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Vladimirka Telenta\Desktop\Vlatka\MZOS\FINANCIJSKI PLANOVI\planovi 2023\USKLAĐENI MZO II\"/>
    </mc:Choice>
  </mc:AlternateContent>
  <xr:revisionPtr revIDLastSave="0" documentId="13_ncr:1_{B10ABC8D-64D9-4694-954E-E4BC2F951EF1}" xr6:coauthVersionLast="36" xr6:coauthVersionMax="36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0125" firstSheet="3" activeTab="9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34" i="31" l="1"/>
  <c r="N35" i="31"/>
  <c r="N23" i="31"/>
  <c r="N12" i="31"/>
  <c r="N24" i="31"/>
  <c r="N13" i="31"/>
  <c r="N52" i="14"/>
  <c r="N48" i="14"/>
  <c r="N43" i="14"/>
  <c r="N35" i="14"/>
  <c r="N31" i="14"/>
  <c r="N26" i="14"/>
  <c r="N18" i="14"/>
  <c r="N14" i="14"/>
  <c r="N9" i="14"/>
  <c r="N40" i="14"/>
  <c r="N49" i="14"/>
  <c r="N44" i="14"/>
  <c r="N50" i="14"/>
  <c r="N45" i="14"/>
  <c r="N41" i="14"/>
  <c r="N33" i="14"/>
  <c r="N28" i="14"/>
  <c r="N24" i="14"/>
  <c r="N16" i="14"/>
  <c r="N11" i="14"/>
  <c r="N7" i="14"/>
  <c r="N27" i="14"/>
  <c r="N23" i="14"/>
  <c r="N51" i="14"/>
  <c r="N46" i="14"/>
  <c r="N42" i="14"/>
  <c r="N34" i="14"/>
  <c r="N29" i="14"/>
  <c r="N25" i="14"/>
  <c r="N17" i="14"/>
  <c r="N12" i="14"/>
  <c r="N8" i="14"/>
  <c r="N32" i="14"/>
  <c r="N15" i="14"/>
  <c r="N10" i="14"/>
  <c r="N6" i="14"/>
  <c r="F34" i="31"/>
  <c r="F35" i="31"/>
  <c r="F12" i="31"/>
  <c r="F24" i="31"/>
  <c r="F23" i="31"/>
  <c r="F13" i="31"/>
  <c r="F52" i="14"/>
  <c r="F48" i="14"/>
  <c r="F43" i="14"/>
  <c r="F35" i="14"/>
  <c r="F31" i="14"/>
  <c r="F26" i="14"/>
  <c r="F18" i="14"/>
  <c r="F14" i="14"/>
  <c r="F9" i="14"/>
  <c r="F40" i="14"/>
  <c r="F23" i="14"/>
  <c r="F6" i="14"/>
  <c r="F49" i="14"/>
  <c r="F44" i="14"/>
  <c r="F50" i="14"/>
  <c r="F45" i="14"/>
  <c r="F41" i="14"/>
  <c r="F33" i="14"/>
  <c r="F28" i="14"/>
  <c r="F24" i="14"/>
  <c r="F16" i="14"/>
  <c r="F11" i="14"/>
  <c r="F7" i="14"/>
  <c r="F32" i="14"/>
  <c r="F15" i="14"/>
  <c r="F10" i="14"/>
  <c r="F51" i="14"/>
  <c r="F46" i="14"/>
  <c r="F42" i="14"/>
  <c r="F34" i="14"/>
  <c r="F29" i="14"/>
  <c r="F25" i="14"/>
  <c r="F17" i="14"/>
  <c r="F12" i="14"/>
  <c r="F8" i="14"/>
  <c r="F27" i="14"/>
  <c r="O39" i="14"/>
  <c r="O13" i="14"/>
  <c r="O5" i="14"/>
  <c r="L39" i="14"/>
  <c r="Y83" i="17"/>
  <c r="Z83" i="17"/>
  <c r="Y82" i="17"/>
  <c r="Z82" i="17"/>
  <c r="N13" i="14" l="1"/>
  <c r="N5" i="14"/>
  <c r="N11" i="31"/>
  <c r="N39" i="14"/>
  <c r="F39" i="14"/>
  <c r="F30" i="14"/>
  <c r="F13" i="14"/>
  <c r="F5" i="14"/>
  <c r="F11" i="31"/>
  <c r="N47" i="14"/>
  <c r="F22" i="31"/>
  <c r="F33" i="31"/>
  <c r="N30" i="14"/>
  <c r="N22" i="31"/>
  <c r="F47" i="14"/>
  <c r="N33" i="31"/>
  <c r="O4" i="14"/>
  <c r="L38" i="14"/>
  <c r="O38" i="14"/>
  <c r="Y10" i="17"/>
  <c r="Z10" i="17"/>
  <c r="N4" i="14" l="1"/>
  <c r="C19" i="32" s="1"/>
  <c r="N38" i="14"/>
  <c r="N25" i="34" s="1"/>
  <c r="F38" i="14"/>
  <c r="F25" i="34" s="1"/>
  <c r="F4" i="14"/>
  <c r="F9" i="34" s="1"/>
  <c r="L25" i="34"/>
  <c r="L26" i="34" s="1"/>
  <c r="E17" i="32"/>
  <c r="O9" i="34"/>
  <c r="C20" i="32"/>
  <c r="O25" i="34"/>
  <c r="E20" i="32"/>
  <c r="Z81" i="17"/>
  <c r="Y81" i="17"/>
  <c r="N9" i="34" l="1"/>
  <c r="E19" i="32"/>
  <c r="E8" i="32"/>
  <c r="C8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23" i="31"/>
  <c r="J32" i="14"/>
  <c r="J34" i="14"/>
  <c r="J31" i="14"/>
  <c r="J51" i="14"/>
  <c r="J29" i="14"/>
  <c r="J10" i="14"/>
  <c r="J28" i="14"/>
  <c r="J50" i="14"/>
  <c r="J16" i="14"/>
  <c r="J34" i="31"/>
  <c r="J42" i="14"/>
  <c r="J8" i="14"/>
  <c r="J41" i="14"/>
  <c r="J7" i="14"/>
  <c r="J6" i="14"/>
  <c r="J35" i="14"/>
  <c r="J26" i="14"/>
  <c r="J35" i="31"/>
  <c r="J24" i="31"/>
  <c r="J25" i="14"/>
  <c r="J17" i="14"/>
  <c r="J24" i="14"/>
  <c r="J44" i="14"/>
  <c r="J23" i="14"/>
  <c r="J52" i="14"/>
  <c r="J18" i="14"/>
  <c r="J43" i="14"/>
  <c r="J9" i="14"/>
  <c r="J40" i="14"/>
  <c r="J27" i="14"/>
  <c r="J13" i="31"/>
  <c r="J49" i="14"/>
  <c r="J15" i="14"/>
  <c r="J48" i="14"/>
  <c r="J14" i="14"/>
  <c r="J46" i="14"/>
  <c r="J12" i="14"/>
  <c r="J45" i="14"/>
  <c r="J11" i="14"/>
  <c r="J33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47" i="14" l="1"/>
  <c r="J33" i="31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<sst xmlns="http://schemas.openxmlformats.org/spreadsheetml/2006/main" count="14022" uniqueCount="5305">
  <si>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</si>
  <si>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</si>
  <si>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</si>
  <si>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</si>
  <si>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</si>
  <si>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</si>
  <si>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</si>
  <si>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</si>
  <si>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</si>
  <si>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</si>
  <si>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</si>
  <si>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</si>
  <si>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</si>
  <si>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</si>
  <si>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</si>
  <si>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</si>
  <si>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</si>
  <si>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</si>
  <si>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</si>
  <si>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</si>
  <si>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</si>
  <si>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</si>
  <si>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</si>
  <si>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</si>
  <si>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</si>
  <si>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</si>
  <si>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</si>
  <si>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</si>
  <si>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</si>
  <si>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</si>
  <si>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</si>
  <si>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</si>
  <si>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</si>
  <si>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</si>
  <si>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</si>
  <si>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</si>
  <si>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</si>
  <si>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</si>
  <si>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</si>
  <si>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</si>
  <si>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</si>
  <si>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</si>
  <si>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</si>
  <si>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</si>
  <si>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</si>
  <si>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</si>
  <si>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</si>
  <si>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</si>
  <si>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</si>
  <si>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</si>
  <si>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</si>
  <si>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</si>
  <si>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</si>
  <si>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</si>
  <si>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</si>
  <si>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</si>
  <si>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</si>
  <si>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</si>
  <si>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</si>
  <si>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</si>
  <si>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</si>
  <si>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</si>
  <si>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</si>
  <si>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</si>
  <si>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</si>
  <si>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</si>
  <si>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</si>
  <si>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</si>
  <si>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</si>
  <si>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</si>
  <si>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</si>
  <si>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</si>
  <si>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</si>
  <si>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</si>
  <si>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</si>
  <si>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</si>
  <si>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</si>
  <si>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</si>
  <si>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</si>
  <si>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</si>
  <si>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</si>
  <si>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</si>
  <si>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</si>
  <si>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</si>
  <si>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</si>
  <si>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</si>
  <si>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</si>
  <si>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</si>
  <si>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</si>
  <si>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</si>
  <si>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</si>
  <si>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</si>
  <si>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</si>
  <si>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</si>
  <si>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</si>
  <si>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</si>
  <si>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</si>
  <si>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</si>
  <si>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</si>
  <si>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</si>
  <si>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</si>
  <si>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</si>
  <si>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</si>
  <si>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</si>
  <si>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</si>
  <si>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</si>
  <si>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</si>
  <si>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</si>
  <si>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</si>
  <si>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</si>
  <si>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</si>
  <si>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</si>
  <si>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</si>
  <si>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</si>
  <si>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</si>
  <si>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</si>
  <si>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</si>
  <si>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</si>
  <si>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</si>
  <si>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</si>
  <si>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</si>
  <si>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</si>
  <si>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</si>
  <si>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</si>
  <si>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</si>
  <si>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</si>
  <si>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</si>
  <si>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</si>
  <si>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</si>
  <si>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</si>
  <si>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</si>
  <si>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</si>
  <si>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</si>
  <si>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</si>
  <si>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</si>
  <si>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</si>
  <si>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</si>
  <si>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</si>
  <si>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</si>
  <si>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</si>
  <si>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</si>
  <si>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</si>
  <si>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</si>
  <si>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</si>
  <si>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</si>
  <si>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</si>
  <si>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</si>
  <si>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</si>
  <si>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</si>
  <si>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</si>
  <si>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</si>
  <si>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</si>
  <si>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</si>
  <si>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</si>
  <si>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</si>
  <si>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</si>
  <si>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</si>
  <si>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</si>
  <si>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</si>
  <si>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</si>
  <si>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</si>
  <si>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</si>
  <si>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</si>
  <si>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</si>
  <si>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</si>
  <si>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</si>
  <si>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</si>
  <si>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</si>
  <si>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</si>
  <si>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</si>
  <si>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</si>
  <si>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</si>
  <si>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</si>
  <si>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</si>
  <si>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</si>
  <si>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</si>
  <si>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</si>
  <si>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</si>
  <si>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</si>
  <si>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</si>
  <si>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</si>
  <si>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</si>
  <si>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</si>
  <si>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</si>
  <si>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</si>
  <si>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</si>
  <si>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</si>
  <si>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</si>
  <si>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</si>
  <si>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</si>
  <si>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</si>
  <si>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</si>
  <si>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</si>
  <si>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</si>
  <si>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</si>
  <si>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</si>
  <si>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</si>
  <si>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</si>
  <si>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</si>
  <si>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</si>
  <si>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</si>
  <si>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</si>
  <si>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</si>
  <si>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</si>
  <si>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</si>
  <si>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</si>
  <si>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</si>
  <si>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</si>
  <si>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</si>
  <si>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</si>
  <si>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</si>
  <si>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</si>
  <si>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</si>
  <si>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</si>
  <si>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</si>
  <si>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</si>
  <si>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</si>
  <si>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</si>
  <si>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</si>
  <si>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</si>
  <si>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</si>
  <si>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</si>
  <si>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</si>
  <si>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</si>
  <si>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</si>
  <si>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</si>
  <si>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</si>
  <si>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</si>
  <si>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</si>
  <si>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</si>
  <si>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</si>
  <si>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</si>
  <si>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</si>
  <si>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</si>
  <si>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</si>
  <si>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</si>
  <si>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</si>
  <si>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</si>
  <si>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</si>
  <si>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</si>
  <si>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</si>
  <si>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</si>
  <si>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</si>
  <si>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</si>
  <si>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</si>
  <si>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</si>
  <si>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</si>
  <si>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</si>
  <si>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</si>
  <si>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</si>
  <si>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</si>
  <si>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</si>
  <si>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</si>
  <si>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</si>
  <si>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</si>
  <si>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</si>
  <si>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</si>
  <si>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</si>
  <si>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</si>
  <si>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</si>
  <si>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</si>
  <si>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</si>
  <si>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</si>
  <si>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</si>
  <si>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</si>
  <si>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</si>
  <si>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</si>
  <si>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</si>
  <si>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</si>
  <si>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</si>
  <si>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</si>
  <si>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</si>
  <si>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</si>
  <si>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</si>
  <si>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</si>
  <si>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</si>
  <si>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</si>
  <si>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</si>
  <si>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</si>
  <si>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</si>
  <si>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</si>
  <si>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</si>
  <si>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</si>
  <si>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</si>
  <si>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</si>
  <si>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</si>
  <si>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</si>
  <si>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</si>
  <si>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</si>
  <si>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</si>
  <si>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</si>
  <si>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</si>
  <si>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</si>
  <si>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</si>
  <si>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</si>
  <si>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</si>
  <si>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</si>
  <si>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</si>
  <si>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</si>
  <si>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</si>
  <si>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</si>
  <si>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</si>
  <si>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</si>
  <si>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</si>
  <si>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</si>
  <si>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</si>
  <si>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</si>
  <si>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</si>
  <si>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</si>
  <si>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</si>
  <si>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</si>
  <si>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</si>
  <si>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</si>
  <si>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</si>
  <si>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</si>
  <si>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</si>
  <si>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</si>
  <si>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</si>
  <si>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</si>
  <si>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</si>
  <si>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</si>
  <si>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</si>
  <si>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</si>
  <si>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</si>
  <si>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</si>
  <si>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</si>
  <si>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</si>
  <si>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</si>
  <si>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</si>
  <si>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</si>
  <si>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</si>
  <si>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</si>
  <si>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</si>
  <si>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</si>
  <si>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</si>
  <si>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</si>
  <si>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</si>
  <si>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</si>
  <si>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</si>
  <si>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</si>
  <si>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</si>
  <si>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</si>
  <si>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</si>
  <si>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</si>
  <si>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</si>
  <si>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</si>
  <si>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</si>
  <si>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</si>
  <si>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</si>
  <si>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</si>
  <si>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</si>
  <si>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</si>
  <si>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</si>
  <si>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</si>
  <si>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</si>
  <si>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</si>
  <si>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</si>
  <si>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</si>
  <si>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</si>
  <si>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</si>
  <si>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</si>
  <si>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</si>
  <si>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</si>
  <si>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</si>
  <si>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</si>
  <si>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</si>
  <si>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</si>
  <si>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</si>
  <si>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</si>
  <si>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</si>
  <si>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</si>
  <si>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</si>
  <si>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</si>
  <si>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</si>
  <si>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</si>
  <si>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</si>
  <si>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</si>
  <si>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</si>
  <si>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</si>
  <si>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</si>
  <si>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</si>
  <si>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</si>
  <si>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</si>
  <si>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</si>
  <si>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</si>
  <si>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</si>
  <si>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</si>
  <si>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</si>
  <si>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</si>
  <si>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</si>
  <si>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</si>
  <si>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</si>
  <si>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</si>
  <si>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</si>
  <si>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</si>
  <si>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</si>
  <si>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</si>
  <si>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</si>
  <si>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</si>
  <si>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</si>
  <si>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</si>
  <si>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</si>
  <si>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</si>
  <si>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</si>
  <si>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</si>
  <si>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</si>
  <si>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</si>
  <si>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</si>
  <si>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</si>
  <si>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</si>
  <si>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</si>
  <si>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</si>
  <si>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</si>
  <si>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</si>
  <si>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</si>
  <si>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</si>
  <si>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</si>
  <si>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</si>
  <si>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</si>
  <si>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</si>
  <si>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</si>
  <si>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</si>
  <si>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</si>
  <si>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</si>
  <si>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</si>
  <si>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</si>
  <si>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</si>
  <si>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</si>
  <si>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</si>
  <si>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</si>
  <si>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</si>
  <si>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</si>
  <si>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</si>
  <si>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</si>
  <si>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</si>
  <si>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</si>
  <si>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</si>
  <si>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</si>
  <si>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</si>
  <si>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</si>
  <si>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</si>
  <si>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</si>
  <si>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</si>
  <si>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</si>
  <si>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</si>
  <si>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</si>
  <si>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</si>
  <si>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</si>
  <si>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</si>
  <si>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</si>
  <si>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</si>
  <si>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</si>
  <si>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</si>
  <si>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</si>
  <si>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</si>
  <si>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</si>
  <si>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</si>
  <si>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</si>
  <si>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</si>
  <si>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</si>
  <si>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</si>
  <si>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</si>
  <si>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</si>
  <si>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</si>
  <si>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</si>
  <si>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</si>
  <si>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</si>
  <si>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</si>
  <si>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</si>
  <si>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</si>
  <si>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</si>
  <si>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</si>
  <si>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</si>
  <si>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</si>
  <si>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</si>
  <si>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</si>
  <si>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</si>
  <si>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</si>
  <si>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</si>
  <si>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</si>
  <si>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</si>
  <si>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</si>
  <si>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</si>
  <si>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</si>
  <si>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</si>
  <si>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</si>
  <si>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</si>
  <si>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</si>
  <si>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</si>
  <si>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</si>
  <si>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</si>
  <si>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</si>
  <si>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</si>
  <si>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</si>
  <si>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</si>
  <si>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</si>
  <si>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</si>
  <si>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</si>
  <si>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</si>
  <si>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</si>
  <si>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</si>
  <si>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</si>
  <si>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</si>
  <si>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</si>
  <si>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</si>
  <si>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</si>
  <si>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</si>
  <si>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</si>
  <si>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</si>
  <si>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</si>
  <si>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</si>
  <si>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</si>
  <si>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</si>
  <si>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</si>
  <si>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</si>
  <si>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</si>
  <si>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</si>
  <si>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</si>
  <si>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</si>
  <si>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</si>
  <si>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</si>
  <si>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</si>
  <si>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</si>
  <si>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</si>
  <si>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</si>
  <si>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</si>
  <si>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</si>
  <si>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</si>
  <si>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</si>
  <si>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</si>
  <si>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</si>
  <si>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</si>
  <si>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</si>
  <si>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</si>
  <si>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</si>
  <si>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</si>
  <si>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</si>
  <si>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</si>
  <si>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</si>
  <si>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</si>
  <si>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</si>
  <si>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</si>
  <si>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</si>
  <si>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</si>
  <si>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</si>
  <si>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</si>
  <si>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</si>
  <si>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</si>
  <si>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</si>
  <si>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</si>
  <si>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</si>
  <si>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</si>
  <si>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</si>
  <si>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</si>
  <si>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</si>
  <si>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</si>
  <si>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</si>
  <si>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</si>
  <si>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</si>
  <si>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</si>
  <si>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</si>
  <si>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</si>
  <si>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</si>
  <si>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</si>
  <si>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</si>
  <si>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</si>
  <si>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</si>
  <si>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</si>
  <si>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</si>
  <si>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</si>
  <si>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</si>
  <si>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</si>
  <si>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</si>
  <si>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</si>
  <si>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</si>
  <si>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</si>
  <si>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</si>
  <si>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</si>
  <si>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</si>
  <si>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</si>
  <si>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</si>
  <si>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</si>
  <si>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</si>
  <si>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</si>
  <si>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</si>
  <si>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</si>
  <si>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</si>
  <si>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</si>
  <si>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</si>
  <si>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</si>
  <si>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</si>
  <si>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</si>
  <si>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</si>
  <si>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</si>
  <si>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</si>
  <si>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</si>
  <si>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</si>
  <si>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</si>
  <si>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</si>
  <si>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</si>
  <si>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</si>
  <si>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</si>
  <si>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</si>
  <si>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</si>
  <si>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</si>
  <si>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</si>
  <si>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</si>
  <si>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</si>
  <si>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</si>
  <si>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</si>
  <si>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</si>
  <si>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</si>
  <si>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</si>
  <si>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</si>
  <si>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</si>
  <si>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</si>
  <si>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</si>
  <si>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</si>
  <si>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</si>
  <si>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</si>
  <si>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</si>
  <si>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</si>
  <si>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</si>
  <si>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</si>
  <si>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</si>
  <si>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</si>
  <si>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</si>
  <si>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</si>
  <si>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</si>
  <si>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</si>
  <si>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</si>
  <si>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</si>
  <si>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</si>
  <si>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</si>
  <si>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</si>
  <si>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</si>
  <si>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</si>
  <si>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</si>
  <si>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</si>
  <si>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</si>
  <si>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</si>
  <si>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</si>
  <si>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</si>
  <si>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</si>
  <si>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</si>
  <si>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</si>
  <si>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</si>
  <si>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</si>
  <si>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</si>
  <si>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</si>
  <si>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</si>
  <si>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</si>
  <si>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</si>
  <si>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</si>
  <si>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</si>
  <si>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</si>
  <si>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</si>
  <si>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</si>
  <si>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</si>
  <si>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</si>
  <si>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</si>
  <si>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</si>
  <si>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</si>
  <si>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</si>
  <si>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</si>
  <si>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</si>
  <si>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</si>
  <si>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</si>
  <si>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</si>
  <si>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</si>
  <si>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</si>
  <si>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</si>
  <si>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</si>
  <si>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</si>
  <si>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</si>
  <si>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</si>
  <si>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</si>
  <si>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</si>
  <si>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</si>
  <si>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</si>
  <si>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</si>
  <si>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</si>
  <si>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</si>
  <si>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</si>
  <si>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</si>
  <si>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</si>
  <si>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</si>
  <si>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</si>
  <si>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</si>
  <si>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</si>
  <si>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</si>
  <si>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</si>
  <si>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</si>
  <si>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</si>
  <si>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</si>
  <si>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</si>
  <si>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</si>
  <si>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</si>
  <si>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</si>
  <si>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</si>
  <si>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</si>
  <si>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</si>
  <si>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</si>
  <si>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</si>
  <si>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</si>
  <si>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</si>
  <si>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</si>
  <si>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</si>
  <si>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</si>
  <si>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</si>
  <si>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</si>
  <si>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</si>
  <si>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</si>
  <si>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</si>
  <si>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</si>
  <si>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</si>
  <si>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</si>
  <si>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</si>
  <si>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</si>
  <si>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</si>
  <si>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</si>
  <si>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</si>
  <si>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</si>
  <si>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</si>
  <si>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</si>
  <si>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</si>
  <si>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</si>
  <si>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</si>
  <si>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</si>
  <si>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</si>
  <si>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</si>
  <si>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</si>
  <si>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</si>
  <si>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</si>
  <si>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</si>
  <si>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</si>
  <si>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</si>
  <si>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</si>
  <si>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</si>
  <si>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</si>
  <si>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</si>
  <si>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</si>
  <si>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</si>
  <si>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</si>
  <si>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</si>
  <si>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</si>
  <si>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</si>
  <si>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</si>
  <si>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</si>
  <si>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</si>
  <si>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</si>
  <si>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</si>
  <si>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</si>
  <si>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</si>
  <si>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</si>
  <si>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</si>
  <si>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</si>
  <si>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</si>
  <si>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</si>
  <si>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</si>
  <si>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</si>
  <si>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</si>
  <si>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</si>
  <si>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</si>
  <si>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</si>
  <si>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</si>
  <si>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</si>
  <si>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</si>
  <si>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</si>
  <si>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</si>
  <si>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</si>
  <si>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</si>
  <si>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</si>
  <si>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</si>
  <si>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</si>
  <si>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</si>
  <si>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</si>
  <si>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</si>
  <si>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</si>
  <si>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</si>
  <si>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</si>
  <si>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</si>
  <si>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</si>
  <si>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</si>
  <si>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</si>
  <si>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</si>
  <si>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</si>
  <si>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</si>
  <si>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</si>
  <si>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</si>
  <si>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</si>
  <si>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</si>
  <si>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</si>
  <si>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</si>
  <si>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</si>
  <si>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</si>
  <si>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</si>
  <si>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</si>
  <si>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</si>
  <si>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</si>
  <si>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</si>
  <si>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</si>
  <si>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</si>
  <si>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</si>
  <si>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</si>
  <si>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</si>
  <si>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</si>
  <si>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</si>
  <si>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</si>
  <si>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</si>
  <si>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</si>
  <si>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</si>
  <si>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</si>
  <si>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</si>
  <si>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</si>
  <si>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</si>
  <si>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</si>
  <si>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</si>
  <si>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</si>
  <si>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</si>
  <si>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</si>
  <si>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</si>
  <si>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</si>
  <si>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</si>
  <si>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</si>
  <si>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</si>
  <si>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</si>
  <si>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</si>
  <si>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</si>
  <si>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</si>
  <si>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</si>
  <si>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</si>
  <si>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</si>
  <si>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</si>
  <si>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</si>
  <si>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</si>
  <si>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</si>
  <si>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</si>
  <si>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</si>
  <si>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</si>
  <si>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</si>
  <si>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</si>
  <si>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</si>
  <si>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</si>
  <si>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</si>
  <si>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</si>
  <si>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</si>
  <si>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</si>
  <si>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</si>
  <si>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</si>
  <si>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</si>
  <si>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</si>
  <si>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</si>
  <si>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</si>
  <si>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</si>
  <si>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</si>
  <si>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</si>
  <si>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</si>
  <si>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</si>
  <si>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</si>
  <si>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</si>
  <si>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</si>
  <si>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</si>
  <si>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</si>
  <si>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</si>
  <si>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</si>
  <si>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</si>
  <si>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</si>
  <si>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</si>
  <si>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</si>
  <si>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</si>
  <si>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</si>
  <si>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</si>
  <si>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</si>
  <si>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</si>
  <si>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</si>
  <si>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</si>
  <si>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</si>
  <si>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</si>
  <si>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</si>
  <si>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</si>
  <si>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</si>
  <si>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</si>
  <si>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</si>
  <si>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</si>
  <si>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</si>
  <si>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</si>
  <si>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</si>
  <si>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</si>
  <si>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</si>
  <si>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</si>
  <si>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</si>
  <si>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</si>
  <si>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</si>
  <si>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</si>
  <si>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</si>
  <si>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</si>
  <si>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</si>
  <si>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</si>
  <si>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</si>
  <si>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</si>
  <si>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</si>
  <si>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</si>
  <si>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</si>
  <si>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</si>
  <si>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</si>
  <si>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</si>
  <si>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</si>
  <si>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</si>
  <si>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</si>
  <si>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</si>
  <si>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</si>
  <si>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</si>
  <si>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</si>
  <si>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</si>
  <si>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</si>
  <si>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</si>
  <si>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</si>
  <si>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</si>
  <si>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</si>
  <si>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</si>
  <si>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</si>
  <si>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</si>
  <si>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</si>
  <si>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</si>
  <si>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</si>
  <si>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</si>
  <si>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</si>
  <si>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</si>
  <si>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</si>
  <si>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</si>
  <si>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</si>
  <si>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</si>
  <si>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</si>
  <si>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</si>
  <si>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</si>
  <si>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</si>
  <si>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</si>
  <si>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</si>
  <si>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</si>
  <si>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</si>
  <si>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</si>
  <si>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</si>
  <si>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</si>
  <si>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</si>
  <si>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</si>
  <si>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</si>
  <si>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</si>
  <si>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</si>
  <si>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</si>
  <si>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</si>
  <si>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</si>
  <si>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</si>
  <si>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</si>
  <si>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</si>
  <si>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</si>
  <si>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</si>
  <si>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</si>
  <si>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</si>
  <si>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</si>
  <si>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</si>
  <si>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</si>
  <si>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</si>
  <si>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</si>
  <si>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</si>
  <si>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</si>
  <si>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</si>
  <si>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</si>
  <si>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</si>
  <si>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</si>
  <si>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</si>
  <si>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</si>
  <si>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</si>
  <si>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</si>
  <si>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</si>
  <si>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</si>
  <si>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</si>
  <si>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</si>
  <si>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</si>
  <si>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</si>
  <si>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</si>
  <si>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</si>
  <si>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</si>
  <si>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</si>
  <si>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</si>
  <si>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</si>
  <si>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</si>
  <si>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</si>
  <si>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</si>
  <si>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</si>
  <si>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</si>
  <si>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</si>
  <si>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</si>
  <si>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</si>
  <si>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</si>
  <si>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</si>
  <si>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</si>
  <si>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</si>
  <si>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</si>
  <si>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</si>
  <si>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</si>
  <si>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</si>
  <si>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</si>
  <si>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</si>
  <si>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</si>
  <si>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</si>
  <si>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</si>
  <si>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</si>
  <si>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</si>
  <si>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</si>
  <si>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</si>
  <si>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</si>
  <si>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</si>
  <si>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</si>
  <si>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</si>
  <si>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</si>
  <si>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</si>
  <si>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</si>
  <si>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</si>
  <si>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</si>
  <si>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</si>
  <si>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</si>
  <si>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</si>
  <si>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</si>
  <si>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</si>
  <si>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</si>
  <si>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</si>
  <si>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</si>
  <si>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</si>
  <si>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</si>
  <si>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</si>
  <si>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</si>
  <si>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</si>
  <si>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</si>
  <si>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</si>
  <si>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</si>
  <si>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</si>
  <si>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</si>
  <si>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</si>
  <si>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</si>
  <si>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</si>
  <si>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</si>
  <si>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</si>
  <si>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</si>
  <si>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</si>
  <si>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</si>
  <si>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</si>
  <si>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</si>
  <si>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</si>
  <si>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</si>
  <si>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</si>
  <si>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</si>
  <si>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</si>
  <si>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</si>
  <si>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</si>
  <si>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</si>
  <si>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</si>
  <si>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</si>
  <si>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</si>
  <si>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</si>
  <si>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</si>
  <si>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</si>
  <si>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</si>
  <si>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</si>
  <si>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</si>
  <si>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</si>
  <si>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</si>
  <si>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</si>
  <si>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</si>
  <si>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</si>
  <si>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</si>
  <si>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</si>
  <si>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</si>
  <si>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</si>
  <si>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</si>
  <si>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</si>
  <si>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</si>
  <si>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</si>
  <si>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</si>
  <si>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</si>
  <si>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</si>
  <si>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</si>
  <si>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</si>
  <si>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</si>
  <si>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</si>
  <si>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</si>
  <si>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</si>
  <si>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</si>
  <si>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</si>
  <si>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</si>
  <si>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</si>
  <si>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</si>
  <si>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</si>
  <si>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</si>
  <si>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</si>
  <si>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</si>
  <si>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</si>
  <si>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</si>
  <si>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</si>
  <si>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</si>
  <si>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</si>
  <si>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</si>
  <si>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</si>
  <si>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</si>
  <si>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</si>
  <si>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</si>
  <si>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</si>
  <si>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</si>
  <si>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</si>
  <si>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</si>
  <si>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</si>
  <si>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</si>
  <si>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</si>
  <si>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</si>
  <si>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</si>
  <si>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</si>
  <si>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</si>
  <si>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</si>
  <si>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</si>
  <si>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</si>
  <si>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</si>
  <si>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</si>
  <si>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</si>
  <si>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</si>
  <si>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</si>
  <si>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</si>
  <si>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</si>
  <si>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</si>
  <si>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</si>
  <si>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</si>
  <si>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</si>
  <si>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</si>
  <si>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</si>
  <si>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</si>
  <si>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</si>
  <si>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</si>
  <si>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</si>
  <si>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</si>
  <si>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</si>
  <si>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</si>
  <si>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</si>
  <si>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</si>
  <si>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</si>
  <si>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</si>
  <si>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</si>
  <si>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</si>
  <si>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</si>
  <si>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</si>
  <si>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</si>
  <si>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</si>
  <si>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</si>
  <si>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</si>
  <si>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</si>
  <si>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</si>
  <si>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</si>
  <si>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</si>
  <si>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</si>
  <si>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</si>
  <si>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</si>
  <si>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</si>
  <si>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</si>
  <si>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</si>
  <si>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</si>
  <si>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</si>
  <si>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</si>
  <si>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</si>
  <si>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</si>
  <si>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</si>
  <si>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</si>
  <si>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</si>
  <si>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</si>
  <si>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</si>
  <si>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</si>
  <si>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</si>
  <si>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</si>
  <si>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</si>
  <si>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</si>
  <si>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</si>
  <si>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</si>
  <si>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</si>
  <si>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</si>
  <si>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</si>
  <si>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</si>
  <si>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</si>
  <si>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</si>
  <si>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</si>
  <si>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</si>
  <si>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</si>
  <si>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</si>
  <si>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</si>
  <si>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</si>
  <si>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</si>
  <si>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</si>
  <si>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</si>
  <si>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</si>
  <si>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</si>
  <si>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</si>
  <si>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</si>
  <si>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</si>
  <si>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</si>
  <si>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</si>
  <si>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</si>
  <si>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</si>
  <si>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</si>
  <si>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</si>
  <si>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</si>
  <si>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</si>
  <si>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</si>
  <si>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</si>
  <si>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</si>
  <si>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</si>
  <si>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</si>
  <si>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</si>
  <si>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</si>
  <si>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</si>
  <si>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</si>
  <si>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</si>
  <si>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</si>
  <si>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</si>
  <si>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</si>
  <si>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</si>
  <si>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</si>
  <si>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</si>
  <si>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</si>
  <si>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</si>
  <si>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</si>
  <si>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</si>
  <si>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</si>
  <si>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</si>
  <si>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</si>
  <si>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</si>
  <si>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</si>
  <si>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</si>
  <si>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</si>
  <si>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</si>
  <si>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</si>
  <si>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</si>
  <si>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</si>
  <si>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</si>
  <si>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</si>
  <si>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</si>
  <si>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</si>
  <si>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</si>
  <si>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</si>
  <si>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</si>
  <si>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</si>
  <si>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</si>
  <si>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</si>
  <si>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</si>
  <si>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</si>
  <si>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</si>
  <si>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</si>
  <si>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</si>
  <si>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</si>
  <si>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</si>
  <si>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</si>
  <si>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</si>
  <si>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</si>
  <si>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</si>
  <si>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</si>
  <si>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</si>
  <si>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</si>
  <si>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</si>
  <si>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</si>
  <si>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</si>
  <si>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</si>
  <si>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</si>
  <si>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</si>
  <si>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</si>
  <si>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</si>
  <si>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</si>
  <si>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</si>
  <si>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</si>
  <si>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</si>
  <si>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</si>
  <si>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</si>
  <si>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</si>
  <si>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</si>
  <si>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</si>
  <si>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</si>
  <si>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</si>
  <si>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</si>
  <si>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</si>
  <si>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</si>
  <si>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</si>
  <si>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</si>
  <si>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</si>
  <si>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</si>
  <si>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</si>
  <si>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</si>
  <si>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</si>
  <si>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</si>
  <si>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</si>
  <si>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</si>
  <si>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</si>
  <si>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</si>
  <si>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</si>
  <si>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</si>
  <si>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</si>
  <si>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</si>
  <si>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</si>
  <si>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</si>
  <si>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</si>
  <si>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</si>
  <si>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</si>
  <si>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</si>
  <si>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</si>
  <si>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</si>
  <si>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</si>
  <si>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</si>
  <si>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</si>
  <si>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</si>
  <si>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</si>
  <si>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</si>
  <si>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</si>
  <si>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</si>
  <si>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</si>
  <si>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</si>
  <si>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</si>
  <si>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</si>
  <si>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</si>
  <si>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</si>
  <si>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</si>
  <si>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</si>
  <si>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</si>
  <si>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</si>
  <si>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</si>
  <si>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</si>
  <si>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</si>
  <si>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</si>
  <si>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</si>
  <si>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</si>
  <si>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</si>
  <si>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</si>
  <si>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</si>
  <si>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</si>
  <si>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</si>
  <si>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</si>
  <si>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</si>
  <si>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</si>
  <si>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</si>
  <si>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</si>
  <si>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</si>
  <si>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</si>
  <si>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</si>
  <si>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</si>
  <si>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</si>
  <si>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</si>
  <si>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</si>
  <si>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</si>
  <si>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</si>
  <si>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</si>
  <si>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</si>
  <si>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</si>
  <si>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</si>
  <si>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</si>
  <si>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</si>
  <si>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</si>
  <si>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</si>
  <si>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</si>
  <si>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</si>
  <si>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</si>
  <si>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</si>
  <si>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</si>
  <si>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</si>
  <si>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</si>
  <si>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</si>
  <si>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</si>
  <si>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</si>
  <si>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</si>
  <si>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</si>
  <si>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</si>
  <si>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</si>
  <si>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</si>
  <si>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</si>
  <si>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</si>
  <si>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</si>
  <si>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</si>
  <si>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</si>
  <si>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</si>
  <si>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</si>
  <si>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</si>
  <si>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</si>
  <si>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</si>
  <si>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</si>
  <si>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</si>
  <si>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</si>
  <si>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</si>
  <si>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</si>
  <si>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</si>
  <si>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</si>
  <si>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</si>
  <si>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</si>
  <si>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</si>
  <si>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</si>
  <si>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</si>
  <si>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</si>
  <si>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</si>
  <si>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</si>
  <si>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</si>
  <si>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</si>
  <si>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</si>
  <si>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</si>
  <si>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</si>
  <si>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</si>
  <si>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</si>
  <si>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</si>
  <si>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</si>
  <si>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</si>
  <si>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</si>
  <si>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</si>
  <si>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</si>
  <si>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</si>
  <si>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</si>
  <si>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</si>
  <si>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</si>
  <si>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</si>
  <si>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</si>
  <si>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</si>
  <si>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</si>
  <si>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</si>
  <si>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</si>
  <si>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</si>
  <si>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</si>
  <si>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</si>
  <si>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</si>
  <si>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</si>
  <si>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</si>
  <si>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</si>
  <si>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</si>
  <si>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</si>
  <si>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</si>
  <si>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</si>
  <si>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</si>
  <si>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</si>
  <si>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</si>
  <si>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</si>
  <si>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</si>
  <si>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</si>
  <si>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</si>
  <si>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</si>
  <si>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</si>
  <si>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</si>
  <si>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</si>
  <si>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</si>
  <si>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</si>
  <si>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</si>
  <si>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</si>
  <si>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</si>
  <si>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</si>
  <si>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</si>
  <si>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</si>
  <si>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</si>
  <si>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</si>
  <si>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</si>
  <si>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</si>
  <si>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</si>
  <si>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</si>
  <si>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</si>
  <si>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</si>
  <si>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</si>
  <si>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</si>
  <si>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</si>
  <si>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</si>
  <si>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</si>
  <si>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</si>
  <si>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</si>
  <si>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</si>
  <si>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</si>
  <si>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</si>
  <si>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</si>
  <si>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</si>
  <si>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</si>
  <si>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</si>
  <si>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</si>
  <si>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</si>
  <si>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</si>
  <si>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</si>
  <si>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</si>
  <si>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</si>
  <si>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</si>
  <si>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</si>
  <si>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</si>
  <si>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</si>
  <si>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</si>
  <si>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</si>
  <si>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</si>
  <si>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</si>
  <si>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</si>
  <si>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</si>
  <si>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</si>
  <si>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</si>
  <si>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</si>
  <si>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</si>
  <si>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</si>
  <si>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</si>
  <si>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</si>
  <si>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</si>
  <si>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</si>
  <si>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</si>
  <si>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</si>
  <si>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</si>
  <si>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</si>
  <si>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</si>
  <si>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</si>
  <si>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</si>
  <si>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</si>
  <si>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</si>
  <si>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</si>
  <si>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</si>
  <si>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</si>
  <si>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</si>
  <si>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</si>
  <si>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</si>
  <si>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</si>
  <si>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</si>
  <si>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</si>
  <si>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</si>
  <si>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</si>
  <si>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</si>
  <si>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</si>
  <si>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</si>
  <si>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</si>
  <si>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</si>
  <si>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</si>
  <si>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</si>
  <si>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</si>
  <si>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</si>
  <si>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</si>
  <si>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</si>
  <si>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</si>
  <si>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</si>
  <si>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</si>
  <si>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</si>
  <si>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</si>
  <si>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</si>
  <si>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</si>
  <si>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</si>
  <si>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</si>
  <si>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</si>
  <si>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</si>
  <si>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</si>
  <si>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</si>
  <si>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</si>
  <si>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</si>
  <si>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</si>
  <si>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</si>
  <si>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</si>
  <si>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</si>
  <si>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</si>
  <si>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</si>
  <si>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</si>
  <si>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</si>
  <si>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</si>
  <si>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</si>
  <si>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</si>
  <si>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</si>
  <si>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</si>
  <si>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</si>
  <si>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</si>
  <si>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</si>
  <si>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</si>
  <si>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</si>
  <si>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</si>
  <si>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</si>
  <si>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</si>
  <si>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</si>
  <si>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</si>
  <si>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</si>
  <si>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</si>
  <si>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</si>
  <si>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</si>
  <si>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</si>
  <si>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</si>
  <si>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</si>
  <si>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</si>
  <si>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</si>
  <si>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</si>
  <si>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</si>
  <si>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</si>
  <si>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</si>
  <si>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</si>
  <si>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</si>
  <si>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</si>
  <si>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</si>
  <si>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</si>
  <si>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</si>
  <si>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</si>
  <si>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</si>
  <si>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</si>
  <si>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</si>
  <si>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</si>
  <si>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</si>
  <si>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</si>
  <si>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</si>
  <si>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</si>
  <si>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</si>
  <si>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</si>
  <si>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</si>
  <si>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</si>
  <si>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</si>
  <si>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</si>
  <si>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</si>
  <si>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</si>
  <si>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</si>
  <si>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</si>
  <si>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</si>
  <si>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</si>
  <si>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</si>
  <si>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</si>
  <si>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</si>
  <si>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</si>
  <si>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</si>
  <si>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</si>
  <si>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</si>
  <si>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</si>
  <si>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</si>
  <si>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</si>
  <si>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</si>
  <si>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</si>
  <si>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</si>
  <si>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</si>
  <si>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</si>
  <si>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</si>
  <si>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</si>
  <si>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</si>
  <si>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</si>
  <si>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</si>
  <si>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</si>
  <si>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</si>
  <si>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</si>
  <si>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</si>
  <si>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</si>
  <si>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</si>
  <si>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</si>
  <si>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</si>
  <si>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</si>
  <si>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</si>
  <si>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</si>
  <si>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</si>
  <si>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</si>
  <si>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</si>
  <si>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</si>
  <si>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</si>
  <si>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</si>
  <si>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</si>
  <si>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</si>
  <si>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</si>
  <si>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</si>
  <si>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</si>
  <si>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</si>
  <si>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</si>
  <si>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</si>
  <si>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</si>
  <si>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</si>
  <si>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</si>
  <si>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</si>
  <si>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</si>
  <si>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</si>
  <si>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</si>
  <si>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</si>
  <si>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</si>
  <si>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</si>
  <si>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</si>
  <si>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</si>
  <si>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</si>
  <si>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</si>
  <si>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</si>
  <si>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</si>
  <si>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</si>
  <si>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</si>
  <si>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</si>
  <si>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</si>
  <si>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</si>
  <si>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</si>
  <si>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</si>
  <si>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</si>
  <si>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</si>
  <si>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</si>
  <si>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</si>
  <si>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</si>
  <si>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</si>
  <si>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</si>
  <si>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</si>
  <si>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</si>
  <si>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</si>
  <si>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</si>
  <si>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</si>
  <si>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</si>
  <si>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</si>
  <si>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</si>
  <si>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</si>
  <si>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</si>
  <si>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</si>
  <si>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</si>
  <si>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</si>
  <si>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</si>
  <si>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</si>
  <si>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</si>
  <si>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</si>
  <si>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</si>
  <si>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</si>
  <si>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</si>
  <si>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</si>
  <si>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</si>
  <si>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</si>
  <si>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</si>
  <si>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</si>
  <si>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</si>
  <si>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</si>
  <si>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</si>
  <si>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</si>
  <si>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</si>
  <si>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</si>
  <si>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</si>
  <si>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</si>
  <si>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</si>
  <si>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</si>
  <si>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</si>
  <si>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</si>
  <si>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</si>
  <si>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</si>
  <si>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</si>
  <si>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</si>
  <si>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</si>
  <si>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</si>
  <si>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</si>
  <si>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</si>
  <si>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</si>
  <si>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</si>
  <si>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</si>
  <si>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</si>
  <si>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</si>
  <si>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</si>
  <si>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</si>
  <si>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</si>
  <si>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</si>
  <si>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</si>
  <si>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</si>
  <si>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</si>
  <si>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</si>
  <si>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</si>
  <si>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</si>
  <si>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</si>
  <si>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</si>
  <si>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</si>
  <si>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</si>
  <si>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</si>
  <si>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</si>
  <si>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</si>
  <si>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</si>
  <si>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</si>
  <si>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</si>
  <si>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</si>
  <si>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</si>
  <si>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</si>
  <si>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</si>
  <si>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</si>
  <si>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</si>
  <si>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</si>
  <si>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</si>
  <si>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</si>
  <si>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</si>
  <si>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</si>
  <si>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</si>
  <si>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</si>
  <si>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</si>
  <si>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</si>
  <si>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</si>
  <si>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</si>
  <si>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</si>
  <si>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</si>
  <si>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</si>
  <si>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</si>
  <si>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</si>
  <si>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</si>
  <si>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</si>
  <si>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</si>
  <si>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</si>
  <si>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</si>
  <si>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</si>
  <si>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</si>
  <si>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</si>
  <si>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</si>
  <si>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</si>
  <si>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</si>
  <si>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</si>
  <si>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</si>
  <si>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</si>
  <si>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</si>
  <si>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</si>
  <si>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</si>
  <si>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</si>
  <si>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</si>
  <si>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</si>
  <si>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</si>
  <si>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</si>
  <si>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</si>
  <si>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</si>
  <si>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</si>
  <si>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</si>
  <si>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</si>
  <si>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</si>
  <si>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</si>
  <si>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</si>
  <si>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</si>
  <si>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</si>
  <si>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</si>
  <si>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</si>
  <si>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</si>
  <si>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</si>
  <si>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</si>
  <si>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</si>
  <si>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</si>
  <si>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</si>
  <si>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</si>
  <si>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</si>
  <si>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</si>
  <si>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</si>
  <si>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</si>
  <si>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</si>
  <si>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</si>
  <si>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</si>
  <si>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</si>
  <si>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</si>
  <si>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</si>
  <si>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</si>
  <si>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</si>
  <si>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</si>
  <si>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</si>
  <si>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</si>
  <si>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</si>
  <si>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</si>
  <si>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</si>
  <si>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</si>
  <si>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</si>
  <si>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</si>
  <si>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</si>
  <si>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</si>
  <si>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</si>
  <si>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</si>
  <si>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</si>
  <si>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</si>
  <si>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</si>
  <si>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</si>
  <si>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</si>
  <si>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</si>
  <si>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</si>
  <si>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</si>
  <si>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</si>
  <si>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</si>
  <si>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</si>
  <si>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</si>
  <si>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</si>
  <si>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</si>
  <si>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</si>
  <si>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</si>
  <si>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</si>
  <si>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</si>
  <si>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</si>
  <si>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</si>
  <si>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</si>
  <si>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</si>
  <si>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</si>
  <si>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</si>
  <si>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</si>
  <si>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</si>
  <si>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</si>
  <si>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</si>
  <si>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</si>
  <si>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</si>
  <si>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</si>
  <si>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</si>
  <si>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</si>
  <si>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</si>
  <si>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</si>
  <si>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</si>
  <si>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</si>
  <si>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</si>
  <si>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</si>
  <si>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</si>
  <si>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</si>
  <si>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</si>
  <si>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</si>
  <si>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</si>
  <si>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</si>
  <si>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</si>
  <si>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</si>
  <si>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</si>
  <si>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</si>
  <si>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</si>
  <si>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</si>
  <si>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</si>
  <si>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</si>
  <si>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</si>
  <si>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</si>
  <si>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</si>
  <si>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</si>
  <si>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</si>
  <si>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</si>
  <si>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</si>
  <si>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</si>
  <si>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</si>
  <si>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</si>
  <si>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</si>
  <si>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</si>
  <si>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</si>
  <si>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</si>
  <si>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</si>
  <si>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</si>
  <si>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</si>
  <si>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</si>
  <si>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</si>
  <si>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</si>
  <si>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</si>
  <si>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</si>
  <si>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</si>
  <si>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</si>
  <si>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</si>
  <si>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</si>
  <si>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</si>
  <si>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</si>
  <si>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</si>
  <si>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</si>
  <si>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</si>
  <si>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</si>
  <si>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</si>
  <si>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</si>
  <si>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</si>
  <si>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</si>
  <si>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</si>
  <si>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</si>
  <si>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</si>
  <si>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</si>
  <si>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</si>
  <si>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</si>
  <si>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</si>
  <si>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</si>
  <si>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</si>
  <si>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</si>
  <si>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</si>
  <si>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</si>
  <si>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</si>
  <si>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</si>
  <si>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</si>
  <si>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</si>
  <si>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</si>
  <si>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</si>
  <si>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</si>
  <si>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</si>
  <si>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</si>
  <si>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</si>
  <si>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</si>
  <si>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</si>
  <si>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</si>
  <si>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</si>
  <si>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</si>
  <si>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</si>
  <si>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</si>
  <si>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</si>
  <si>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</si>
  <si>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</si>
  <si>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</si>
  <si>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</si>
  <si>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</si>
  <si>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</si>
  <si>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</si>
  <si>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</si>
  <si>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</si>
  <si>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</si>
  <si>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</si>
  <si>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</si>
  <si>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</si>
  <si>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</si>
  <si>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</si>
  <si>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</si>
  <si>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</si>
  <si>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</si>
  <si>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</si>
  <si>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</si>
  <si>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</si>
  <si>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</si>
  <si>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</si>
  <si>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</si>
  <si>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</si>
  <si>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</si>
  <si>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</si>
  <si>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</si>
  <si>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</si>
  <si>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</si>
  <si>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</si>
  <si>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</si>
  <si>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</si>
  <si>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</si>
  <si>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</si>
  <si>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</si>
  <si>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</si>
  <si>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</si>
  <si>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</si>
  <si>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</si>
  <si>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</si>
  <si>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</si>
  <si>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</si>
  <si>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</si>
  <si>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</si>
  <si>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</si>
  <si>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</si>
  <si>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</si>
  <si>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</si>
  <si>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</si>
  <si>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</si>
  <si>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</si>
  <si>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</si>
  <si>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</si>
  <si>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</si>
  <si>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</si>
  <si>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</si>
  <si>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</si>
  <si>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</si>
  <si>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</si>
  <si>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</si>
  <si>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</si>
  <si>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</si>
  <si>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</si>
  <si>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</si>
  <si>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</si>
  <si>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</si>
  <si>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</si>
  <si>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</si>
  <si>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</si>
  <si>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</si>
  <si>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</si>
  <si>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</si>
  <si>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</si>
  <si>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</si>
  <si>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</si>
  <si>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</si>
  <si>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</si>
  <si>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</si>
  <si>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</si>
  <si>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</si>
  <si>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</si>
  <si>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</si>
  <si>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</si>
  <si>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</si>
  <si>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</si>
  <si>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</si>
  <si>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</si>
  <si>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</si>
  <si>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</si>
  <si>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</si>
  <si>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</si>
  <si>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</si>
  <si>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</si>
  <si>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</si>
  <si>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</si>
  <si>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</si>
  <si>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</si>
  <si>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</si>
  <si>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</si>
  <si>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</si>
  <si>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</si>
  <si>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</si>
  <si>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</si>
  <si>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</si>
  <si>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</si>
  <si>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</si>
  <si>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</si>
  <si>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</si>
  <si>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</si>
  <si>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</si>
  <si>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</si>
  <si>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</si>
  <si>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</si>
  <si>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</si>
  <si>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</si>
  <si>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</si>
  <si>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</si>
  <si>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</si>
  <si>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</si>
  <si>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</si>
  <si>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</si>
  <si>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</si>
  <si>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</si>
  <si>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</si>
  <si>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</si>
  <si>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</si>
  <si>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</si>
  <si>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</si>
  <si>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</si>
  <si>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</si>
  <si>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</si>
  <si>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</si>
  <si>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</si>
  <si>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</si>
  <si>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</si>
  <si>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</si>
  <si>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</si>
  <si>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</si>
  <si>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</si>
  <si>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</si>
  <si>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</si>
  <si>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</si>
  <si>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</si>
  <si>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</si>
  <si>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</si>
  <si>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</si>
  <si>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</si>
  <si>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</si>
  <si>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</si>
  <si>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</si>
  <si>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</si>
  <si>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</si>
  <si>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</si>
  <si>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</si>
  <si>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</si>
  <si>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</si>
  <si>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</si>
  <si>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</si>
  <si>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</si>
  <si>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</si>
  <si>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</si>
  <si>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</si>
  <si>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</si>
  <si>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</si>
  <si>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</si>
  <si>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</si>
  <si>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</si>
  <si>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</si>
  <si>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</si>
  <si>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</si>
  <si>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</si>
  <si>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</si>
  <si>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</si>
  <si>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</si>
  <si>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</si>
  <si>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</si>
  <si>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</si>
  <si>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</si>
  <si>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</si>
  <si>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</si>
  <si>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</si>
  <si>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</si>
  <si>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</si>
  <si>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</si>
  <si>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</si>
  <si>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</si>
  <si>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</si>
  <si>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</si>
  <si>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</si>
  <si>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</si>
  <si>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</si>
  <si>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</si>
  <si>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</si>
  <si>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</si>
  <si>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</si>
  <si>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</si>
  <si>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</si>
  <si>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</si>
  <si>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</si>
  <si>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</si>
  <si>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</si>
  <si>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</si>
  <si>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</si>
  <si>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</si>
  <si>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</si>
  <si>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</si>
  <si>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</si>
  <si>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</si>
  <si>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</si>
  <si>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</si>
  <si>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</si>
  <si>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</si>
  <si>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</si>
  <si>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</si>
  <si>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</si>
  <si>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</si>
  <si>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</si>
  <si>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</si>
  <si>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</si>
  <si>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</si>
  <si>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</si>
  <si>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</si>
  <si>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</si>
  <si>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</si>
  <si>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</si>
  <si>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</si>
  <si>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</si>
  <si>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</si>
  <si>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</si>
  <si>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</si>
  <si>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</si>
  <si>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</si>
  <si>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</si>
  <si>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</si>
  <si>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</si>
  <si>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</si>
  <si>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</si>
  <si>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</si>
  <si>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</si>
  <si>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</si>
  <si>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</si>
  <si>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</si>
  <si>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</si>
  <si>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</si>
  <si>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</si>
  <si>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</si>
  <si>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</si>
  <si>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</si>
  <si>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</si>
  <si>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</si>
  <si>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</si>
  <si>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</si>
  <si>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</si>
  <si>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</si>
  <si>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</si>
  <si>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</si>
  <si>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</si>
  <si>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</si>
  <si>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</si>
  <si>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</si>
  <si>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</si>
  <si>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</si>
  <si>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</si>
  <si>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</si>
  <si>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</si>
  <si>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</si>
  <si>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</si>
  <si>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</si>
  <si>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</si>
  <si>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</si>
  <si>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</si>
  <si>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</si>
  <si>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</si>
  <si>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</si>
  <si>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</si>
  <si>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</si>
  <si>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</si>
  <si>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</si>
  <si>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</si>
  <si>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</si>
  <si>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</si>
  <si>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</si>
  <si>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</si>
  <si>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</si>
  <si>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</si>
  <si>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</si>
  <si>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</si>
  <si>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</si>
  <si>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</si>
  <si>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</si>
  <si>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</si>
  <si>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</si>
  <si>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</si>
  <si>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</si>
  <si>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</si>
  <si>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</si>
  <si>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</si>
  <si>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</si>
  <si>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</si>
  <si>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</si>
  <si>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</si>
  <si>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</si>
  <si>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</si>
  <si>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</si>
  <si>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</si>
  <si>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</si>
  <si>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</si>
  <si>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</si>
  <si>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</si>
  <si>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</si>
  <si>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</si>
  <si>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</si>
  <si>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</si>
  <si>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</si>
  <si>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</si>
  <si>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</si>
  <si>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</si>
  <si>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</si>
  <si>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</si>
  <si>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</si>
  <si>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</si>
  <si>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</si>
  <si>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</si>
  <si>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</si>
  <si>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</si>
  <si>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</si>
  <si>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</si>
  <si>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</si>
  <si>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</si>
  <si>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</si>
  <si>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</si>
  <si>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</si>
  <si>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</si>
  <si>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</si>
  <si>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</si>
  <si>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</si>
  <si>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</si>
  <si>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</si>
  <si>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</si>
  <si>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</si>
  <si>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</si>
  <si>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</si>
  <si>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</si>
  <si>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</si>
  <si>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</si>
  <si>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</si>
  <si>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</si>
  <si>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</si>
  <si>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</si>
  <si>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</si>
  <si>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</si>
  <si>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</si>
  <si>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</si>
  <si>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</si>
  <si>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</si>
  <si>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</si>
  <si>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</si>
  <si>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</si>
  <si>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</si>
  <si>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</si>
  <si>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</si>
  <si>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</si>
  <si>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</si>
  <si>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</si>
  <si>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</si>
  <si>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</si>
  <si>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</si>
  <si>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</si>
  <si>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</si>
  <si>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</si>
  <si>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</si>
  <si>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</si>
  <si>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</si>
  <si>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</si>
  <si>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</si>
  <si>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</si>
  <si>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</si>
  <si>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</si>
  <si>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</si>
  <si>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</si>
  <si>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</si>
  <si>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</si>
  <si>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</si>
  <si>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</si>
  <si>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</si>
  <si>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</si>
  <si>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</si>
  <si>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</si>
  <si>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</si>
  <si>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</si>
  <si>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</si>
  <si>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</si>
  <si>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</si>
  <si>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</si>
  <si>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</si>
  <si>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</si>
  <si>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</si>
  <si>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</si>
  <si>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</si>
  <si>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</si>
  <si>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</si>
  <si>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</si>
  <si>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</si>
  <si>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</si>
  <si>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</si>
  <si>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</si>
  <si>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</si>
  <si>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</si>
  <si>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</si>
  <si>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</si>
  <si>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</si>
  <si>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</si>
  <si>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</si>
  <si>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</si>
  <si>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</si>
  <si>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</si>
  <si>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</si>
  <si>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</si>
  <si>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</si>
  <si>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</si>
  <si>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</si>
  <si>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</si>
  <si>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</si>
  <si>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</si>
  <si>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</si>
  <si>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</si>
  <si>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</si>
  <si>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</si>
  <si>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</si>
  <si>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</si>
  <si>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</si>
  <si>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</si>
  <si>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</si>
  <si>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</si>
  <si>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</si>
  <si>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</si>
  <si>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</si>
  <si>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</si>
  <si>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</si>
  <si>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</si>
  <si>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</si>
  <si>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</si>
  <si>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</si>
  <si>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</si>
  <si>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</si>
  <si>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</si>
  <si>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</si>
  <si>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</si>
  <si>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</si>
  <si>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</si>
  <si>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</si>
  <si>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</si>
  <si>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</si>
  <si>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</si>
  <si>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</si>
  <si>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</si>
  <si>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</si>
  <si>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</si>
  <si>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</si>
  <si>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</si>
  <si>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</si>
  <si>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</si>
  <si>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</si>
  <si>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</si>
  <si>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</si>
  <si>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</si>
  <si>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</si>
  <si>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</si>
  <si>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</si>
  <si>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</si>
  <si>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</si>
  <si>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</si>
  <si>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</si>
  <si>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</si>
  <si>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</si>
  <si>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</si>
  <si>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</si>
  <si>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</si>
  <si>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</si>
  <si>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</si>
  <si>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</si>
  <si>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</si>
  <si>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</si>
  <si>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</si>
  <si>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</si>
  <si>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</si>
  <si>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</si>
  <si>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</si>
  <si>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</si>
  <si>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</si>
  <si>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</si>
  <si>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</si>
  <si>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</si>
  <si>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</si>
  <si>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</si>
  <si>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</si>
  <si>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</si>
  <si>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</si>
  <si>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</si>
  <si>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</si>
  <si>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</si>
  <si>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</si>
  <si>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</si>
  <si>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</si>
  <si>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</si>
  <si>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</si>
  <si>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</si>
  <si>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</si>
  <si>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</si>
  <si>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</si>
  <si>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</si>
  <si>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</si>
  <si>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</si>
  <si>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</si>
  <si>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</si>
  <si>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</si>
  <si>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</si>
  <si>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</si>
  <si>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</si>
  <si>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</si>
  <si>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</si>
  <si>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</si>
  <si>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</si>
  <si>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</si>
  <si>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</si>
  <si>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</si>
  <si>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</si>
  <si>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</si>
  <si>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</si>
  <si>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</si>
  <si>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</si>
  <si>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</si>
  <si>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</si>
  <si>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</si>
  <si>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</si>
  <si>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</si>
  <si>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</si>
  <si>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</si>
  <si>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</si>
  <si>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</si>
  <si>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</si>
  <si>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</si>
  <si>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</si>
  <si>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</si>
  <si>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</si>
  <si>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</si>
  <si>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</si>
  <si>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</si>
  <si>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</si>
  <si>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</si>
  <si>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</si>
  <si>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</si>
  <si>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</si>
  <si>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</si>
  <si>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</si>
  <si>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</si>
  <si>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</si>
  <si>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</si>
  <si>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</si>
  <si>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</si>
  <si>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</si>
  <si>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</si>
  <si>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</si>
  <si>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</si>
  <si>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</si>
  <si>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</si>
  <si>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</si>
  <si>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</si>
  <si>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</si>
  <si>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</si>
  <si>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</si>
  <si>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</si>
  <si>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</si>
  <si>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</si>
  <si>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</si>
  <si>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</si>
  <si>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</si>
  <si>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</si>
  <si>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</si>
  <si>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</si>
  <si>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</si>
  <si>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</si>
  <si>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</si>
  <si>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</si>
  <si>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</si>
  <si>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</si>
  <si>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</si>
  <si>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</si>
  <si>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</si>
  <si>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</si>
  <si>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</si>
  <si>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</si>
  <si>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</si>
  <si>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</si>
  <si>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</si>
  <si>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</si>
  <si>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</si>
  <si>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</si>
  <si>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</si>
  <si>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</si>
  <si>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</si>
  <si>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</si>
  <si>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</si>
  <si>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</si>
  <si>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</si>
  <si>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</si>
  <si>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</si>
  <si>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</si>
  <si>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</si>
  <si>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</si>
  <si>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</si>
  <si>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</si>
  <si>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</si>
  <si>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</si>
  <si>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</si>
  <si>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</si>
  <si>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</si>
  <si>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</si>
  <si>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</si>
  <si>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</si>
  <si>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</si>
  <si>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</si>
  <si>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</si>
  <si>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</si>
  <si>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</si>
  <si>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</si>
  <si>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</si>
  <si>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</si>
  <si>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</si>
  <si>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</si>
  <si>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</si>
  <si>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</si>
  <si>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</si>
  <si>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</si>
  <si>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</si>
  <si>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</si>
  <si>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</si>
  <si>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</si>
  <si>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</si>
  <si>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</si>
  <si>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</si>
  <si>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</si>
  <si>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</si>
  <si>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</si>
  <si>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</si>
  <si>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</si>
  <si>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</si>
  <si>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</si>
  <si>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</si>
  <si>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</si>
  <si>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</si>
  <si>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</si>
  <si>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</si>
  <si>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</si>
  <si>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</si>
  <si>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</si>
  <si>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</si>
  <si>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</si>
  <si>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</si>
  <si>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</si>
  <si>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</si>
  <si>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</si>
  <si>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</si>
  <si>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</si>
  <si>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</si>
  <si>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</si>
  <si>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</si>
  <si>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</si>
  <si>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</si>
  <si>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</si>
  <si>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</si>
  <si>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</si>
  <si>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</si>
  <si>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</si>
  <si>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</si>
  <si>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</si>
  <si>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</si>
  <si>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</si>
  <si>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</si>
  <si>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</si>
  <si>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</si>
  <si>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</si>
  <si>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</si>
  <si>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</si>
  <si>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</si>
  <si>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</si>
  <si>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</si>
  <si>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</si>
  <si>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</si>
  <si>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</si>
  <si>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</si>
  <si>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</si>
  <si>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</si>
  <si>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</si>
  <si>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</si>
  <si>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</si>
  <si>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</si>
  <si>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</si>
  <si>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</si>
  <si>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</si>
  <si>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</si>
  <si>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</si>
  <si>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</si>
  <si>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</si>
  <si>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</si>
  <si>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</si>
  <si>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</si>
  <si>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</si>
  <si>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</si>
  <si>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</si>
  <si>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</si>
  <si>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</si>
  <si>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</si>
  <si>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</si>
  <si>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</si>
  <si>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</si>
  <si>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</si>
  <si>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</si>
  <si>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</si>
  <si>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</si>
  <si>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</si>
  <si>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</si>
  <si>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</si>
  <si>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</si>
  <si>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</si>
  <si>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</si>
  <si>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</si>
  <si>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</si>
  <si>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</si>
  <si>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</si>
  <si>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</si>
  <si>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</si>
  <si>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</si>
  <si>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</si>
  <si>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</si>
  <si>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</si>
  <si>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</si>
  <si>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</si>
  <si>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</si>
  <si>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</si>
  <si>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</si>
  <si>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</si>
  <si>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</si>
  <si>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</si>
  <si>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</si>
  <si>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</si>
  <si>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</si>
  <si>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</si>
  <si>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</si>
  <si>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</si>
  <si>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</si>
  <si>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</si>
  <si>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</si>
  <si>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</si>
  <si>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</si>
  <si>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</si>
  <si>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</si>
  <si>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</si>
  <si>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</si>
  <si>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</si>
  <si>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</si>
  <si>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</si>
  <si>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</si>
  <si>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</si>
  <si>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</si>
  <si>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</si>
  <si>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</si>
  <si>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</si>
  <si>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</si>
  <si>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</si>
  <si>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</si>
  <si>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</si>
  <si>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</si>
  <si>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</si>
  <si>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</si>
  <si>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</si>
  <si>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</si>
  <si>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</si>
  <si>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</si>
  <si>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</si>
  <si>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</si>
  <si>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</si>
  <si>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</si>
  <si>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</si>
  <si>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</si>
  <si>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</si>
  <si>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</si>
  <si>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</si>
  <si>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</si>
  <si>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</si>
  <si>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</si>
  <si>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</si>
  <si>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</si>
  <si>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</si>
  <si>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</si>
  <si>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</si>
  <si>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</si>
  <si>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</si>
  <si>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</si>
  <si>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</si>
  <si>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</si>
  <si>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</si>
  <si>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</si>
  <si>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</si>
  <si>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</si>
  <si>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</si>
  <si>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</si>
  <si>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</si>
  <si>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</si>
  <si>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</si>
  <si>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</si>
  <si>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</si>
  <si>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</si>
  <si>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</si>
  <si>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</si>
  <si>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</si>
  <si>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</si>
  <si>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</si>
  <si>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</si>
  <si>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</si>
  <si>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</si>
  <si>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</si>
  <si>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</si>
  <si>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</si>
  <si>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</si>
  <si>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</si>
  <si>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</si>
  <si>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</si>
  <si>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</si>
  <si>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</si>
  <si>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</si>
  <si>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</si>
  <si>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</si>
  <si>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</si>
  <si>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</si>
  <si>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</si>
  <si>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</si>
  <si>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</si>
  <si>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</si>
  <si>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</si>
  <si>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</si>
  <si>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</si>
  <si>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</si>
  <si>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</si>
  <si>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</si>
  <si>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</si>
  <si>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</si>
  <si>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</si>
  <si>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</si>
  <si>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</si>
  <si>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</si>
  <si>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</si>
  <si>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</si>
  <si>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</si>
  <si>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</si>
  <si>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</si>
  <si>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</si>
  <si>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</si>
  <si>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</si>
  <si>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</si>
  <si>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</si>
  <si>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</si>
  <si>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</si>
  <si>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</si>
  <si>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</si>
  <si>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</si>
  <si>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</si>
  <si>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</si>
  <si>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</si>
  <si>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</si>
  <si>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</si>
  <si>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</si>
  <si>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</si>
  <si>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</si>
  <si>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</si>
  <si>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</si>
  <si>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</si>
  <si>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</si>
  <si>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</si>
  <si>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</si>
  <si>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</si>
  <si>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</si>
  <si>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</si>
  <si>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</si>
  <si>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</si>
  <si>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</si>
  <si>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</si>
  <si>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</si>
  <si>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</si>
  <si>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</si>
  <si>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</si>
  <si>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</si>
  <si>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</si>
  <si>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</si>
  <si>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</si>
  <si>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</si>
  <si>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</si>
  <si>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</si>
  <si>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</si>
  <si>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</si>
  <si>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</si>
  <si>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</si>
  <si>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</si>
  <si>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</si>
  <si>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</si>
  <si>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</si>
  <si>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</si>
  <si>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</si>
  <si>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</si>
  <si>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</si>
  <si>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</si>
  <si>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</si>
  <si>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</si>
  <si>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</si>
  <si>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</si>
  <si>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</si>
  <si>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</si>
  <si>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</si>
  <si>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</si>
  <si>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</si>
  <si>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</si>
  <si>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</si>
  <si>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</si>
  <si>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</si>
  <si>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</si>
  <si>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</si>
  <si>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</si>
  <si>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</si>
  <si>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</si>
  <si>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</si>
  <si>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</si>
  <si>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</si>
  <si>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</si>
  <si>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</si>
  <si>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</si>
  <si>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</si>
  <si>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</si>
  <si>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</si>
  <si>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</si>
  <si>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</si>
  <si>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</si>
  <si>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</si>
  <si>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</si>
  <si>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</si>
  <si>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</si>
  <si>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</si>
  <si>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</si>
  <si>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</si>
  <si>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</si>
  <si>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</si>
  <si>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</si>
  <si>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</si>
  <si>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</si>
  <si>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</si>
  <si>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</si>
  <si>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</si>
  <si>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</si>
  <si>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</si>
  <si>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</si>
  <si>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</si>
  <si>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</si>
  <si>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</si>
  <si>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</si>
  <si>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</si>
  <si>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</si>
  <si>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</si>
  <si>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</si>
  <si>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</si>
  <si>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</si>
  <si>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</si>
  <si>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</si>
  <si>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</si>
  <si>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</si>
  <si>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</si>
  <si>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</si>
  <si>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</si>
  <si>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</si>
  <si>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</si>
  <si>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</si>
  <si>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</si>
  <si>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</si>
  <si>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</si>
  <si>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</si>
  <si>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</si>
  <si>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</si>
  <si>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</si>
  <si>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</si>
  <si>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</si>
  <si>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</si>
  <si>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</si>
  <si>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</si>
  <si>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</si>
  <si>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</si>
  <si>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</si>
  <si>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</si>
  <si>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</si>
  <si>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</si>
  <si>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</si>
  <si>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</si>
  <si>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</si>
  <si>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</si>
  <si>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</si>
  <si>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</si>
  <si>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</si>
  <si>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</si>
  <si>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</si>
  <si>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</si>
  <si>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</si>
  <si>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</si>
  <si>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</si>
  <si>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</si>
  <si>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</si>
  <si>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</si>
  <si>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</si>
  <si>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</si>
  <si>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</si>
  <si>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</si>
  <si>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</si>
  <si>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</si>
  <si>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</si>
  <si>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</si>
  <si>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</si>
  <si>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</si>
  <si>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</si>
  <si>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</si>
  <si>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</si>
  <si>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</si>
  <si>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</si>
  <si>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</si>
  <si>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</si>
  <si>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</si>
  <si>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</si>
  <si>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</si>
  <si>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</si>
  <si>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</si>
  <si>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</si>
  <si>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</si>
  <si>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</si>
  <si>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</si>
  <si>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</si>
  <si>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</si>
  <si>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</si>
  <si>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</si>
  <si>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</si>
  <si>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</si>
  <si>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</si>
  <si>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</si>
  <si>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</si>
  <si>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</si>
  <si>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</si>
  <si>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</si>
  <si>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</si>
  <si>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</si>
  <si>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</si>
  <si>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</si>
  <si>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</si>
  <si>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</si>
  <si>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</si>
  <si>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</si>
  <si>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</si>
  <si>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</si>
  <si>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</si>
  <si>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</si>
  <si>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</si>
  <si>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</si>
  <si>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</si>
  <si>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</si>
  <si>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</si>
  <si>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</si>
  <si>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</si>
  <si>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</si>
  <si>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</si>
  <si>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</si>
  <si>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</si>
  <si>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</si>
  <si>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</si>
  <si>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</si>
  <si>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</si>
  <si>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</si>
  <si>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</si>
  <si>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</si>
  <si>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</si>
  <si>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</si>
  <si>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</si>
  <si>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</si>
  <si>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</si>
  <si>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</si>
  <si>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</si>
  <si>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</si>
  <si>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</si>
  <si>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</si>
  <si>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</si>
  <si>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</si>
  <si>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</si>
  <si>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</si>
  <si>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</si>
  <si>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</si>
  <si>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</si>
  <si>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</si>
  <si>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</si>
  <si>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</si>
  <si>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</si>
  <si>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</si>
  <si>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</si>
  <si>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</si>
  <si>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</si>
  <si>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</si>
  <si>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</si>
  <si>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</si>
  <si>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</si>
  <si>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</si>
  <si>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</si>
  <si>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</si>
  <si>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</si>
  <si>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</si>
  <si>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</si>
  <si>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</si>
  <si>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</si>
  <si>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</si>
  <si>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</si>
  <si>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</si>
  <si>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</si>
  <si>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</si>
  <si>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</si>
  <si>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</si>
  <si>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</si>
  <si>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</si>
  <si>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</si>
  <si>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</si>
  <si>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</si>
  <si>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</si>
  <si>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</si>
  <si>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</si>
  <si>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</si>
  <si>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</si>
  <si>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</si>
  <si>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</si>
  <si>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</si>
  <si>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</si>
  <si>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</si>
  <si>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</si>
  <si>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</si>
  <si>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</si>
  <si>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</si>
  <si>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</si>
  <si>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</si>
  <si>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</si>
  <si>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</si>
  <si>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</si>
  <si>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</si>
  <si>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</si>
  <si>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</si>
  <si>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</si>
  <si>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</si>
  <si>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</si>
  <si>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</si>
  <si>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</si>
  <si>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</si>
  <si>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</si>
  <si>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</si>
  <si>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</si>
  <si>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</si>
  <si>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</si>
  <si>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</si>
  <si>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</si>
  <si>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</si>
  <si>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</si>
  <si>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</si>
  <si>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</si>
  <si>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</si>
  <si>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</si>
  <si>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</si>
  <si>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</si>
  <si>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</si>
  <si>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</si>
  <si>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</si>
  <si>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</si>
  <si>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</si>
  <si>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</si>
  <si>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</si>
  <si>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</si>
  <si>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</si>
  <si>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</si>
  <si>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</si>
  <si>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</si>
  <si>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</si>
  <si>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</si>
  <si>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</si>
  <si>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</si>
  <si>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</si>
  <si>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</si>
  <si>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</si>
  <si>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</si>
  <si>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</si>
  <si>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</si>
  <si>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</si>
  <si>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</si>
  <si>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</si>
  <si>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</si>
  <si>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</si>
  <si>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</si>
  <si>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</si>
  <si>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</si>
  <si>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</si>
  <si>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</si>
  <si>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</si>
  <si>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</si>
  <si>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</si>
  <si>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</si>
  <si>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</si>
  <si>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</si>
  <si>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</si>
  <si>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</si>
  <si>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</si>
  <si>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</si>
  <si>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</si>
  <si>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</si>
  <si>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</si>
  <si>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</si>
  <si>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</si>
  <si>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</si>
  <si>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</si>
  <si>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</si>
  <si>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</si>
  <si>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</si>
  <si>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</si>
  <si>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</si>
  <si>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</si>
  <si>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</si>
  <si>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</si>
  <si>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</si>
  <si>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</si>
  <si>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</si>
  <si>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</si>
  <si>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</si>
  <si>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</si>
  <si>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</si>
  <si>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</si>
  <si>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</si>
  <si>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</si>
  <si>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</si>
  <si>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</si>
  <si>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</si>
  <si>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</si>
  <si>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</si>
  <si>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</si>
  <si>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</si>
  <si>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</si>
  <si>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</si>
  <si>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</si>
  <si>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</si>
  <si>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</si>
  <si>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</si>
  <si>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</si>
  <si>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</si>
  <si>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</si>
  <si>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</si>
  <si>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</si>
  <si>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</si>
  <si>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</si>
  <si>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</si>
  <si>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</si>
  <si>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</si>
  <si>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</si>
  <si>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</si>
  <si>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</si>
  <si>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</si>
  <si>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</si>
  <si>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</si>
  <si>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</si>
  <si>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</si>
  <si>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</si>
  <si>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</si>
  <si>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</si>
  <si>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</si>
  <si>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</si>
  <si>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</si>
  <si>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</si>
  <si>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</si>
  <si>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</si>
  <si>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</si>
  <si>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</si>
  <si>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</si>
  <si>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</si>
  <si>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</si>
  <si>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</si>
  <si>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</si>
  <si>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</si>
  <si>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</si>
  <si>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</si>
  <si>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</si>
  <si>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</si>
  <si>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</si>
  <si>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</si>
  <si>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</si>
  <si>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</si>
  <si>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</si>
  <si>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</si>
  <si>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</si>
  <si>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</si>
  <si>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</si>
  <si>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</si>
  <si>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</si>
  <si>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</si>
  <si>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</si>
  <si>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</si>
  <si>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</si>
  <si>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</si>
  <si>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</si>
  <si>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</si>
  <si>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</si>
  <si>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</si>
  <si>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</si>
  <si>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</si>
  <si>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</si>
  <si>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</si>
  <si>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</si>
  <si>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</si>
  <si>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</si>
  <si>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</si>
  <si>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</si>
  <si>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</si>
  <si>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</si>
  <si>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</si>
  <si>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</si>
  <si>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</si>
  <si>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</si>
  <si>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</si>
  <si>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</si>
  <si>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</si>
  <si>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</si>
  <si>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</si>
  <si>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</si>
  <si>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</si>
  <si>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</si>
  <si>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</si>
  <si>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</si>
  <si>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</si>
  <si>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</si>
  <si>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</si>
  <si>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</si>
  <si>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</si>
  <si>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</si>
  <si>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</si>
  <si>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</si>
  <si>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</si>
  <si>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</si>
  <si>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</si>
  <si>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</si>
  <si>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</si>
  <si>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</si>
  <si>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</si>
  <si>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</si>
  <si>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</si>
  <si>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</si>
  <si>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</si>
  <si>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</si>
  <si>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</si>
  <si>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</si>
  <si>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</si>
  <si>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</si>
  <si>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</si>
  <si>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</si>
  <si>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</si>
  <si>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</si>
  <si>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</si>
  <si>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</si>
  <si>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</si>
  <si>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</si>
  <si>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</si>
  <si>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</si>
  <si>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</si>
  <si>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</si>
  <si>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</si>
  <si>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</si>
  <si>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</si>
  <si>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</si>
  <si>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</si>
  <si>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</si>
  <si>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</si>
  <si>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</si>
  <si>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</si>
  <si>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</si>
  <si>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</si>
  <si>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</si>
  <si>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</si>
  <si>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</si>
  <si>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</si>
  <si>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</si>
  <si>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</si>
  <si>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</si>
  <si>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</si>
  <si>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</si>
  <si>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</si>
  <si>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</si>
  <si>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</si>
  <si>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</si>
  <si>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</si>
  <si>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</si>
  <si>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</si>
  <si>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</si>
  <si>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</si>
  <si>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</si>
  <si>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</si>
  <si>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</si>
  <si>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</si>
  <si>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</si>
  <si>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</si>
  <si>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</si>
  <si>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</si>
  <si>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</si>
  <si>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</si>
  <si>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</si>
  <si>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</si>
  <si>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</si>
  <si>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</si>
  <si>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</si>
  <si>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</si>
  <si>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</si>
  <si>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</si>
  <si>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</si>
  <si>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</si>
  <si>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</si>
  <si>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</si>
  <si>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</si>
  <si>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</si>
  <si>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</si>
  <si>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</si>
  <si>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</si>
  <si>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</si>
  <si>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</si>
  <si>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</si>
  <si>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</si>
  <si>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</si>
  <si>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</si>
  <si>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</si>
  <si>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</si>
  <si>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</si>
  <si>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</si>
  <si>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</si>
  <si>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</si>
  <si>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</si>
  <si>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</si>
  <si>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</si>
  <si>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</si>
  <si>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</si>
  <si>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</si>
  <si>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</si>
  <si>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</si>
  <si>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</si>
  <si>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</si>
  <si>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</si>
  <si>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</si>
  <si>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</si>
  <si>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</si>
  <si>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</si>
  <si>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</si>
  <si>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</si>
  <si>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</si>
  <si>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</si>
  <si>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</si>
  <si>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</si>
  <si>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</si>
  <si>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</si>
  <si>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</si>
  <si>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</si>
  <si>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</si>
  <si>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</si>
  <si>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</si>
  <si>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</si>
  <si>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</si>
  <si>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</si>
  <si>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</si>
  <si>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</si>
  <si>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</si>
  <si>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</si>
  <si>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</si>
  <si>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</si>
  <si>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</si>
  <si>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</si>
  <si>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</si>
  <si>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</si>
  <si>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</si>
  <si>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</si>
  <si>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</si>
  <si>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</si>
  <si>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</si>
  <si>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</si>
  <si>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</si>
  <si>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</si>
  <si>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</si>
  <si>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</si>
  <si>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</si>
  <si>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</si>
  <si>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</si>
  <si>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</si>
  <si>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</si>
  <si>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</si>
  <si>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</si>
  <si>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</si>
  <si>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</si>
  <si>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</si>
  <si>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</si>
  <si>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</si>
  <si>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</si>
  <si>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</si>
  <si>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</si>
  <si>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</si>
  <si>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</si>
  <si>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</si>
  <si>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</si>
  <si>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</si>
  <si>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</si>
  <si>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</si>
  <si>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</si>
  <si>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</si>
  <si>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</si>
  <si>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</si>
  <si>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</si>
  <si>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</si>
  <si>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</si>
  <si>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</si>
  <si>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</si>
  <si>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</si>
  <si>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</si>
  <si>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</si>
  <si>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</si>
  <si>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</si>
  <si>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</si>
  <si>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</si>
  <si>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</si>
  <si>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</si>
  <si>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</si>
  <si>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</si>
  <si>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</si>
  <si>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</si>
  <si>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</si>
  <si>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</si>
  <si>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</si>
  <si>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</si>
  <si>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</si>
  <si>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</si>
  <si>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</si>
  <si>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</si>
  <si>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</si>
  <si>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</si>
  <si>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</si>
  <si>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</si>
  <si>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</si>
  <si>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</si>
  <si>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</si>
  <si>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</si>
  <si>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</si>
  <si>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</si>
  <si>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</si>
  <si>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</si>
  <si>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</si>
  <si>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</si>
  <si>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</si>
  <si>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</si>
  <si>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</si>
  <si>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</si>
  <si>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</si>
  <si>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</si>
  <si>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</si>
  <si>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</si>
  <si>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</si>
  <si>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</si>
  <si>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</si>
  <si>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</si>
  <si>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</si>
  <si>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</si>
  <si>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</si>
  <si>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</si>
  <si>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</si>
  <si>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</si>
  <si>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</si>
  <si>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</si>
  <si>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</si>
  <si>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</si>
  <si>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</si>
  <si>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</si>
  <si>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</si>
  <si>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</si>
  <si>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</si>
  <si>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</si>
  <si>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</si>
  <si>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</si>
  <si>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</si>
  <si>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</si>
  <si>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</si>
  <si>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</si>
  <si>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</si>
  <si>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</si>
  <si>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</si>
  <si>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</si>
  <si>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</si>
  <si>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</si>
  <si>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</si>
  <si>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</si>
  <si>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</si>
  <si>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</si>
  <si>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</si>
  <si>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</si>
  <si>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</si>
  <si>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</si>
  <si>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</si>
  <si>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</si>
  <si>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</si>
  <si>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</si>
  <si>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</si>
  <si>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</si>
  <si>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</si>
  <si>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</si>
  <si>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</si>
  <si>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</si>
  <si>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</si>
  <si>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</si>
  <si>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</si>
  <si>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</si>
  <si>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</si>
  <si>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</si>
  <si>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</si>
  <si>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</si>
  <si>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</si>
  <si>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</si>
  <si>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</si>
  <si>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</si>
  <si>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</si>
  <si>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</si>
  <si>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</si>
  <si>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</si>
  <si>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</si>
  <si>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</si>
  <si>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</si>
  <si>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</si>
  <si>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</si>
  <si>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</si>
  <si>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</si>
  <si>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</si>
  <si>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</si>
  <si>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</si>
  <si>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</si>
  <si>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</si>
  <si>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</si>
  <si>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</si>
  <si>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</si>
  <si>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</si>
  <si>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</si>
  <si>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</si>
  <si>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</si>
  <si>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</si>
  <si>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</si>
  <si>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</si>
  <si>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</si>
  <si>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</si>
  <si>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</si>
  <si>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</si>
  <si>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</si>
  <si>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</si>
  <si>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</si>
  <si>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</si>
  <si>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</si>
  <si>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</si>
  <si>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</si>
  <si>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</si>
  <si>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</si>
  <si>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</si>
  <si>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</si>
  <si>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</si>
  <si>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</si>
  <si>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</si>
  <si>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</si>
  <si>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</si>
  <si>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</si>
  <si>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</si>
  <si>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</si>
  <si>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</si>
  <si>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</si>
  <si>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</si>
  <si>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</si>
  <si>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</si>
  <si>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</si>
  <si>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</si>
  <si>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</si>
  <si>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</si>
  <si>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</si>
  <si>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</si>
  <si>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</si>
  <si>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</si>
  <si>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</si>
  <si>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</si>
  <si>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</si>
  <si>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</si>
  <si>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</si>
  <si>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</si>
  <si>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</si>
  <si>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</si>
  <si>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</si>
  <si>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</si>
  <si>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</si>
  <si>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</si>
  <si>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</si>
  <si>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</si>
  <si>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</si>
  <si>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</si>
  <si>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</si>
  <si>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</si>
  <si>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</si>
  <si>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</si>
  <si>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</si>
  <si>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</si>
  <si>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</si>
  <si>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</si>
  <si>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</si>
  <si>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</si>
  <si>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</si>
  <si>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</si>
  <si>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</si>
  <si>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</si>
  <si>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</si>
  <si>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</si>
  <si>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</si>
  <si>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</si>
  <si>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</si>
  <si>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</si>
  <si>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</si>
  <si>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</si>
  <si>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</si>
  <si>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</si>
  <si>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</si>
  <si>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</si>
  <si>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</si>
  <si>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</si>
  <si>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</si>
  <si>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</si>
  <si>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</si>
  <si>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</si>
  <si>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</si>
  <si>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</si>
  <si>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</si>
  <si>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</si>
  <si>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</si>
  <si>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</si>
  <si>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</si>
  <si>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</si>
  <si>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</si>
  <si>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</si>
  <si>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</si>
  <si>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</si>
  <si>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</si>
  <si>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</si>
  <si>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</si>
  <si>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</si>
  <si>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</si>
  <si>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</si>
  <si>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</si>
  <si>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</si>
  <si>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</si>
  <si>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</si>
  <si>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</si>
  <si>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</si>
  <si>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</si>
  <si>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</si>
  <si>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</si>
  <si>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</si>
  <si>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</si>
  <si>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</si>
  <si>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</si>
  <si>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</si>
  <si>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</si>
  <si>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</si>
  <si>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</si>
  <si>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</si>
  <si>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</si>
  <si>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</si>
  <si>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</si>
  <si>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</si>
  <si>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</si>
  <si>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</si>
  <si>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</si>
  <si>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</si>
  <si>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</si>
  <si>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</si>
  <si>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</si>
  <si>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</si>
  <si>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</si>
  <si>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</si>
  <si>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</si>
  <si>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</si>
  <si>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</si>
  <si>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</si>
  <si>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</si>
  <si>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</si>
  <si>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</si>
  <si>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</si>
  <si>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</si>
  <si>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</si>
  <si>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</si>
  <si>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</si>
  <si>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</si>
  <si>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</si>
  <si>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</si>
  <si>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</si>
  <si>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</si>
  <si>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</si>
  <si>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</si>
  <si>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</si>
  <si>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</si>
  <si>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</si>
  <si>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</si>
  <si>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</si>
  <si>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</si>
  <si>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</si>
  <si>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</si>
  <si>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</si>
  <si>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</si>
  <si>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</si>
  <si>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</si>
  <si>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</si>
  <si>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</si>
  <si>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</si>
  <si>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</si>
  <si>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</si>
  <si>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</si>
  <si>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</si>
  <si>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</si>
  <si>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</si>
  <si>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</si>
  <si>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</si>
  <si>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</si>
  <si>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</si>
  <si>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</si>
  <si>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</si>
  <si>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</si>
  <si>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</si>
  <si>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</si>
  <si>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</si>
  <si>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</si>
  <si>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</si>
  <si>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</si>
  <si>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</si>
  <si>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</si>
  <si>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</si>
  <si>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</si>
  <si>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</si>
  <si>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</si>
  <si>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</si>
  <si>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</si>
  <si>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</si>
  <si>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</si>
  <si>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</si>
  <si>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</si>
  <si>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</si>
  <si>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</si>
  <si>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</si>
  <si>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</si>
  <si>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</si>
  <si>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</si>
  <si>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</si>
  <si>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</si>
  <si>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</si>
  <si>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</si>
  <si>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</si>
  <si>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</si>
  <si>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</si>
  <si>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</si>
  <si>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</si>
  <si>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</si>
  <si>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</si>
  <si>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</si>
  <si>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</si>
  <si>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</si>
  <si>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</si>
  <si>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</si>
  <si>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</si>
  <si>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</si>
  <si>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</si>
  <si>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</si>
  <si>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</si>
  <si>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</si>
  <si>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</si>
  <si>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</si>
  <si>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</si>
  <si>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</si>
  <si>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</si>
  <si>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</si>
  <si>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</si>
  <si>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</si>
  <si>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</si>
  <si>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</si>
  <si>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</si>
  <si>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</si>
  <si>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</si>
  <si>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</si>
  <si>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</si>
  <si>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</si>
  <si>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</si>
  <si>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</si>
  <si>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</si>
  <si>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</si>
  <si>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</si>
  <si>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</si>
  <si>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</si>
  <si>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</si>
  <si>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</si>
  <si>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</si>
  <si>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</si>
  <si>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</si>
  <si>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</si>
  <si>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</si>
  <si>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</si>
  <si>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</si>
  <si>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</si>
  <si>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</si>
  <si>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</si>
  <si>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</si>
  <si>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</si>
  <si>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</si>
  <si>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</si>
  <si>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</si>
  <si>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</si>
  <si>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</si>
  <si>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</si>
  <si>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</si>
  <si>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</si>
  <si>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</si>
  <si>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</si>
  <si>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</si>
  <si>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</si>
  <si>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</si>
  <si>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</si>
  <si>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</si>
  <si>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</si>
  <si>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</si>
  <si>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</si>
  <si>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</si>
  <si>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</si>
  <si>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</si>
  <si>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</si>
  <si>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</si>
  <si>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</si>
  <si>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</si>
  <si>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</si>
  <si>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</si>
  <si>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</si>
  <si>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</si>
  <si>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</si>
  <si>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</si>
  <si>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</si>
  <si>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</si>
  <si>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</si>
  <si>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</si>
  <si>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</si>
  <si>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</si>
  <si>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</si>
  <si>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</si>
  <si>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</si>
  <si>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</si>
  <si>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</si>
  <si>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</si>
  <si>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</si>
  <si>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</si>
  <si>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</si>
  <si>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</si>
  <si>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</si>
  <si>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</si>
  <si>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</si>
  <si>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</si>
  <si>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</si>
  <si>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</si>
  <si>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</si>
  <si>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</si>
  <si>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</si>
  <si>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</si>
  <si>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</si>
  <si>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</si>
  <si>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</si>
  <si>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</si>
  <si>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</si>
  <si>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</si>
  <si>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</si>
  <si>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</si>
  <si>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</si>
  <si>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</si>
  <si>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</si>
  <si>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</si>
  <si>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</si>
  <si>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</si>
  <si>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</si>
  <si>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</si>
  <si>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</si>
  <si>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</si>
  <si>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</si>
  <si>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</si>
  <si>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</si>
  <si>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</si>
  <si>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</si>
  <si>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</si>
  <si>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</si>
  <si>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</si>
  <si>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</si>
  <si>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</si>
  <si>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</si>
  <si>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</si>
  <si>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</si>
  <si>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</si>
  <si>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</si>
  <si>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</si>
  <si>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</si>
  <si>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</si>
  <si>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</si>
  <si>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</si>
  <si>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</si>
  <si>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</si>
  <si>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</si>
  <si>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</si>
  <si>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</si>
  <si>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</si>
  <si>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</si>
  <si>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</si>
  <si>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</si>
  <si>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</si>
  <si>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</si>
  <si>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</si>
  <si>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</si>
  <si>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</si>
  <si>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</si>
  <si>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</si>
  <si>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</si>
  <si>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</si>
  <si>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</si>
  <si>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</si>
  <si>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</si>
  <si>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</si>
  <si>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</si>
  <si>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</si>
  <si>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</si>
  <si>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</si>
  <si>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</si>
  <si>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</si>
  <si>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</si>
  <si>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</si>
  <si>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</si>
  <si>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</si>
  <si>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</si>
  <si>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</si>
  <si>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</si>
  <si>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</si>
  <si>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</si>
  <si>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</si>
  <si>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</si>
  <si>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</si>
  <si>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</si>
  <si>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</si>
  <si>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</si>
  <si>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</si>
  <si>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</si>
  <si>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</si>
  <si>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</si>
  <si>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</si>
  <si>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</si>
  <si>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</si>
  <si>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</si>
  <si>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</si>
  <si>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</si>
  <si>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</si>
  <si>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</si>
  <si>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</si>
  <si>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</si>
  <si>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</si>
  <si>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</si>
  <si>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</si>
  <si>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</si>
  <si>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</si>
  <si>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</si>
  <si>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</si>
  <si>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</si>
  <si>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</si>
  <si>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</si>
  <si>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</si>
  <si>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</si>
  <si>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</si>
  <si>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</si>
  <si>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</si>
  <si>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</si>
  <si>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</si>
  <si>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</si>
  <si>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</si>
  <si>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</si>
  <si>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</si>
  <si>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</si>
  <si>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</si>
  <si>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</si>
  <si>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</si>
  <si>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</si>
  <si>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</si>
  <si>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</si>
  <si>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</si>
  <si>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</si>
  <si>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</si>
  <si>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</si>
  <si>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</si>
  <si>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</si>
  <si>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</si>
  <si>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</si>
  <si>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</si>
  <si>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</si>
  <si>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</si>
  <si>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</si>
  <si>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</si>
  <si>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</si>
  <si>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</si>
  <si>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</si>
  <si>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</si>
  <si>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</si>
  <si>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</si>
  <si>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</si>
  <si>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</si>
  <si>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</si>
  <si>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</si>
  <si>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</si>
  <si>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</si>
  <si>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</si>
  <si>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</si>
  <si>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</si>
  <si>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</si>
  <si>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</si>
  <si>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</si>
  <si>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</si>
  <si>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</si>
  <si>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</si>
  <si>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</si>
  <si>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</si>
  <si>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</si>
  <si>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</si>
  <si>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</si>
  <si>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</si>
  <si>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</si>
  <si>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</si>
  <si>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</si>
  <si>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</si>
  <si>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</si>
  <si>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</si>
  <si>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</si>
  <si>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</si>
  <si>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</si>
  <si>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</si>
  <si>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</si>
  <si>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</si>
  <si>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</si>
  <si>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</si>
  <si>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</si>
  <si>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</si>
  <si>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</si>
  <si>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</si>
  <si>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</si>
  <si>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</si>
  <si>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</si>
  <si>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</si>
  <si>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</si>
  <si>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</si>
  <si>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</si>
  <si>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</si>
  <si>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</si>
  <si>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</si>
  <si>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</si>
  <si>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</si>
  <si>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</si>
  <si>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</si>
  <si>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</si>
  <si>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</si>
  <si>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</si>
  <si>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</si>
  <si>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</si>
  <si>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</si>
  <si>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</si>
  <si>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</si>
  <si>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</si>
  <si>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</si>
  <si>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</si>
  <si>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</si>
  <si>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</si>
  <si>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</si>
  <si>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</si>
  <si>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</si>
  <si>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</si>
  <si>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</si>
  <si>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</si>
  <si>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</si>
  <si>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</si>
  <si>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</si>
  <si>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</si>
  <si>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</si>
  <si>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</si>
  <si>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</si>
  <si>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</si>
  <si>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</si>
  <si>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</si>
  <si>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</si>
  <si>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</si>
  <si>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</si>
  <si>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</si>
  <si>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</si>
  <si>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</si>
  <si>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</si>
  <si>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</si>
  <si>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</si>
  <si>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</si>
  <si>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</si>
  <si>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</si>
  <si>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</si>
  <si>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</si>
  <si>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</si>
  <si>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</si>
  <si>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</si>
  <si>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</si>
  <si>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</si>
  <si>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</si>
  <si>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</si>
  <si>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</si>
  <si>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</si>
  <si>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</si>
  <si>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</si>
  <si>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</si>
  <si>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</si>
  <si>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</si>
  <si>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</si>
  <si>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</si>
  <si>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</si>
  <si>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</si>
  <si>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</si>
  <si>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</si>
  <si>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</si>
  <si>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</si>
  <si>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</si>
  <si>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</si>
  <si>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</si>
  <si>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</si>
  <si>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</si>
  <si>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</si>
  <si>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</si>
  <si>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</si>
  <si>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</si>
  <si>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</si>
  <si>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</si>
  <si>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</si>
  <si>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</si>
  <si>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</si>
  <si>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</si>
  <si>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</si>
  <si>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</si>
  <si>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</si>
  <si>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</si>
  <si>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</si>
  <si>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</si>
  <si>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</si>
  <si>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</si>
  <si>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</si>
  <si>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</si>
  <si>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</si>
  <si>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</si>
  <si>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</si>
  <si>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</si>
  <si>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</si>
  <si>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</si>
  <si>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</si>
  <si>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</si>
  <si>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</si>
  <si>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</si>
  <si>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</si>
  <si>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</si>
  <si>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</si>
  <si>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</si>
  <si>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</si>
  <si>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</si>
  <si>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</si>
  <si>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</si>
  <si>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</si>
  <si>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</si>
  <si>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</si>
  <si>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</si>
  <si>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</si>
  <si>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</si>
  <si>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</si>
  <si>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</si>
  <si>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</si>
  <si>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</si>
  <si>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</si>
  <si>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</si>
  <si>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</si>
  <si>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</si>
  <si>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</si>
  <si>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</si>
  <si>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</si>
  <si>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</si>
  <si>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</si>
  <si>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</si>
  <si>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</si>
  <si>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</si>
  <si>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</si>
  <si>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</si>
  <si>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</si>
  <si>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</si>
  <si>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</si>
  <si>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</si>
  <si>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</si>
  <si>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</si>
  <si>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</si>
  <si>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</si>
  <si>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</si>
  <si>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</si>
  <si>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</si>
  <si>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</si>
  <si>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</si>
  <si>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</si>
  <si>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</si>
  <si>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</si>
  <si>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</si>
  <si>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</si>
  <si>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</si>
  <si>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</si>
  <si>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</si>
  <si>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</si>
  <si>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</si>
  <si>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</si>
  <si>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</si>
  <si>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</si>
  <si>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</si>
  <si>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</si>
  <si>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</si>
  <si>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</si>
  <si>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</si>
  <si>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</si>
  <si>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</si>
  <si>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</si>
  <si>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</si>
  <si>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</si>
  <si>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</si>
  <si>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</si>
  <si>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</si>
  <si>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</si>
  <si>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</si>
  <si>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</si>
  <si>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</si>
  <si>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</si>
  <si>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</si>
  <si>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</si>
  <si>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</si>
  <si>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</si>
  <si>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</si>
  <si>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</si>
  <si>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</si>
  <si>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</si>
  <si>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</si>
  <si>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</si>
  <si>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</si>
  <si>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</si>
  <si>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</si>
  <si>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</si>
  <si>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</si>
  <si>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</si>
  <si>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</si>
  <si>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</si>
  <si>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</si>
  <si>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</si>
  <si>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</si>
  <si>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</si>
  <si>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</si>
  <si>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</si>
  <si>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</si>
  <si>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</si>
  <si>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</si>
  <si>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</si>
  <si>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</si>
  <si>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</si>
  <si>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</si>
  <si>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</si>
  <si>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</si>
  <si>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</si>
  <si>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</si>
  <si>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</si>
  <si>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</si>
  <si>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</si>
  <si>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</si>
  <si>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</si>
  <si>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</si>
  <si>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</si>
  <si>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</si>
  <si>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</si>
  <si>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</si>
  <si>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</si>
  <si>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</si>
  <si>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</si>
  <si>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</si>
  <si>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</si>
  <si>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</si>
  <si>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</si>
  <si>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</si>
  <si>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</si>
  <si>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</si>
  <si>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</si>
  <si>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</si>
  <si>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</si>
  <si>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</si>
  <si>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</si>
  <si>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</si>
  <si>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</si>
  <si>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</si>
  <si>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</si>
  <si>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</si>
  <si>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</si>
  <si>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</si>
  <si>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</si>
  <si>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</si>
  <si>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</si>
  <si>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</si>
  <si>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</si>
  <si>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</si>
  <si>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</si>
  <si>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</si>
  <si>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</si>
  <si>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</si>
  <si>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</si>
  <si>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</si>
  <si>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</si>
  <si>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</si>
  <si>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</si>
  <si>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</si>
  <si>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</si>
  <si>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</si>
  <si>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</si>
  <si>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</si>
  <si>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</si>
  <si>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</si>
  <si>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</si>
  <si>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</si>
  <si>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</si>
  <si>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</si>
  <si>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</si>
  <si>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</si>
  <si>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</si>
  <si>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</si>
  <si>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</si>
  <si>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</si>
  <si>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</si>
  <si>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</si>
  <si>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</si>
  <si>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</si>
  <si>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</si>
  <si>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</si>
  <si>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</si>
  <si>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</si>
  <si>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</si>
  <si>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</si>
  <si>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</si>
  <si>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</si>
  <si>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</si>
  <si>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</si>
  <si>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</si>
  <si>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</si>
  <si>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</si>
  <si>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</si>
  <si>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</si>
  <si>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</si>
  <si>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</si>
  <si>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</si>
  <si>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</si>
  <si>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</si>
  <si>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</si>
  <si>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</si>
  <si>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</si>
  <si>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</si>
  <si>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</si>
  <si>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</si>
  <si>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</si>
  <si>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</si>
  <si>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</si>
  <si>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</si>
  <si>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</si>
  <si>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</si>
  <si>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</si>
  <si>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</si>
  <si>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</si>
  <si>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</si>
  <si>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</si>
  <si>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</si>
  <si>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</si>
  <si>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</si>
  <si>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</si>
  <si>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</si>
  <si>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</si>
  <si>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</si>
  <si>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</si>
  <si>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</si>
  <si>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</si>
  <si>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</si>
  <si>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</si>
  <si>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</si>
  <si>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</si>
  <si>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</si>
  <si>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</si>
  <si>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</si>
  <si>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</si>
  <si>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</si>
  <si>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</si>
  <si>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</si>
  <si>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</si>
  <si>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</si>
  <si>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</si>
  <si>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</si>
  <si>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</si>
  <si>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</si>
  <si>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</si>
  <si>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</si>
  <si>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</si>
  <si>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</si>
  <si>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</si>
  <si>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</si>
  <si>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</si>
  <si>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</si>
  <si>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</si>
  <si>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</si>
  <si>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</si>
  <si>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</si>
  <si>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</si>
  <si>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</si>
  <si>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</si>
  <si>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</si>
  <si>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</si>
  <si>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</si>
  <si>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</si>
  <si>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</si>
  <si>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</si>
  <si>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</si>
  <si>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</si>
  <si>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</si>
  <si>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</si>
  <si>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</si>
  <si>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</si>
  <si>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</si>
  <si>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</si>
  <si>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</si>
  <si>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</si>
  <si>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</si>
  <si>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</si>
  <si>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</si>
  <si>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</si>
  <si>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</si>
  <si>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</si>
  <si>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</si>
  <si>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</si>
  <si>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</si>
  <si>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</si>
  <si>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</si>
  <si>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</si>
  <si>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</si>
  <si>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</si>
  <si>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</si>
  <si>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</si>
  <si>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</si>
  <si>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</si>
  <si>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</si>
  <si>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</si>
  <si>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</si>
  <si>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</si>
  <si>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</si>
  <si>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</si>
  <si>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</si>
  <si>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</si>
  <si>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</si>
  <si>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</si>
  <si>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</si>
  <si>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</si>
  <si>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</si>
  <si>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</si>
  <si>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</si>
  <si>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</si>
  <si>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</si>
  <si>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</si>
  <si>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</si>
  <si>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</si>
  <si>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</si>
  <si>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</si>
  <si>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</si>
  <si>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</si>
  <si>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</si>
  <si>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</si>
  <si>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</si>
  <si>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</si>
  <si>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</si>
  <si>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</si>
  <si>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</si>
  <si>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</si>
  <si>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</si>
  <si>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</si>
  <si>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</si>
  <si>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</si>
  <si>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</si>
  <si>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</si>
  <si>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</si>
  <si>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</si>
  <si>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</si>
  <si>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</si>
  <si>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</si>
  <si>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</si>
  <si>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</si>
  <si>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</si>
  <si>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</si>
  <si>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</si>
  <si>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</si>
  <si>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</si>
  <si>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</si>
  <si>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</si>
  <si>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</si>
  <si>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</si>
  <si>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</si>
  <si>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</si>
  <si>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</si>
  <si>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</si>
  <si>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</si>
  <si>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</si>
  <si>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</si>
  <si>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</si>
  <si>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</si>
  <si>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</si>
  <si>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</si>
  <si>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</si>
  <si>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</si>
  <si>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</si>
  <si>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</si>
  <si>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</si>
  <si>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</si>
  <si>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</si>
  <si>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</si>
  <si>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</si>
  <si>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</si>
  <si>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</si>
  <si>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</si>
  <si>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</si>
  <si>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</si>
  <si>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</si>
  <si>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</si>
  <si>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</si>
  <si>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</si>
  <si>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</si>
  <si>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</si>
  <si>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</si>
  <si>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</si>
  <si>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</si>
  <si>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</si>
  <si>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</si>
  <si>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</si>
  <si>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</si>
  <si>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</si>
  <si>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</si>
  <si>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</si>
  <si>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</si>
  <si>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</si>
  <si>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</si>
  <si>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</si>
  <si>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</si>
  <si>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</si>
  <si>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</si>
  <si>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</si>
  <si>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</si>
  <si>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</si>
  <si>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</si>
  <si>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</si>
  <si>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</si>
  <si>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</si>
  <si>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</si>
  <si>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</si>
  <si>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</si>
  <si>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</si>
  <si>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</si>
  <si>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</si>
  <si>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</si>
  <si>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</si>
  <si>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</si>
  <si>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</si>
  <si>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</si>
  <si>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</si>
  <si>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</si>
  <si>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</si>
  <si>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</si>
  <si>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</si>
  <si>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</si>
  <si>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</si>
  <si>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</si>
  <si>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</si>
  <si>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</si>
  <si>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</si>
  <si>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</si>
  <si>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</si>
  <si>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</si>
  <si>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</si>
  <si>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</si>
  <si>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</si>
  <si>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</si>
  <si>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</si>
  <si>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</si>
  <si>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</si>
  <si>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</si>
  <si>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</si>
  <si>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</si>
  <si>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</si>
  <si>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</si>
  <si>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</si>
  <si>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</si>
  <si>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</si>
  <si>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</si>
  <si>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</si>
  <si>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</si>
  <si>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</si>
  <si>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</si>
  <si>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</si>
  <si>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</si>
  <si>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</si>
  <si>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</si>
  <si>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</si>
  <si>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</si>
  <si>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</si>
  <si>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</si>
  <si>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</si>
  <si>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</si>
  <si>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</si>
  <si>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</si>
  <si>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</si>
  <si>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</si>
  <si>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</si>
  <si>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</si>
  <si>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</si>
  <si>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</si>
  <si>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</si>
  <si>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</si>
  <si>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</si>
  <si>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</si>
  <si>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</si>
  <si>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</si>
  <si>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</si>
  <si>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</si>
  <si>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</si>
  <si>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</si>
  <si>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</si>
  <si>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</si>
  <si>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</si>
  <si>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</si>
  <si>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</si>
  <si>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</si>
  <si>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</si>
  <si>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</si>
  <si>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</si>
  <si>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</si>
  <si>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</si>
  <si>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</si>
  <si>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</si>
  <si>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</si>
  <si>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</si>
  <si>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</si>
  <si>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</si>
  <si>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</si>
  <si>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</si>
  <si>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</si>
  <si>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</si>
  <si>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</si>
  <si>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</si>
  <si>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</si>
  <si>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</si>
  <si>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</si>
  <si>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</si>
  <si>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</si>
  <si>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</si>
  <si>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</si>
  <si>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</si>
  <si>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</si>
  <si>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</si>
  <si>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</si>
  <si>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</si>
  <si>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</si>
  <si>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</si>
  <si>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</si>
  <si>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</si>
  <si>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</si>
  <si>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</si>
  <si>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</si>
  <si>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</si>
  <si>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</si>
  <si>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</si>
  <si>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</si>
  <si>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</si>
  <si>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</si>
  <si>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</si>
  <si>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</si>
  <si>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</si>
  <si>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</si>
  <si>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</si>
  <si>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</si>
  <si>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</si>
  <si>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</si>
  <si>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</si>
  <si>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</si>
  <si>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</si>
  <si>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</si>
  <si>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</si>
  <si>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</si>
  <si>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</si>
  <si>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</si>
  <si>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</si>
  <si>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</si>
  <si>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</si>
  <si>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</si>
  <si>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</si>
  <si>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</si>
  <si>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</si>
  <si>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</si>
  <si>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</si>
  <si>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</si>
  <si>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</si>
  <si>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</si>
  <si>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</si>
  <si>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</si>
  <si>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</si>
  <si>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</si>
  <si>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</si>
  <si>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</si>
  <si>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</si>
  <si>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</si>
  <si>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</si>
  <si>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</si>
  <si>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</si>
  <si>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</si>
  <si>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</si>
  <si>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</si>
  <si>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</si>
  <si>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</si>
  <si>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</si>
  <si>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</si>
  <si>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</si>
  <si>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</si>
  <si>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</si>
  <si>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</si>
  <si>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</si>
  <si>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</si>
  <si>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</si>
  <si>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</si>
  <si>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</si>
  <si>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</si>
  <si>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</si>
  <si>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</si>
  <si>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</si>
  <si>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</si>
  <si>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</si>
  <si>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</si>
  <si>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</si>
  <si>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</si>
  <si>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</si>
  <si>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</si>
  <si>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</si>
  <si>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</si>
  <si>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</si>
  <si>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</si>
  <si>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</si>
  <si>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</si>
  <si>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</si>
  <si>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</si>
  <si>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</si>
  <si>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</si>
  <si>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</si>
  <si>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</si>
  <si>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</si>
  <si>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</si>
  <si>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</si>
  <si>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</si>
  <si>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</si>
  <si>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</si>
  <si>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</si>
  <si>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</si>
  <si>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</si>
  <si>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</si>
  <si>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</si>
  <si>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</si>
  <si>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</si>
  <si>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</si>
  <si>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</si>
  <si>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</si>
  <si>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</si>
  <si>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</si>
  <si>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</si>
  <si>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</si>
  <si>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</si>
  <si>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</si>
  <si>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</si>
  <si>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</si>
  <si>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</si>
  <si>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</si>
  <si>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</si>
  <si>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</si>
  <si>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</si>
  <si>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</si>
  <si>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</si>
  <si>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</si>
  <si>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</si>
  <si>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</si>
  <si>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</si>
  <si>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</si>
  <si>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</si>
  <si>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</si>
  <si>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</si>
  <si>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</si>
  <si>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</si>
  <si>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</si>
  <si>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</si>
  <si>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</si>
  <si>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</si>
  <si>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</si>
  <si>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</si>
  <si>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</si>
  <si>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</si>
  <si>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</si>
  <si>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</si>
  <si>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</si>
  <si>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</si>
  <si>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</si>
  <si>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</si>
  <si>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</si>
  <si>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</si>
  <si>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</si>
  <si>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</si>
  <si>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</si>
  <si>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</si>
  <si>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</si>
  <si>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</si>
  <si>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</si>
  <si>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</si>
  <si>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</si>
  <si>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</si>
  <si>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</si>
  <si>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</si>
  <si>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</si>
  <si>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</si>
  <si>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</si>
  <si>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</si>
  <si>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</si>
  <si>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</si>
  <si>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</si>
  <si>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</si>
  <si>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</si>
  <si>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</si>
  <si>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</si>
  <si>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</si>
  <si>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</si>
  <si>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</si>
  <si>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</si>
  <si>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</si>
  <si>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</si>
  <si>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</si>
  <si>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</si>
  <si>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</si>
  <si>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</si>
  <si>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</si>
  <si>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</si>
  <si>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</si>
  <si>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</si>
  <si>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</si>
  <si>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</si>
  <si>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</si>
  <si>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</si>
  <si>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</si>
  <si>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</si>
  <si>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</si>
  <si>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</si>
  <si>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</si>
  <si>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</si>
  <si>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</si>
  <si>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</si>
  <si>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</si>
  <si>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</si>
  <si>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</si>
  <si>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</si>
  <si>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</si>
  <si>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</si>
  <si>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</si>
  <si>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</si>
  <si>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</si>
  <si>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</si>
  <si>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</si>
  <si>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</si>
  <si>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</si>
  <si>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</si>
  <si>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</si>
  <si>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</si>
  <si>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</si>
  <si>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</si>
  <si>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</si>
  <si>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</si>
  <si>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</si>
  <si>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</si>
  <si>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</si>
  <si>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</si>
  <si>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</si>
  <si>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</si>
  <si>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</si>
  <si>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</si>
  <si>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</si>
  <si>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</si>
  <si>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</si>
  <si>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</si>
  <si>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</si>
  <si>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</si>
  <si>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</si>
  <si>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</si>
  <si>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</si>
  <si>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</si>
  <si>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</si>
  <si>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</si>
  <si>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</si>
  <si>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</si>
  <si>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</si>
  <si>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</si>
  <si>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</si>
  <si>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</si>
  <si>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</si>
  <si>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</si>
  <si>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</si>
  <si>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</si>
  <si>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</si>
  <si>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</si>
  <si>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</si>
  <si>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</si>
  <si>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</si>
  <si>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</si>
  <si>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</si>
  <si>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</si>
  <si>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</si>
  <si>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</si>
  <si>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</si>
  <si>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</si>
  <si>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</si>
  <si>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</si>
  <si>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</si>
  <si>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</si>
  <si>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</si>
  <si>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</si>
  <si>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</si>
  <si>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</si>
  <si>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</si>
  <si>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</si>
  <si>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</si>
  <si>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</si>
  <si>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</si>
  <si>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</si>
  <si>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</si>
  <si>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</si>
  <si>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</si>
  <si>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</si>
  <si>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</si>
  <si>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</si>
  <si>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</si>
  <si>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</si>
  <si>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</si>
  <si>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</si>
  <si>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</si>
  <si>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</si>
  <si>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</si>
  <si>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</si>
  <si>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</si>
  <si>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</si>
  <si>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</si>
  <si>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</si>
  <si>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</si>
  <si>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</si>
  <si>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</si>
  <si>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</si>
  <si>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</si>
  <si>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</si>
  <si>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</si>
  <si>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</si>
  <si>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</si>
  <si>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</si>
  <si>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</si>
  <si>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</si>
  <si>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</si>
  <si>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</si>
  <si>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</si>
  <si>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</si>
  <si>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</si>
  <si>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</si>
  <si>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</si>
  <si>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</si>
  <si>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</si>
  <si>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</si>
  <si>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</si>
  <si>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</si>
  <si>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</si>
  <si>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</si>
  <si>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</si>
  <si>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</si>
  <si>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</si>
  <si>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</si>
  <si>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</si>
  <si>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</si>
  <si>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</si>
  <si>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</si>
  <si>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</si>
  <si>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</si>
  <si>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</si>
  <si>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</si>
  <si>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</si>
  <si>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</si>
  <si>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</si>
  <si>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</si>
  <si>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</si>
  <si>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</si>
  <si>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</si>
  <si>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</si>
  <si>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</si>
  <si>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</si>
  <si>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</si>
  <si>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</si>
  <si>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</si>
  <si>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</si>
  <si>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</si>
  <si>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</si>
  <si>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</si>
  <si>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</si>
  <si>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</si>
  <si>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</si>
  <si>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</si>
  <si>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</si>
  <si>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</si>
  <si>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</si>
  <si>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</si>
  <si>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</si>
  <si>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</si>
  <si>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</si>
  <si>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</si>
  <si>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</si>
  <si>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</si>
  <si>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</si>
  <si>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</si>
  <si>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</si>
  <si>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</si>
  <si>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</si>
  <si>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</si>
  <si>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</si>
  <si>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</si>
  <si>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</si>
  <si>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</si>
  <si>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</si>
  <si>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</si>
  <si>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</si>
  <si>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</si>
  <si>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</si>
  <si>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</si>
  <si>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</si>
  <si>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</si>
  <si>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</si>
  <si>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</si>
  <si>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</si>
  <si>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</si>
  <si>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</si>
  <si>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</si>
  <si>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</si>
  <si>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</si>
  <si>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</si>
  <si>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</si>
  <si>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</si>
  <si>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</si>
  <si>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</si>
  <si>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</si>
  <si>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</si>
  <si>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</si>
  <si>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</si>
  <si>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</si>
  <si>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</si>
  <si>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</si>
  <si>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</si>
  <si>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</si>
  <si>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</si>
  <si>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</si>
  <si>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</si>
  <si>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</si>
  <si>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</si>
  <si>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</si>
  <si>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</si>
  <si>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</si>
  <si>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</si>
  <si>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</si>
  <si>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</si>
  <si>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</si>
  <si>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</si>
  <si>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</si>
  <si>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</si>
  <si>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</si>
  <si>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</si>
  <si>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</si>
  <si>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</si>
  <si>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</si>
  <si>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</si>
  <si>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</si>
  <si>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</si>
  <si>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</si>
  <si>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</si>
  <si>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</si>
  <si>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</si>
  <si>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</si>
  <si>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</si>
  <si>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</si>
  <si>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</si>
  <si>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</si>
  <si>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</si>
  <si>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</si>
  <si>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</si>
  <si>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</si>
  <si>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</si>
  <si>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</si>
  <si>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</si>
  <si>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</si>
  <si>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</si>
  <si>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</si>
  <si>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</si>
  <si>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</si>
  <si>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</si>
  <si>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</si>
  <si>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</si>
  <si>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</si>
  <si>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</si>
  <si>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</si>
  <si>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</si>
  <si>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</si>
  <si>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</si>
  <si>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</si>
  <si>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</si>
  <si>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</si>
  <si>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</si>
  <si>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</si>
  <si>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</si>
  <si>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</si>
  <si>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</si>
  <si>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</si>
  <si>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</si>
  <si>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</si>
  <si>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</si>
  <si>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</si>
  <si>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</si>
  <si>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</si>
  <si>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</si>
  <si>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</si>
  <si>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</si>
  <si>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</si>
  <si>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</si>
  <si>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</si>
  <si>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</si>
  <si>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</si>
  <si>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</si>
  <si>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</si>
  <si>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</si>
  <si>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</si>
  <si>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</si>
  <si>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</si>
  <si>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</si>
  <si>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</si>
  <si>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</si>
  <si>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</si>
  <si>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</si>
  <si>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</si>
  <si>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</si>
  <si>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</si>
  <si>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</si>
  <si>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</si>
  <si>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</si>
  <si>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</si>
  <si>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</si>
  <si>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</si>
  <si>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</si>
  <si>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</si>
  <si>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</si>
  <si>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</si>
  <si>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</si>
  <si>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</si>
  <si>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</si>
  <si>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</si>
  <si>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</si>
  <si>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</si>
  <si>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</si>
  <si>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</si>
  <si>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</si>
  <si>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</si>
  <si>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</si>
  <si>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</si>
  <si>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</si>
  <si>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</si>
  <si>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</si>
  <si>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</si>
  <si>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</si>
  <si>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</si>
  <si>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</si>
  <si>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</si>
  <si>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</si>
  <si>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</si>
  <si>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</si>
  <si>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</si>
  <si>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</si>
  <si>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</si>
  <si>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</si>
  <si>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</si>
  <si>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</si>
  <si>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</si>
  <si>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</si>
  <si>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</si>
  <si>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</si>
  <si>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</si>
  <si>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</si>
  <si>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</si>
  <si>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</si>
  <si>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22568 SVEUČILIŠTE U RIJECI - POMORSKI FAKULTET</t>
  </si>
  <si>
    <t>Vladimirka Telenta, dipl.oecc.</t>
  </si>
  <si>
    <t>vladimirka.telenta@pfri.uniri.hr</t>
  </si>
  <si>
    <t>DigSea</t>
  </si>
  <si>
    <t>01.01.2023.</t>
  </si>
  <si>
    <t>30.06.2023.</t>
  </si>
  <si>
    <t>Stiching STC Group, Netherland</t>
  </si>
  <si>
    <t>Corila - consortium for the coordination of research activites, Venezia, Italy</t>
  </si>
  <si>
    <t>Segretario executivo, Italy</t>
  </si>
  <si>
    <t>31.05.2023.</t>
  </si>
  <si>
    <t>Ministarstvo mora, prometa i infrastrukture</t>
  </si>
  <si>
    <t>01.03.2023.</t>
  </si>
  <si>
    <t>Smart Ri d.o.o. Hrvatska</t>
  </si>
  <si>
    <t>31.12.2023.</t>
  </si>
  <si>
    <t>Sveučište u  Dubrovniku</t>
  </si>
  <si>
    <t>31.03.2023.</t>
  </si>
  <si>
    <t>Sveučilište u Rijeci</t>
  </si>
  <si>
    <t>SPECIAL ACCOUNT FOR RESEARCH GRANTS UNIVERSITY OF THESSALY, Greece</t>
  </si>
  <si>
    <t>O.M. OFFSHORE MONITORING LIMITED, CYPRUS</t>
  </si>
  <si>
    <t>INNO2MARE HORIZON2020</t>
  </si>
  <si>
    <t>HEALTHY SAILING HORIZON2020</t>
  </si>
  <si>
    <t>SAFENAV HORIZON2020</t>
  </si>
  <si>
    <t>HRVATSKA ZAKLADA ZA ZNANOST (52209)</t>
  </si>
  <si>
    <t>SVEUČILIŠTE U RIJECI (2444)</t>
  </si>
  <si>
    <t>SVEUČILIŠTE U DUBROVNIKU (24141)</t>
  </si>
  <si>
    <t>MINISTARSTVO MORA, PROMETA I INFRASTRUKTURE (1087)</t>
  </si>
  <si>
    <t>pandora</t>
  </si>
  <si>
    <t>Rijeka, 7.12.2022.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</si>
</sst>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4" fillId="0" borderId="1" xfId="18" applyNumberFormat="1" applyFont="1" applyAlignment="1" applyProtection="1">
      <alignment horizontal="center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14" fontId="24" fillId="0" borderId="1" xfId="18" applyNumberFormat="1" applyFont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4" t="s">
        <v>5277</v>
      </c>
      <c r="D3" s="355"/>
      <c r="E3" s="356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7" t="s">
        <v>5304</v>
      </c>
      <c r="D4" s="358"/>
      <c r="E4" s="35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7" t="s">
        <v>5278</v>
      </c>
      <c r="D5" s="358"/>
      <c r="E5" s="359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7">
        <v>51338411</v>
      </c>
      <c r="D6" s="358"/>
      <c r="E6" s="359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7" t="s">
        <v>5279</v>
      </c>
      <c r="D7" s="358"/>
      <c r="E7" s="359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4" t="s">
        <v>5270</v>
      </c>
      <c r="C9" s="363"/>
      <c r="D9" s="363"/>
      <c r="E9" s="363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4" t="s">
        <v>3</v>
      </c>
      <c r="C11" s="363"/>
      <c r="D11" s="363"/>
      <c r="E11" s="363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0" t="s">
        <v>5082</v>
      </c>
      <c r="C13" s="361"/>
      <c r="D13" s="361"/>
      <c r="E13" s="361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6468826</v>
      </c>
      <c r="D16" s="107">
        <f>+D17+D18</f>
        <v>5947081</v>
      </c>
      <c r="E16" s="107">
        <f>+E17+E18</f>
        <v>5943955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6468030</v>
      </c>
      <c r="D17" s="110">
        <f>+'A.1 PRIHODI'!D30</f>
        <v>5946285</v>
      </c>
      <c r="E17" s="110">
        <f>+'A.1 PRIHODI'!D44</f>
        <v>5943159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796</v>
      </c>
      <c r="D18" s="110">
        <f>+'A.1 PRIHODI'!D33</f>
        <v>796</v>
      </c>
      <c r="E18" s="110">
        <f>+'A.1 PRIHODI'!D47</f>
        <v>796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6260783</v>
      </c>
      <c r="D19" s="114">
        <f>+D20+D21</f>
        <v>5932546</v>
      </c>
      <c r="E19" s="114">
        <f>+E20+E21</f>
        <v>5908356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5979046</v>
      </c>
      <c r="D20" s="116">
        <f>+'A.2 RASHODI'!D22</f>
        <v>5747806</v>
      </c>
      <c r="E20" s="116">
        <f>+'A.2 RASHODI'!D39</f>
        <v>5727289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281737</v>
      </c>
      <c r="D21" s="116">
        <f>+'A.2 RASHODI'!D30</f>
        <v>184740</v>
      </c>
      <c r="E21" s="116">
        <f>+'A.2 RASHODI'!D47</f>
        <v>181067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208043</v>
      </c>
      <c r="D22" s="107">
        <f>+D16-D19</f>
        <v>14535</v>
      </c>
      <c r="E22" s="107">
        <f>+E16-E19</f>
        <v>35599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2"/>
      <c r="C23" s="363"/>
      <c r="D23" s="363"/>
      <c r="E23" s="363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4" t="s">
        <v>5085</v>
      </c>
      <c r="C24" s="363"/>
      <c r="D24" s="363"/>
      <c r="E24" s="363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1568633</v>
      </c>
      <c r="D29" s="115">
        <f>+'Unos prijenosa'!D13</f>
        <v>1776676</v>
      </c>
      <c r="E29" s="115">
        <f>+'Unos prijenosa'!D21</f>
        <v>1791211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-1776676</v>
      </c>
      <c r="D30" s="119">
        <f>+'Unos prijenosa'!D15</f>
        <v>-1791211</v>
      </c>
      <c r="E30" s="120">
        <f>+'Unos prijenosa'!D23</f>
        <v>-1826810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-208043</v>
      </c>
      <c r="D31" s="114">
        <f t="shared" ref="D31:E31" si="2">+D27-D28+D29+D30</f>
        <v>-14535</v>
      </c>
      <c r="E31" s="114">
        <f t="shared" si="2"/>
        <v>-35599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2"/>
      <c r="C32" s="363"/>
      <c r="D32" s="363"/>
      <c r="E32" s="363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4" t="s">
        <v>5270</v>
      </c>
      <c r="C55" s="363"/>
      <c r="D55" s="363"/>
      <c r="E55" s="363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4" t="s">
        <v>3</v>
      </c>
      <c r="C57" s="363"/>
      <c r="D57" s="363"/>
      <c r="E57" s="363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60" t="s">
        <v>5082</v>
      </c>
      <c r="C59" s="361"/>
      <c r="D59" s="361"/>
      <c r="E59" s="361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48739369.497000001</v>
      </c>
      <c r="D62" s="107">
        <f>+D63+D64</f>
        <v>44808281.794500001</v>
      </c>
      <c r="E62" s="107">
        <f>+E63+E64</f>
        <v>44784728.947499998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48733372.035000004</v>
      </c>
      <c r="D63" s="110">
        <f t="shared" ref="D63:E63" si="3">+D17*7.5345</f>
        <v>44802284.332500003</v>
      </c>
      <c r="E63" s="110">
        <f t="shared" si="3"/>
        <v>44778731.4855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5997.4620000000004</v>
      </c>
      <c r="D64" s="110">
        <f t="shared" ref="D64:E67" si="4">+D18*7.5345</f>
        <v>5997.4620000000004</v>
      </c>
      <c r="E64" s="110">
        <f t="shared" si="4"/>
        <v>5997.4620000000004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47171869.513500005</v>
      </c>
      <c r="D65" s="114">
        <f>+D66+D67</f>
        <v>44698767.837000005</v>
      </c>
      <c r="E65" s="114">
        <f>+E66+E67</f>
        <v>44516508.281999998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45049122.087000005</v>
      </c>
      <c r="D66" s="110">
        <f t="shared" si="4"/>
        <v>43306844.307000004</v>
      </c>
      <c r="E66" s="110">
        <f t="shared" si="4"/>
        <v>43152258.9705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2122747.4265000001</v>
      </c>
      <c r="D67" s="110">
        <f t="shared" si="4"/>
        <v>1391923.53</v>
      </c>
      <c r="E67" s="110">
        <f t="shared" si="4"/>
        <v>1364249.3115000001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1567499.9834999964</v>
      </c>
      <c r="D68" s="107">
        <f>+D62-D65</f>
        <v>109513.95749999583</v>
      </c>
      <c r="E68" s="107">
        <f>+E62-E65</f>
        <v>268220.66550000012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2"/>
      <c r="C69" s="363"/>
      <c r="D69" s="363"/>
      <c r="E69" s="363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4" t="s">
        <v>5085</v>
      </c>
      <c r="C70" s="363"/>
      <c r="D70" s="363"/>
      <c r="E70" s="363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11818865.338500001</v>
      </c>
      <c r="D75" s="110">
        <f t="shared" si="9"/>
        <v>13386365.322000001</v>
      </c>
      <c r="E75" s="110">
        <f t="shared" si="9"/>
        <v>13495879.2795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-13386365.322000001</v>
      </c>
      <c r="D76" s="110">
        <f t="shared" si="10"/>
        <v>-13495879.2795</v>
      </c>
      <c r="E76" s="110">
        <f t="shared" si="10"/>
        <v>-13764099.945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-1567499.9835000001</v>
      </c>
      <c r="D77" s="114">
        <f t="shared" ref="D77:E77" si="11">+D73-D74+D75+D76</f>
        <v>-109513.95749999955</v>
      </c>
      <c r="E77" s="114">
        <f t="shared" si="11"/>
        <v>-268220.66550000012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2"/>
      <c r="C78" s="363"/>
      <c r="D78" s="363"/>
      <c r="E78" s="363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-3.7252902984619141E-9</v>
      </c>
      <c r="D79" s="124">
        <f t="shared" ref="D79:E79" si="12">+D68+D77</f>
        <v>-3.7252902984619141E-9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abSelected="1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894" activePane="bottomRight" state="frozen"/>
      <selection pane="topRight" activeCell="B1" sqref="B1"/>
      <selection pane="bottomLeft" activeCell="A3" sqref="A3"/>
      <selection pane="bottomRight" activeCell="F952" sqref="F95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J15" sqref="J1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3908697</v>
      </c>
      <c r="H3" s="128">
        <v>3925265</v>
      </c>
      <c r="I3" s="128">
        <v>3941910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150210</v>
      </c>
      <c r="H4" s="128">
        <v>150210</v>
      </c>
      <c r="I4" s="128">
        <v>150210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12</v>
      </c>
      <c r="D6" s="83" t="str">
        <f t="shared" si="1"/>
        <v>Sredstva učešća za pomoći</v>
      </c>
      <c r="E6" s="95" t="s">
        <v>651</v>
      </c>
      <c r="F6" s="134" t="str">
        <f t="shared" si="2"/>
        <v>Prihodi iz nadležnog proračuna za financiranje redovne djelatnosti proračunskih korisnika</v>
      </c>
      <c r="G6" s="128">
        <v>2903</v>
      </c>
      <c r="H6" s="128"/>
      <c r="I6" s="128"/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/>
      </c>
      <c r="B7" s="84" t="str">
        <f>IF(E7="","",VLOOKUP('OPĆI DIO'!$C$3,'OPĆI DIO'!$L$6:$U$138,9,FALSE))</f>
        <v/>
      </c>
      <c r="C7" s="130" t="str">
        <f t="shared" si="0"/>
        <v/>
      </c>
      <c r="D7" s="83" t="str">
        <f t="shared" si="1"/>
        <v/>
      </c>
      <c r="E7" s="95"/>
      <c r="F7" s="134" t="str">
        <f t="shared" si="2"/>
        <v/>
      </c>
      <c r="G7" s="128"/>
      <c r="H7" s="128"/>
      <c r="I7" s="128"/>
      <c r="J7" s="95"/>
      <c r="L7" s="86" t="str">
        <f t="shared" si="3"/>
        <v/>
      </c>
      <c r="M7" s="86" t="str">
        <f t="shared" si="4"/>
        <v/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31</v>
      </c>
      <c r="D8" s="83" t="str">
        <f t="shared" si="1"/>
        <v>Vlastiti prihodi</v>
      </c>
      <c r="E8" s="95">
        <v>6614</v>
      </c>
      <c r="F8" s="134" t="str">
        <f t="shared" si="2"/>
        <v>Prihodi od prodanih proizvoda i robe</v>
      </c>
      <c r="G8" s="128">
        <v>1991</v>
      </c>
      <c r="H8" s="128">
        <v>1991</v>
      </c>
      <c r="I8" s="128">
        <v>1991</v>
      </c>
      <c r="J8" s="95"/>
      <c r="L8" s="86" t="str">
        <f t="shared" si="3"/>
        <v>66</v>
      </c>
      <c r="M8" s="86" t="str">
        <f t="shared" si="4"/>
        <v>661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31</v>
      </c>
      <c r="D9" s="83" t="str">
        <f t="shared" si="1"/>
        <v>Vlastiti prihodi</v>
      </c>
      <c r="E9" s="95">
        <v>6615</v>
      </c>
      <c r="F9" s="134" t="str">
        <f t="shared" si="2"/>
        <v>Prihodi od pruženih usluga</v>
      </c>
      <c r="G9" s="128">
        <v>798062</v>
      </c>
      <c r="H9" s="128">
        <v>824607</v>
      </c>
      <c r="I9" s="128">
        <v>824607</v>
      </c>
      <c r="J9" s="95"/>
      <c r="L9" s="86" t="str">
        <f t="shared" si="3"/>
        <v>66</v>
      </c>
      <c r="M9" s="86" t="str">
        <f t="shared" si="4"/>
        <v>661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43</v>
      </c>
      <c r="D11" s="83" t="str">
        <f t="shared" si="1"/>
        <v>Ostali prihodi za posebne namjene</v>
      </c>
      <c r="E11" s="95">
        <v>65264</v>
      </c>
      <c r="F11" s="134" t="str">
        <f t="shared" si="2"/>
        <v>Sufinanciranje cijene usluge, participacije i slično</v>
      </c>
      <c r="G11" s="128">
        <v>862698</v>
      </c>
      <c r="H11" s="128">
        <v>862698</v>
      </c>
      <c r="I11" s="128">
        <v>862698</v>
      </c>
      <c r="J11" s="95"/>
      <c r="L11" s="86" t="str">
        <f t="shared" si="3"/>
        <v>65</v>
      </c>
      <c r="M11" s="86" t="str">
        <f t="shared" si="4"/>
        <v>652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43</v>
      </c>
      <c r="D12" s="83" t="str">
        <f t="shared" si="1"/>
        <v>Ostali prihodi za posebne namjene</v>
      </c>
      <c r="E12" s="95">
        <v>681910043</v>
      </c>
      <c r="F12" s="134" t="str">
        <f t="shared" si="2"/>
        <v>Ostale nespomenute kazne izvor 43</v>
      </c>
      <c r="G12" s="128">
        <v>1593</v>
      </c>
      <c r="H12" s="128">
        <v>1593</v>
      </c>
      <c r="I12" s="128">
        <v>1593</v>
      </c>
      <c r="J12" s="95"/>
      <c r="L12" s="86" t="str">
        <f t="shared" si="3"/>
        <v>68</v>
      </c>
      <c r="M12" s="86" t="str">
        <f t="shared" si="4"/>
        <v>681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43</v>
      </c>
      <c r="D13" s="83" t="str">
        <f t="shared" si="1"/>
        <v>Ostali prihodi za posebne namjene</v>
      </c>
      <c r="E13" s="95">
        <v>683110043</v>
      </c>
      <c r="F13" s="134" t="str">
        <f t="shared" si="2"/>
        <v>Ostali prihodi izvor 43</v>
      </c>
      <c r="G13" s="128">
        <v>664</v>
      </c>
      <c r="H13" s="128">
        <v>664</v>
      </c>
      <c r="I13" s="128">
        <v>664</v>
      </c>
      <c r="J13" s="95"/>
      <c r="L13" s="86" t="str">
        <f t="shared" si="3"/>
        <v>68</v>
      </c>
      <c r="M13" s="86" t="str">
        <f t="shared" si="4"/>
        <v>683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51</v>
      </c>
      <c r="D15" s="83" t="str">
        <f t="shared" si="1"/>
        <v xml:space="preserve">Pomoći EU </v>
      </c>
      <c r="E15" s="95">
        <v>632311700</v>
      </c>
      <c r="F15" s="134" t="str">
        <f t="shared" si="2"/>
        <v>Tekuće pomoći od institucija i tijela EU - ostalo</v>
      </c>
      <c r="G15" s="128">
        <v>530891</v>
      </c>
      <c r="H15" s="128">
        <v>132723</v>
      </c>
      <c r="I15" s="128">
        <v>132723</v>
      </c>
      <c r="J15" s="95"/>
      <c r="L15" s="86" t="str">
        <f t="shared" si="3"/>
        <v>63</v>
      </c>
      <c r="M15" s="86" t="str">
        <f t="shared" si="4"/>
        <v>632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52</v>
      </c>
      <c r="D17" s="83" t="str">
        <f t="shared" si="1"/>
        <v xml:space="preserve">Ostale pomoći i darovnice </v>
      </c>
      <c r="E17" s="95">
        <v>6391</v>
      </c>
      <c r="F17" s="134" t="str">
        <f t="shared" si="2"/>
        <v>Tekući prijenosi između proračunskih korisnika istog proračuna</v>
      </c>
      <c r="G17" s="128">
        <v>32743</v>
      </c>
      <c r="H17" s="128">
        <v>5634</v>
      </c>
      <c r="I17" s="128">
        <v>1878</v>
      </c>
      <c r="J17" s="95" t="s">
        <v>5299</v>
      </c>
      <c r="L17" s="86" t="str">
        <f t="shared" si="3"/>
        <v>63</v>
      </c>
      <c r="M17" s="86" t="str">
        <f t="shared" si="4"/>
        <v>639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>08006</v>
      </c>
      <c r="B18" s="84" t="str">
        <f>IF(E18="","",VLOOKUP('OPĆI DIO'!$C$3,'OPĆI DIO'!$L$6:$U$138,9,FALSE))</f>
        <v>Sveučilišta i veleučilišta u Republici Hrvatskoj</v>
      </c>
      <c r="C18" s="130">
        <f t="shared" si="0"/>
        <v>52</v>
      </c>
      <c r="D18" s="83" t="str">
        <f t="shared" si="1"/>
        <v xml:space="preserve">Ostale pomoći i darovnice </v>
      </c>
      <c r="E18" s="95">
        <v>6391</v>
      </c>
      <c r="F18" s="134" t="str">
        <f t="shared" si="2"/>
        <v>Tekući prijenosi između proračunskih korisnika istog proračuna</v>
      </c>
      <c r="G18" s="128">
        <v>22231</v>
      </c>
      <c r="H18" s="128">
        <v>22231</v>
      </c>
      <c r="I18" s="128">
        <v>22231</v>
      </c>
      <c r="J18" s="95" t="s">
        <v>5300</v>
      </c>
      <c r="L18" s="86" t="str">
        <f t="shared" si="3"/>
        <v>63</v>
      </c>
      <c r="M18" s="86" t="str">
        <f t="shared" si="4"/>
        <v>639</v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>08006</v>
      </c>
      <c r="B19" s="84" t="str">
        <f>IF(E19="","",VLOOKUP('OPĆI DIO'!$C$3,'OPĆI DIO'!$L$6:$U$138,9,FALSE))</f>
        <v>Sveučilišta i veleučilišta u Republici Hrvatskoj</v>
      </c>
      <c r="C19" s="130">
        <f t="shared" si="0"/>
        <v>52</v>
      </c>
      <c r="D19" s="83" t="str">
        <f t="shared" si="1"/>
        <v xml:space="preserve">Ostale pomoći i darovnice </v>
      </c>
      <c r="E19" s="95">
        <v>6393</v>
      </c>
      <c r="F19" s="134" t="str">
        <f t="shared" si="2"/>
        <v>Tekući prijenosi između proračunskih korisnika istog proračuna temeljem prijenosa EU sredstava</v>
      </c>
      <c r="G19" s="128">
        <v>13440</v>
      </c>
      <c r="H19" s="128">
        <v>16015</v>
      </c>
      <c r="I19" s="128"/>
      <c r="J19" s="95" t="s">
        <v>5300</v>
      </c>
      <c r="L19" s="86" t="str">
        <f t="shared" si="3"/>
        <v>63</v>
      </c>
      <c r="M19" s="86" t="str">
        <f t="shared" si="4"/>
        <v>639</v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>08006</v>
      </c>
      <c r="B20" s="84" t="str">
        <f>IF(E20="","",VLOOKUP('OPĆI DIO'!$C$3,'OPĆI DIO'!$L$6:$U$138,9,FALSE))</f>
        <v>Sveučilišta i veleučilišta u Republici Hrvatskoj</v>
      </c>
      <c r="C20" s="130">
        <f t="shared" si="0"/>
        <v>52</v>
      </c>
      <c r="D20" s="83" t="str">
        <f t="shared" si="1"/>
        <v xml:space="preserve">Ostale pomoći i darovnice </v>
      </c>
      <c r="E20" s="95">
        <v>6393</v>
      </c>
      <c r="F20" s="134" t="str">
        <f t="shared" si="2"/>
        <v>Tekući prijenosi između proračunskih korisnika istog proračuna temeljem prijenosa EU sredstava</v>
      </c>
      <c r="G20" s="128">
        <v>21501</v>
      </c>
      <c r="H20" s="128"/>
      <c r="I20" s="128"/>
      <c r="J20" s="95" t="s">
        <v>5301</v>
      </c>
      <c r="L20" s="86" t="str">
        <f t="shared" si="3"/>
        <v>63</v>
      </c>
      <c r="M20" s="86" t="str">
        <f t="shared" si="4"/>
        <v>639</v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>08006</v>
      </c>
      <c r="B21" s="84" t="str">
        <f>IF(E21="","",VLOOKUP('OPĆI DIO'!$C$3,'OPĆI DIO'!$L$6:$U$138,9,FALSE))</f>
        <v>Sveučilišta i veleučilišta u Republici Hrvatskoj</v>
      </c>
      <c r="C21" s="130">
        <f t="shared" si="0"/>
        <v>52</v>
      </c>
      <c r="D21" s="83" t="str">
        <f t="shared" si="1"/>
        <v xml:space="preserve">Ostale pomoći i darovnice </v>
      </c>
      <c r="E21" s="95">
        <v>6393</v>
      </c>
      <c r="F21" s="134" t="str">
        <f t="shared" si="2"/>
        <v>Tekući prijenosi između proračunskih korisnika istog proračuna temeljem prijenosa EU sredstava</v>
      </c>
      <c r="G21" s="128">
        <v>61052</v>
      </c>
      <c r="H21" s="128"/>
      <c r="I21" s="128"/>
      <c r="J21" s="95" t="s">
        <v>5302</v>
      </c>
      <c r="L21" s="86" t="str">
        <f t="shared" si="3"/>
        <v>63</v>
      </c>
      <c r="M21" s="86" t="str">
        <f t="shared" si="4"/>
        <v>639</v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>08006</v>
      </c>
      <c r="B23" s="84" t="str">
        <f>IF(E23="","",VLOOKUP('OPĆI DIO'!$C$3,'OPĆI DIO'!$L$6:$U$138,9,FALSE))</f>
        <v>Sveučilišta i veleučilišta u Republici Hrvatskoj</v>
      </c>
      <c r="C23" s="130">
        <f t="shared" si="0"/>
        <v>561</v>
      </c>
      <c r="D23" s="83" t="str">
        <f t="shared" si="1"/>
        <v>Europski socijalni fond (ESF)</v>
      </c>
      <c r="E23" s="95">
        <v>632310561</v>
      </c>
      <c r="F23" s="134" t="str">
        <f t="shared" si="2"/>
        <v>Europski socijalni fond (ESF)</v>
      </c>
      <c r="G23" s="128">
        <v>18874</v>
      </c>
      <c r="H23" s="128"/>
      <c r="I23" s="128"/>
      <c r="J23" s="95"/>
      <c r="L23" s="86" t="str">
        <f t="shared" si="3"/>
        <v>63</v>
      </c>
      <c r="M23" s="86" t="str">
        <f t="shared" si="4"/>
        <v>632</v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>08006</v>
      </c>
      <c r="B25" s="84" t="str">
        <f>IF(E25="","",VLOOKUP('OPĆI DIO'!$C$3,'OPĆI DIO'!$L$6:$U$138,9,FALSE))</f>
        <v>Sveučilišta i veleučilišta u Republici Hrvatskoj</v>
      </c>
      <c r="C25" s="130">
        <f t="shared" si="0"/>
        <v>61</v>
      </c>
      <c r="D25" s="83" t="str">
        <f t="shared" si="1"/>
        <v xml:space="preserve">Donacije </v>
      </c>
      <c r="E25" s="95">
        <v>663130000</v>
      </c>
      <c r="F25" s="134" t="str">
        <f t="shared" si="2"/>
        <v>Tekuće donacije od trgovačkih društava</v>
      </c>
      <c r="G25" s="128">
        <v>40480</v>
      </c>
      <c r="H25" s="128">
        <v>2654</v>
      </c>
      <c r="I25" s="128">
        <v>2654</v>
      </c>
      <c r="J25" s="95"/>
      <c r="L25" s="86" t="str">
        <f t="shared" si="3"/>
        <v>66</v>
      </c>
      <c r="M25" s="86" t="str">
        <f t="shared" si="4"/>
        <v>663</v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>08006</v>
      </c>
      <c r="B27" s="84" t="str">
        <f>IF(E27="","",VLOOKUP('OPĆI DIO'!$C$3,'OPĆI DIO'!$L$6:$U$138,9,FALSE))</f>
        <v>Sveučilišta i veleučilišta u Republici Hrvatskoj</v>
      </c>
      <c r="C27" s="130">
        <f t="shared" si="0"/>
        <v>71</v>
      </c>
      <c r="D27" s="83" t="str">
        <f t="shared" si="1"/>
        <v>Prihodi od prodaje ili zamjene nefinancijske imovine i naknade s naslova osiguranja</v>
      </c>
      <c r="E27" s="95">
        <v>721110071</v>
      </c>
      <c r="F27" s="134" t="str">
        <f t="shared" si="2"/>
        <v>Stambeni objekti za zaposlene izvor 71</v>
      </c>
      <c r="G27" s="128">
        <v>796</v>
      </c>
      <c r="H27" s="128">
        <v>796</v>
      </c>
      <c r="I27" s="128">
        <v>796</v>
      </c>
      <c r="J27" s="95"/>
      <c r="L27" s="86" t="str">
        <f t="shared" si="3"/>
        <v>72</v>
      </c>
      <c r="M27" s="86" t="str">
        <f t="shared" si="4"/>
        <v>721</v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864291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L3" sqref="L3:L6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2861918</v>
      </c>
      <c r="K3" s="128">
        <v>2876139</v>
      </c>
      <c r="L3" s="128">
        <v>2953787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38732</v>
      </c>
      <c r="K4" s="128">
        <v>38732</v>
      </c>
      <c r="L4" s="128">
        <v>38732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63538</v>
      </c>
      <c r="K5" s="128">
        <v>63538</v>
      </c>
      <c r="L5" s="128">
        <v>63538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472216</v>
      </c>
      <c r="K6" s="128">
        <v>474563</v>
      </c>
      <c r="L6" s="128">
        <v>413560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70537</v>
      </c>
      <c r="K7" s="128">
        <v>70537</v>
      </c>
      <c r="L7" s="128">
        <v>70537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3236</v>
      </c>
      <c r="F8" s="91" t="str">
        <f t="shared" si="2"/>
        <v>Zdravstvene i veterinarske usluge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7300</v>
      </c>
      <c r="K8" s="128">
        <v>7300</v>
      </c>
      <c r="L8" s="128">
        <v>7300</v>
      </c>
      <c r="M8" s="95"/>
      <c r="O8" s="86" t="str">
        <f t="shared" si="5"/>
        <v>323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08006</v>
      </c>
      <c r="B9" s="90" t="str">
        <f>IF(C9="","",VLOOKUP('OPĆI DIO'!$C$3,'OPĆI DIO'!$L$6:$U$138,9,FALSE))</f>
        <v>Sveučilišta i veleučilišta u Republici Hrvatskoj</v>
      </c>
      <c r="C9" s="96">
        <v>11</v>
      </c>
      <c r="D9" s="91" t="str">
        <f t="shared" si="1"/>
        <v>Opći prihodi i primici</v>
      </c>
      <c r="E9" s="96">
        <v>3295</v>
      </c>
      <c r="F9" s="91" t="str">
        <f t="shared" si="2"/>
        <v>Pristojbe i naknade</v>
      </c>
      <c r="G9" s="129" t="s">
        <v>58</v>
      </c>
      <c r="H9" s="91" t="str">
        <f t="shared" si="3"/>
        <v>REDOVNA DJELATNOST SVEUČILIŠTA U RIJECI</v>
      </c>
      <c r="I9" s="91" t="str">
        <f t="shared" si="4"/>
        <v>0942</v>
      </c>
      <c r="J9" s="128">
        <v>4447</v>
      </c>
      <c r="K9" s="128">
        <v>4447</v>
      </c>
      <c r="L9" s="128">
        <v>4447</v>
      </c>
      <c r="M9" s="95"/>
      <c r="O9" s="86" t="str">
        <f t="shared" si="5"/>
        <v>329</v>
      </c>
      <c r="P9" s="86" t="str">
        <f t="shared" si="6"/>
        <v>32</v>
      </c>
      <c r="Q9" s="86" t="str">
        <f t="shared" si="7"/>
        <v>11</v>
      </c>
      <c r="R9" s="86" t="str">
        <f t="shared" si="8"/>
        <v>94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/>
      </c>
      <c r="B10" s="90" t="str">
        <f>IF(C10="","",VLOOKUP('OPĆI DIO'!$C$3,'OPĆI DIO'!$L$6:$U$138,9,FALSE))</f>
        <v/>
      </c>
      <c r="C10" s="96"/>
      <c r="D10" s="91" t="str">
        <f t="shared" si="1"/>
        <v/>
      </c>
      <c r="E10" s="96"/>
      <c r="F10" s="91" t="str">
        <f t="shared" si="2"/>
        <v/>
      </c>
      <c r="G10" s="129"/>
      <c r="H10" s="91" t="str">
        <f t="shared" si="3"/>
        <v/>
      </c>
      <c r="I10" s="91" t="str">
        <f t="shared" si="4"/>
        <v/>
      </c>
      <c r="J10" s="128"/>
      <c r="K10" s="128"/>
      <c r="L10" s="128"/>
      <c r="M10" s="95"/>
      <c r="O10" s="86" t="str">
        <f t="shared" si="5"/>
        <v/>
      </c>
      <c r="P10" s="86" t="str">
        <f t="shared" si="6"/>
        <v/>
      </c>
      <c r="Q10" s="86" t="str">
        <f t="shared" si="7"/>
        <v/>
      </c>
      <c r="R10" s="86" t="str">
        <f t="shared" si="8"/>
        <v/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3211</v>
      </c>
      <c r="F11" s="91" t="str">
        <f t="shared" si="2"/>
        <v>Službena putovanja</v>
      </c>
      <c r="G11" s="129" t="s">
        <v>673</v>
      </c>
      <c r="H11" s="91" t="str">
        <f t="shared" si="3"/>
        <v>PROGRAMSKO FINANCIRANJE JAVNIH VISOKIH UČILIŠTA</v>
      </c>
      <c r="I11" s="91" t="str">
        <f t="shared" si="4"/>
        <v>0942</v>
      </c>
      <c r="J11" s="128">
        <v>6636</v>
      </c>
      <c r="K11" s="128">
        <v>6636</v>
      </c>
      <c r="L11" s="128">
        <v>6636</v>
      </c>
      <c r="M11" s="95"/>
      <c r="O11" s="86" t="str">
        <f t="shared" si="5"/>
        <v>321</v>
      </c>
      <c r="P11" s="86" t="str">
        <f t="shared" si="6"/>
        <v>32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3213</v>
      </c>
      <c r="F12" s="91" t="str">
        <f t="shared" si="2"/>
        <v>Stručno usavršavanje zaposlenika</v>
      </c>
      <c r="G12" s="129" t="s">
        <v>673</v>
      </c>
      <c r="H12" s="91" t="str">
        <f t="shared" si="3"/>
        <v>PROGRAMSKO FINANCIRANJE JAVNIH VISOKIH UČILIŠTA</v>
      </c>
      <c r="I12" s="91" t="str">
        <f t="shared" si="4"/>
        <v>0942</v>
      </c>
      <c r="J12" s="128">
        <v>6636</v>
      </c>
      <c r="K12" s="128">
        <v>6636</v>
      </c>
      <c r="L12" s="128">
        <v>6636</v>
      </c>
      <c r="M12" s="95"/>
      <c r="O12" s="86" t="str">
        <f t="shared" si="5"/>
        <v>321</v>
      </c>
      <c r="P12" s="86" t="str">
        <f t="shared" si="6"/>
        <v>32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3221</v>
      </c>
      <c r="F13" s="91" t="str">
        <f t="shared" si="2"/>
        <v>Uredski materijal i ostali materijalni rashodi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17872</v>
      </c>
      <c r="K13" s="128">
        <v>27872</v>
      </c>
      <c r="L13" s="128">
        <v>27872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3222</v>
      </c>
      <c r="F14" s="91" t="str">
        <f t="shared" si="2"/>
        <v>Materijal i sirovine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2654</v>
      </c>
      <c r="K14" s="128">
        <v>2654</v>
      </c>
      <c r="L14" s="128">
        <v>2654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3223</v>
      </c>
      <c r="F15" s="91" t="str">
        <f t="shared" si="2"/>
        <v>Energija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82906</v>
      </c>
      <c r="K15" s="128">
        <v>67210</v>
      </c>
      <c r="L15" s="128">
        <v>67210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3224</v>
      </c>
      <c r="F16" s="91" t="str">
        <f t="shared" si="2"/>
        <v>Materijal i dijelovi za tekuće i investicijsko održavanje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15927</v>
      </c>
      <c r="K16" s="128">
        <v>13272</v>
      </c>
      <c r="L16" s="128">
        <v>13272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3227</v>
      </c>
      <c r="F17" s="91" t="str">
        <f t="shared" si="2"/>
        <v>Službena, radna i zaštitna odjeća i obuća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1327</v>
      </c>
      <c r="K17" s="128">
        <v>2389</v>
      </c>
      <c r="L17" s="128">
        <v>2389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3231</v>
      </c>
      <c r="F18" s="91" t="str">
        <f t="shared" si="2"/>
        <v>Usluge telefona, pošte i prijevoza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5309</v>
      </c>
      <c r="K18" s="128">
        <v>5309</v>
      </c>
      <c r="L18" s="128">
        <v>5309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3232</v>
      </c>
      <c r="F19" s="91" t="str">
        <f t="shared" si="2"/>
        <v>Usluge tekućeg i investicijskog održavanja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24513</v>
      </c>
      <c r="K19" s="128">
        <v>32517</v>
      </c>
      <c r="L19" s="128">
        <v>32517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3233</v>
      </c>
      <c r="F20" s="91" t="str">
        <f t="shared" si="2"/>
        <v>Usluge promidžbe i informiranja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19908</v>
      </c>
      <c r="K20" s="128">
        <v>19908</v>
      </c>
      <c r="L20" s="128">
        <v>19908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3234</v>
      </c>
      <c r="F21" s="91" t="str">
        <f t="shared" si="2"/>
        <v>Komunalne usluge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24629</v>
      </c>
      <c r="K21" s="128">
        <v>14901</v>
      </c>
      <c r="L21" s="128">
        <v>14901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3235</v>
      </c>
      <c r="F22" s="91" t="str">
        <f t="shared" si="2"/>
        <v>Zakupnine i najamnine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31190</v>
      </c>
      <c r="K22" s="128">
        <v>36453</v>
      </c>
      <c r="L22" s="128">
        <v>36453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3237</v>
      </c>
      <c r="F23" s="91" t="str">
        <f t="shared" si="2"/>
        <v>Intelektualne i osobne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85883</v>
      </c>
      <c r="K23" s="128">
        <v>88351</v>
      </c>
      <c r="L23" s="128">
        <v>88351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3238</v>
      </c>
      <c r="F24" s="91" t="str">
        <f t="shared" si="2"/>
        <v>Računalne usluge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15927</v>
      </c>
      <c r="K24" s="128">
        <v>20924</v>
      </c>
      <c r="L24" s="128">
        <v>20924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3239</v>
      </c>
      <c r="F25" s="91" t="str">
        <f t="shared" si="2"/>
        <v>Ostale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19908</v>
      </c>
      <c r="K25" s="128">
        <v>17256</v>
      </c>
      <c r="L25" s="128">
        <v>17256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3241</v>
      </c>
      <c r="F26" s="91" t="str">
        <f t="shared" si="2"/>
        <v>Naknade troškova osobama izvan radnog odnosa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133</v>
      </c>
      <c r="K26" s="128"/>
      <c r="L26" s="128"/>
      <c r="M26" s="95"/>
      <c r="O26" s="86" t="str">
        <f t="shared" si="5"/>
        <v>324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3292</v>
      </c>
      <c r="F27" s="91" t="str">
        <f t="shared" si="2"/>
        <v>Premije osiguranja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4911</v>
      </c>
      <c r="K27" s="128">
        <v>4911</v>
      </c>
      <c r="L27" s="128">
        <v>4911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3293</v>
      </c>
      <c r="F28" s="91" t="str">
        <f t="shared" si="2"/>
        <v>Reprezentacija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1327</v>
      </c>
      <c r="K28" s="128">
        <v>2654</v>
      </c>
      <c r="L28" s="128">
        <v>2654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3294</v>
      </c>
      <c r="F29" s="91" t="str">
        <f t="shared" si="2"/>
        <v>Članarine i norme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3982</v>
      </c>
      <c r="K29" s="128">
        <v>1725</v>
      </c>
      <c r="L29" s="128">
        <v>1725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3295</v>
      </c>
      <c r="F30" s="91" t="str">
        <f t="shared" si="2"/>
        <v>Pristojbe i naknade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664</v>
      </c>
      <c r="K30" s="128">
        <v>664</v>
      </c>
      <c r="L30" s="128">
        <v>664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3299</v>
      </c>
      <c r="F31" s="91" t="str">
        <f t="shared" si="2"/>
        <v>Ostali nespomenuti rashodi poslovanja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9954</v>
      </c>
      <c r="K31" s="128">
        <v>9954</v>
      </c>
      <c r="L31" s="128">
        <v>9954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2294</v>
      </c>
      <c r="K32" s="128">
        <v>2334</v>
      </c>
      <c r="L32" s="128">
        <v>2334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3433</v>
      </c>
      <c r="F33" s="91" t="str">
        <f t="shared" si="2"/>
        <v>Zatezne kamate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40</v>
      </c>
      <c r="K33" s="128"/>
      <c r="L33" s="128"/>
      <c r="M33" s="95"/>
      <c r="O33" s="86" t="str">
        <f t="shared" si="5"/>
        <v>343</v>
      </c>
      <c r="P33" s="86" t="str">
        <f t="shared" si="6"/>
        <v>34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3721</v>
      </c>
      <c r="F34" s="91" t="str">
        <f t="shared" si="2"/>
        <v>Naknade građanima i kućanstvima u novcu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4383</v>
      </c>
      <c r="K34" s="128">
        <v>4383</v>
      </c>
      <c r="L34" s="128">
        <v>4383</v>
      </c>
      <c r="M34" s="95"/>
      <c r="O34" s="86" t="str">
        <f t="shared" si="5"/>
        <v>372</v>
      </c>
      <c r="P34" s="86" t="str">
        <f t="shared" si="6"/>
        <v>37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4221</v>
      </c>
      <c r="F35" s="91" t="str">
        <f t="shared" si="2"/>
        <v>Uredska oprema i namještaj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1096</v>
      </c>
      <c r="K35" s="128">
        <v>1096</v>
      </c>
      <c r="L35" s="128">
        <v>1096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/>
      </c>
      <c r="B36" s="90" t="str">
        <f>IF(C36="","",VLOOKUP('OPĆI DIO'!$C$3,'OPĆI DIO'!$L$6:$U$138,9,FALSE))</f>
        <v/>
      </c>
      <c r="C36" s="96"/>
      <c r="D36" s="91" t="str">
        <f t="shared" si="1"/>
        <v/>
      </c>
      <c r="E36" s="96"/>
      <c r="F36" s="91" t="str">
        <f t="shared" si="2"/>
        <v/>
      </c>
      <c r="G36" s="129"/>
      <c r="H36" s="91" t="str">
        <f t="shared" si="3"/>
        <v/>
      </c>
      <c r="I36" s="91" t="str">
        <f t="shared" si="4"/>
        <v/>
      </c>
      <c r="J36" s="128"/>
      <c r="K36" s="128"/>
      <c r="L36" s="128"/>
      <c r="M36" s="95"/>
      <c r="O36" s="86" t="str">
        <f t="shared" si="5"/>
        <v/>
      </c>
      <c r="P36" s="86" t="str">
        <f t="shared" si="6"/>
        <v/>
      </c>
      <c r="Q36" s="86" t="str">
        <f t="shared" si="7"/>
        <v/>
      </c>
      <c r="R36" s="86" t="str">
        <f t="shared" si="8"/>
        <v/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/>
      </c>
      <c r="B37" s="90" t="str">
        <f>IF(C37="","",VLOOKUP('OPĆI DIO'!$C$3,'OPĆI DIO'!$L$6:$U$138,9,FALSE))</f>
        <v/>
      </c>
      <c r="C37" s="96"/>
      <c r="D37" s="91" t="str">
        <f t="shared" si="1"/>
        <v/>
      </c>
      <c r="E37" s="96"/>
      <c r="F37" s="91" t="str">
        <f t="shared" si="2"/>
        <v/>
      </c>
      <c r="G37" s="129"/>
      <c r="H37" s="91" t="str">
        <f t="shared" si="3"/>
        <v/>
      </c>
      <c r="I37" s="91" t="str">
        <f t="shared" si="4"/>
        <v/>
      </c>
      <c r="J37" s="128"/>
      <c r="K37" s="128"/>
      <c r="L37" s="128"/>
      <c r="M37" s="95"/>
      <c r="O37" s="86" t="str">
        <f t="shared" si="5"/>
        <v/>
      </c>
      <c r="P37" s="86" t="str">
        <f t="shared" si="6"/>
        <v/>
      </c>
      <c r="Q37" s="86" t="str">
        <f t="shared" si="7"/>
        <v/>
      </c>
      <c r="R37" s="86" t="str">
        <f t="shared" si="8"/>
        <v/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11</v>
      </c>
      <c r="D38" s="91" t="str">
        <f t="shared" si="1"/>
        <v>Opći prihodi i primici</v>
      </c>
      <c r="E38" s="96">
        <v>3111</v>
      </c>
      <c r="F38" s="91" t="str">
        <f t="shared" si="2"/>
        <v>Plaće za redovan rad</v>
      </c>
      <c r="G38" s="129" t="s">
        <v>1878</v>
      </c>
      <c r="H38" s="91" t="str">
        <f t="shared" si="3"/>
        <v>PRAVOMOĆNE SUDSKE PRESUDE</v>
      </c>
      <c r="I38" s="91" t="str">
        <f t="shared" si="4"/>
        <v>0942</v>
      </c>
      <c r="J38" s="128">
        <v>18420</v>
      </c>
      <c r="K38" s="128">
        <v>18420</v>
      </c>
      <c r="L38" s="128">
        <v>18420</v>
      </c>
      <c r="M38" s="95"/>
      <c r="O38" s="86" t="str">
        <f t="shared" si="5"/>
        <v>311</v>
      </c>
      <c r="P38" s="86" t="str">
        <f t="shared" si="6"/>
        <v>31</v>
      </c>
      <c r="Q38" s="86" t="str">
        <f t="shared" si="7"/>
        <v>11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11</v>
      </c>
      <c r="D39" s="91" t="str">
        <f t="shared" si="1"/>
        <v>Opći prihodi i primici</v>
      </c>
      <c r="E39" s="96">
        <v>3132</v>
      </c>
      <c r="F39" s="91" t="str">
        <f t="shared" si="2"/>
        <v>Doprinosi za obvezno zdravstveno osiguranje</v>
      </c>
      <c r="G39" s="129" t="s">
        <v>1878</v>
      </c>
      <c r="H39" s="91" t="str">
        <f t="shared" si="3"/>
        <v>PRAVOMOĆNE SUDSKE PRESUDE</v>
      </c>
      <c r="I39" s="91" t="str">
        <f t="shared" si="4"/>
        <v>0942</v>
      </c>
      <c r="J39" s="128">
        <v>3039</v>
      </c>
      <c r="K39" s="128">
        <v>3039</v>
      </c>
      <c r="L39" s="128">
        <v>3039</v>
      </c>
      <c r="M39" s="95"/>
      <c r="O39" s="86" t="str">
        <f t="shared" si="5"/>
        <v>313</v>
      </c>
      <c r="P39" s="86" t="str">
        <f t="shared" si="6"/>
        <v>31</v>
      </c>
      <c r="Q39" s="86" t="str">
        <f t="shared" si="7"/>
        <v>11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11</v>
      </c>
      <c r="D40" s="91" t="str">
        <f t="shared" si="1"/>
        <v>Opći prihodi i primici</v>
      </c>
      <c r="E40" s="96">
        <v>3433</v>
      </c>
      <c r="F40" s="91" t="str">
        <f t="shared" si="2"/>
        <v>Zatezne kamate</v>
      </c>
      <c r="G40" s="129" t="s">
        <v>1878</v>
      </c>
      <c r="H40" s="91" t="str">
        <f t="shared" si="3"/>
        <v>PRAVOMOĆNE SUDSKE PRESUDE</v>
      </c>
      <c r="I40" s="91" t="str">
        <f t="shared" si="4"/>
        <v>0942</v>
      </c>
      <c r="J40" s="128">
        <v>1951</v>
      </c>
      <c r="K40" s="128">
        <v>1951</v>
      </c>
      <c r="L40" s="128">
        <v>1951</v>
      </c>
      <c r="M40" s="95"/>
      <c r="O40" s="86" t="str">
        <f t="shared" si="5"/>
        <v>343</v>
      </c>
      <c r="P40" s="86" t="str">
        <f t="shared" si="6"/>
        <v>34</v>
      </c>
      <c r="Q40" s="86" t="str">
        <f t="shared" si="7"/>
        <v>11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11</v>
      </c>
      <c r="D41" s="91" t="str">
        <f t="shared" si="1"/>
        <v>Opći prihodi i primici</v>
      </c>
      <c r="E41" s="96">
        <v>3295</v>
      </c>
      <c r="F41" s="91" t="str">
        <f t="shared" si="2"/>
        <v>Pristojbe i naknade</v>
      </c>
      <c r="G41" s="129" t="s">
        <v>1878</v>
      </c>
      <c r="H41" s="91" t="str">
        <f t="shared" si="3"/>
        <v>PRAVOMOĆNE SUDSKE PRESUDE</v>
      </c>
      <c r="I41" s="91" t="str">
        <f t="shared" si="4"/>
        <v>0942</v>
      </c>
      <c r="J41" s="128">
        <v>100000</v>
      </c>
      <c r="K41" s="128">
        <v>100000</v>
      </c>
      <c r="L41" s="128">
        <v>100000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11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11</v>
      </c>
      <c r="D42" s="91" t="str">
        <f t="shared" si="1"/>
        <v>Opći prihodi i primici</v>
      </c>
      <c r="E42" s="96">
        <v>3296</v>
      </c>
      <c r="F42" s="91" t="str">
        <f t="shared" si="2"/>
        <v>Troškovi sudskih postupaka</v>
      </c>
      <c r="G42" s="129" t="s">
        <v>1878</v>
      </c>
      <c r="H42" s="91" t="str">
        <f t="shared" si="3"/>
        <v>PRAVOMOĆNE SUDSKE PRESUDE</v>
      </c>
      <c r="I42" s="91" t="str">
        <f t="shared" si="4"/>
        <v>0942</v>
      </c>
      <c r="J42" s="128">
        <v>26800</v>
      </c>
      <c r="K42" s="128">
        <v>26800</v>
      </c>
      <c r="L42" s="128">
        <v>26800</v>
      </c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11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/>
      </c>
      <c r="B43" s="90" t="str">
        <f>IF(C43="","",VLOOKUP('OPĆI DIO'!$C$3,'OPĆI DIO'!$L$6:$U$138,9,FALSE))</f>
        <v/>
      </c>
      <c r="C43" s="96"/>
      <c r="D43" s="91" t="str">
        <f t="shared" si="1"/>
        <v/>
      </c>
      <c r="E43" s="96"/>
      <c r="F43" s="91" t="str">
        <f t="shared" si="2"/>
        <v/>
      </c>
      <c r="G43" s="129"/>
      <c r="H43" s="91" t="str">
        <f t="shared" si="3"/>
        <v/>
      </c>
      <c r="I43" s="91" t="str">
        <f t="shared" si="4"/>
        <v/>
      </c>
      <c r="J43" s="128"/>
      <c r="K43" s="128"/>
      <c r="L43" s="128"/>
      <c r="M43" s="95"/>
      <c r="O43" s="86" t="str">
        <f t="shared" si="5"/>
        <v/>
      </c>
      <c r="P43" s="86" t="str">
        <f t="shared" si="6"/>
        <v/>
      </c>
      <c r="Q43" s="86" t="str">
        <f t="shared" si="7"/>
        <v/>
      </c>
      <c r="R43" s="86" t="str">
        <f t="shared" si="8"/>
        <v/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3111</v>
      </c>
      <c r="F44" s="91" t="str">
        <f t="shared" si="2"/>
        <v>Plaće za redovan rad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263455</v>
      </c>
      <c r="K44" s="128">
        <v>240228</v>
      </c>
      <c r="L44" s="128">
        <v>240228</v>
      </c>
      <c r="M44" s="95"/>
      <c r="O44" s="86" t="str">
        <f t="shared" si="5"/>
        <v>311</v>
      </c>
      <c r="P44" s="86" t="str">
        <f t="shared" si="6"/>
        <v>31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3112</v>
      </c>
      <c r="F45" s="91" t="str">
        <f t="shared" si="2"/>
        <v>Plaće u naravi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664</v>
      </c>
      <c r="K45" s="128">
        <v>664</v>
      </c>
      <c r="L45" s="128">
        <v>664</v>
      </c>
      <c r="M45" s="95"/>
      <c r="O45" s="86" t="str">
        <f t="shared" si="5"/>
        <v>311</v>
      </c>
      <c r="P45" s="86" t="str">
        <f t="shared" si="6"/>
        <v>31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3121</v>
      </c>
      <c r="F46" s="91" t="str">
        <f t="shared" si="2"/>
        <v>Ostali rashodi za zaposlene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121574</v>
      </c>
      <c r="K46" s="128">
        <v>126883</v>
      </c>
      <c r="L46" s="128">
        <v>126883</v>
      </c>
      <c r="M46" s="95"/>
      <c r="O46" s="86" t="str">
        <f t="shared" si="5"/>
        <v>312</v>
      </c>
      <c r="P46" s="86" t="str">
        <f t="shared" si="6"/>
        <v>31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3132</v>
      </c>
      <c r="F47" s="91" t="str">
        <f t="shared" si="2"/>
        <v>Doprinosi za obvezno zdravstveno osiguranje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43470</v>
      </c>
      <c r="K47" s="128">
        <v>44018</v>
      </c>
      <c r="L47" s="128">
        <v>44018</v>
      </c>
      <c r="M47" s="95"/>
      <c r="O47" s="86" t="str">
        <f t="shared" si="5"/>
        <v>313</v>
      </c>
      <c r="P47" s="86" t="str">
        <f t="shared" si="6"/>
        <v>31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3211</v>
      </c>
      <c r="F48" s="91" t="str">
        <f t="shared" si="2"/>
        <v>Službena putovanja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8892</v>
      </c>
      <c r="K48" s="128">
        <v>7963</v>
      </c>
      <c r="L48" s="128">
        <v>8760</v>
      </c>
      <c r="M48" s="95"/>
      <c r="O48" s="86" t="str">
        <f t="shared" si="5"/>
        <v>321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3212</v>
      </c>
      <c r="F49" s="91" t="str">
        <f t="shared" si="2"/>
        <v>Naknade za prijevoz, za rad na terenu i odvojeni život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5043</v>
      </c>
      <c r="K49" s="128">
        <v>5309</v>
      </c>
      <c r="L49" s="128">
        <v>5309</v>
      </c>
      <c r="M49" s="95"/>
      <c r="O49" s="86" t="str">
        <f t="shared" si="5"/>
        <v>321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3213</v>
      </c>
      <c r="F50" s="91" t="str">
        <f t="shared" si="2"/>
        <v>Stručno usavršavanje zaposlenika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1327</v>
      </c>
      <c r="K50" s="128">
        <v>1327</v>
      </c>
      <c r="L50" s="128">
        <v>1327</v>
      </c>
      <c r="M50" s="95"/>
      <c r="O50" s="86" t="str">
        <f t="shared" si="5"/>
        <v>321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3214</v>
      </c>
      <c r="F51" s="91" t="str">
        <f t="shared" si="2"/>
        <v>Ostale naknade troškova zaposlenima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133</v>
      </c>
      <c r="K51" s="128">
        <v>133</v>
      </c>
      <c r="L51" s="128">
        <v>133</v>
      </c>
      <c r="M51" s="95"/>
      <c r="O51" s="86" t="str">
        <f t="shared" si="5"/>
        <v>321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3221</v>
      </c>
      <c r="F52" s="91" t="str">
        <f t="shared" si="2"/>
        <v>Uredski materijal i ostali materijalni rashodi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531</v>
      </c>
      <c r="K52" s="128">
        <v>531</v>
      </c>
      <c r="L52" s="128">
        <v>531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3222</v>
      </c>
      <c r="F53" s="91" t="str">
        <f t="shared" si="2"/>
        <v>Materijal i sirovine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531</v>
      </c>
      <c r="K53" s="128">
        <v>796</v>
      </c>
      <c r="L53" s="128">
        <v>796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3223</v>
      </c>
      <c r="F54" s="91" t="str">
        <f t="shared" si="2"/>
        <v>Energija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2256</v>
      </c>
      <c r="K54" s="128">
        <v>1460</v>
      </c>
      <c r="L54" s="128">
        <v>1460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3231</v>
      </c>
      <c r="F55" s="91" t="str">
        <f t="shared" si="2"/>
        <v>Usluge telefona, pošte i prijevoza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929</v>
      </c>
      <c r="K55" s="128">
        <v>929</v>
      </c>
      <c r="L55" s="128">
        <v>929</v>
      </c>
      <c r="M55" s="95"/>
      <c r="O55" s="86" t="str">
        <f t="shared" si="5"/>
        <v>323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3233</v>
      </c>
      <c r="F56" s="91" t="str">
        <f t="shared" si="2"/>
        <v>Usluge promidžbe i informiranja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1991</v>
      </c>
      <c r="K56" s="128">
        <v>3318</v>
      </c>
      <c r="L56" s="128">
        <v>3318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3235</v>
      </c>
      <c r="F57" s="91" t="str">
        <f t="shared" si="2"/>
        <v>Zakupnine i najamnine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10751</v>
      </c>
      <c r="K57" s="128">
        <v>13405</v>
      </c>
      <c r="L57" s="128">
        <v>13405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3236</v>
      </c>
      <c r="F58" s="91" t="str">
        <f t="shared" si="2"/>
        <v>Zdravstvene i veterinarske usluge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664</v>
      </c>
      <c r="K58" s="128">
        <v>664</v>
      </c>
      <c r="L58" s="128">
        <v>664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3237</v>
      </c>
      <c r="F59" s="91" t="str">
        <f t="shared" si="2"/>
        <v>Intelektualne i osobne usluge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295972</v>
      </c>
      <c r="K59" s="128">
        <v>309244</v>
      </c>
      <c r="L59" s="128">
        <v>309244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3239</v>
      </c>
      <c r="F60" s="91" t="str">
        <f t="shared" si="2"/>
        <v>Ostale usluge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8494</v>
      </c>
      <c r="K60" s="128">
        <v>6172</v>
      </c>
      <c r="L60" s="128">
        <v>6172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3241</v>
      </c>
      <c r="F61" s="91" t="str">
        <f t="shared" si="2"/>
        <v>Naknade troškova osobama izvan radnog odnosa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1327</v>
      </c>
      <c r="K61" s="128">
        <v>1858</v>
      </c>
      <c r="L61" s="128">
        <v>1858</v>
      </c>
      <c r="M61" s="95"/>
      <c r="O61" s="86" t="str">
        <f t="shared" si="5"/>
        <v>324</v>
      </c>
      <c r="P61" s="86" t="str">
        <f t="shared" si="6"/>
        <v>32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3293</v>
      </c>
      <c r="F62" s="91" t="str">
        <f t="shared" si="2"/>
        <v>Reprezentacija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10751</v>
      </c>
      <c r="K62" s="128">
        <v>10220</v>
      </c>
      <c r="L62" s="128">
        <v>10220</v>
      </c>
      <c r="M62" s="95"/>
      <c r="O62" s="86" t="str">
        <f t="shared" si="5"/>
        <v>329</v>
      </c>
      <c r="P62" s="86" t="str">
        <f t="shared" si="6"/>
        <v>32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3295</v>
      </c>
      <c r="F63" s="91" t="str">
        <f t="shared" si="2"/>
        <v>Pristojbe i naknade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3982</v>
      </c>
      <c r="K63" s="128">
        <v>3982</v>
      </c>
      <c r="L63" s="128">
        <v>3982</v>
      </c>
      <c r="M63" s="95"/>
      <c r="O63" s="86" t="str">
        <f t="shared" si="5"/>
        <v>329</v>
      </c>
      <c r="P63" s="86" t="str">
        <f t="shared" si="6"/>
        <v>32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31</v>
      </c>
      <c r="D64" s="91" t="str">
        <f t="shared" si="1"/>
        <v>Vlastiti prihodi</v>
      </c>
      <c r="E64" s="96">
        <v>3299</v>
      </c>
      <c r="F64" s="91" t="str">
        <f t="shared" si="2"/>
        <v>Ostali nespomenuti rashodi poslovanja</v>
      </c>
      <c r="G64" s="129" t="s">
        <v>174</v>
      </c>
      <c r="H64" s="91" t="str">
        <f t="shared" si="3"/>
        <v>REDOVNA DJELATNOST SVEUČILIŠTA U RIJECI (IZ EVIDENCIJSKIH PRIHODA)</v>
      </c>
      <c r="I64" s="91" t="str">
        <f t="shared" si="4"/>
        <v>0942</v>
      </c>
      <c r="J64" s="128">
        <v>265</v>
      </c>
      <c r="K64" s="128">
        <v>265</v>
      </c>
      <c r="L64" s="128">
        <v>265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31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31</v>
      </c>
      <c r="D65" s="91" t="str">
        <f t="shared" si="1"/>
        <v>Vlastiti prihodi</v>
      </c>
      <c r="E65" s="96">
        <v>3431</v>
      </c>
      <c r="F65" s="91" t="str">
        <f t="shared" si="2"/>
        <v>Bankarske usluge i usluge platnog prometa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1593</v>
      </c>
      <c r="K65" s="128">
        <v>1593</v>
      </c>
      <c r="L65" s="128">
        <v>1593</v>
      </c>
      <c r="M65" s="95"/>
      <c r="O65" s="86" t="str">
        <f t="shared" si="5"/>
        <v>343</v>
      </c>
      <c r="P65" s="86" t="str">
        <f t="shared" si="6"/>
        <v>34</v>
      </c>
      <c r="Q65" s="86" t="str">
        <f t="shared" si="7"/>
        <v>31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31</v>
      </c>
      <c r="D66" s="91" t="str">
        <f t="shared" si="1"/>
        <v>Vlastiti prihodi</v>
      </c>
      <c r="E66" s="96">
        <v>3433</v>
      </c>
      <c r="F66" s="91" t="str">
        <f t="shared" si="2"/>
        <v>Zatezne kamate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133</v>
      </c>
      <c r="K66" s="128">
        <v>133</v>
      </c>
      <c r="L66" s="128">
        <v>133</v>
      </c>
      <c r="M66" s="95"/>
      <c r="O66" s="86" t="str">
        <f t="shared" si="5"/>
        <v>343</v>
      </c>
      <c r="P66" s="86" t="str">
        <f t="shared" si="6"/>
        <v>34</v>
      </c>
      <c r="Q66" s="86" t="str">
        <f t="shared" si="7"/>
        <v>31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31</v>
      </c>
      <c r="D67" s="91" t="str">
        <f t="shared" ref="D67:D130" si="13">IFERROR(VLOOKUP(C67,$S$6:$T$24,2,FALSE),"")</f>
        <v>Vlastiti prihodi</v>
      </c>
      <c r="E67" s="96">
        <v>3691</v>
      </c>
      <c r="F67" s="91" t="str">
        <f t="shared" si="2"/>
        <v>Tekući prijenosi između proračunskih korisnika istog proraču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18581</v>
      </c>
      <c r="K67" s="128">
        <v>18581</v>
      </c>
      <c r="L67" s="128">
        <v>18581</v>
      </c>
      <c r="M67" s="95" t="s">
        <v>5300</v>
      </c>
      <c r="O67" s="86" t="str">
        <f t="shared" si="5"/>
        <v>369</v>
      </c>
      <c r="P67" s="86" t="str">
        <f t="shared" si="6"/>
        <v>36</v>
      </c>
      <c r="Q67" s="86" t="str">
        <f t="shared" si="7"/>
        <v>31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31</v>
      </c>
      <c r="D68" s="91" t="str">
        <f t="shared" si="13"/>
        <v>Vlastiti prihodi</v>
      </c>
      <c r="E68" s="96">
        <v>3811</v>
      </c>
      <c r="F68" s="91" t="str">
        <f t="shared" ref="F68:F131" si="14">IFERROR(VLOOKUP(E68,$V$5:$X$129,2,FALSE),"")</f>
        <v>Tekuće donacije u novcu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5309</v>
      </c>
      <c r="K68" s="128">
        <v>5309</v>
      </c>
      <c r="L68" s="128">
        <v>5309</v>
      </c>
      <c r="M68" s="95"/>
      <c r="O68" s="86" t="str">
        <f t="shared" ref="O68:O131" si="17">LEFT(E68,3)</f>
        <v>381</v>
      </c>
      <c r="P68" s="86" t="str">
        <f t="shared" ref="P68:P131" si="18">LEFT(E68,2)</f>
        <v>38</v>
      </c>
      <c r="Q68" s="86" t="str">
        <f t="shared" ref="Q68:Q131" si="19">LEFT(C68,3)</f>
        <v>31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31</v>
      </c>
      <c r="D69" s="91" t="str">
        <f t="shared" si="13"/>
        <v>Vlastiti prihodi</v>
      </c>
      <c r="E69" s="96">
        <v>3812</v>
      </c>
      <c r="F69" s="91" t="str">
        <f t="shared" si="14"/>
        <v>Tekuće donacije u naravi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4645</v>
      </c>
      <c r="K69" s="128">
        <v>7432</v>
      </c>
      <c r="L69" s="128">
        <v>7432</v>
      </c>
      <c r="M69" s="95"/>
      <c r="O69" s="86" t="str">
        <f t="shared" si="17"/>
        <v>381</v>
      </c>
      <c r="P69" s="86" t="str">
        <f t="shared" si="18"/>
        <v>38</v>
      </c>
      <c r="Q69" s="86" t="str">
        <f t="shared" si="19"/>
        <v>31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31</v>
      </c>
      <c r="D70" s="91" t="str">
        <f t="shared" si="13"/>
        <v>Vlastiti prihodi</v>
      </c>
      <c r="E70" s="96">
        <v>4221</v>
      </c>
      <c r="F70" s="91" t="str">
        <f t="shared" si="14"/>
        <v>Uredska oprema i namještaj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27872</v>
      </c>
      <c r="K70" s="128">
        <v>41144</v>
      </c>
      <c r="L70" s="128">
        <v>41144</v>
      </c>
      <c r="M70" s="95"/>
      <c r="O70" s="86" t="str">
        <f t="shared" si="17"/>
        <v>422</v>
      </c>
      <c r="P70" s="86" t="str">
        <f t="shared" si="18"/>
        <v>42</v>
      </c>
      <c r="Q70" s="86" t="str">
        <f t="shared" si="19"/>
        <v>31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3111</v>
      </c>
      <c r="F73" s="91" t="str">
        <f t="shared" si="14"/>
        <v>Plaće za redovan rad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161774</v>
      </c>
      <c r="K73" s="128">
        <v>168609</v>
      </c>
      <c r="L73" s="128">
        <v>169748</v>
      </c>
      <c r="M73" s="95"/>
      <c r="O73" s="86" t="str">
        <f t="shared" si="17"/>
        <v>311</v>
      </c>
      <c r="P73" s="86" t="str">
        <f t="shared" si="18"/>
        <v>31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3112</v>
      </c>
      <c r="F74" s="91" t="str">
        <f t="shared" si="14"/>
        <v>Plaće u naravi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2256</v>
      </c>
      <c r="K74" s="128">
        <v>2256</v>
      </c>
      <c r="L74" s="128">
        <v>2256</v>
      </c>
      <c r="M74" s="95"/>
      <c r="O74" s="86" t="str">
        <f t="shared" si="17"/>
        <v>311</v>
      </c>
      <c r="P74" s="86" t="str">
        <f t="shared" si="18"/>
        <v>31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3132</v>
      </c>
      <c r="F75" s="91" t="str">
        <f t="shared" si="14"/>
        <v>Doprinosi za obvezno zdravstveno osiguranje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26692</v>
      </c>
      <c r="K75" s="128">
        <v>27821</v>
      </c>
      <c r="L75" s="128">
        <v>28009</v>
      </c>
      <c r="M75" s="95"/>
      <c r="O75" s="86" t="str">
        <f t="shared" si="17"/>
        <v>313</v>
      </c>
      <c r="P75" s="86" t="str">
        <f t="shared" si="18"/>
        <v>31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3211</v>
      </c>
      <c r="F76" s="91" t="str">
        <f t="shared" si="14"/>
        <v>Službena putovanja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33844</v>
      </c>
      <c r="K76" s="128">
        <v>34508</v>
      </c>
      <c r="L76" s="128">
        <v>34508</v>
      </c>
      <c r="M76" s="95"/>
      <c r="O76" s="86" t="str">
        <f t="shared" si="17"/>
        <v>321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3213</v>
      </c>
      <c r="F77" s="91" t="str">
        <f t="shared" si="14"/>
        <v>Stručno usavršavanje zaposlenika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12343</v>
      </c>
      <c r="K77" s="128">
        <v>13140</v>
      </c>
      <c r="L77" s="128">
        <v>13140</v>
      </c>
      <c r="M77" s="95"/>
      <c r="O77" s="86" t="str">
        <f t="shared" si="17"/>
        <v>321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3221</v>
      </c>
      <c r="F78" s="91" t="str">
        <f t="shared" si="14"/>
        <v>Uredski materijal i ostali materijalni rashodi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6636</v>
      </c>
      <c r="K78" s="128">
        <v>6636</v>
      </c>
      <c r="L78" s="128">
        <v>6636</v>
      </c>
      <c r="M78" s="95"/>
      <c r="O78" s="86" t="str">
        <f t="shared" si="17"/>
        <v>322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3222</v>
      </c>
      <c r="F79" s="91" t="str">
        <f t="shared" si="14"/>
        <v>Materijal i sirovine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v>929</v>
      </c>
      <c r="K79" s="128">
        <v>995</v>
      </c>
      <c r="L79" s="128">
        <v>995</v>
      </c>
      <c r="M79" s="95"/>
      <c r="O79" s="86" t="str">
        <f t="shared" si="17"/>
        <v>322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3223</v>
      </c>
      <c r="F80" s="91" t="str">
        <f t="shared" si="14"/>
        <v>Energija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5309</v>
      </c>
      <c r="K80" s="128">
        <v>5309</v>
      </c>
      <c r="L80" s="128">
        <v>5309</v>
      </c>
      <c r="M80" s="95"/>
      <c r="O80" s="86" t="str">
        <f t="shared" si="17"/>
        <v>322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3224</v>
      </c>
      <c r="F81" s="91" t="str">
        <f t="shared" si="14"/>
        <v>Materijal i dijelovi za tekuće i investicijsko održavanje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15927</v>
      </c>
      <c r="K81" s="128">
        <v>15927</v>
      </c>
      <c r="L81" s="128">
        <v>15927</v>
      </c>
      <c r="M81" s="95"/>
      <c r="O81" s="86" t="str">
        <f t="shared" si="17"/>
        <v>322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3231</v>
      </c>
      <c r="F82" s="91" t="str">
        <f t="shared" si="14"/>
        <v>Usluge telefona, pošte i prijevoza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1327</v>
      </c>
      <c r="K82" s="128">
        <v>1327</v>
      </c>
      <c r="L82" s="128">
        <v>1327</v>
      </c>
      <c r="M82" s="95"/>
      <c r="O82" s="86" t="str">
        <f t="shared" si="17"/>
        <v>323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3232</v>
      </c>
      <c r="F83" s="91" t="str">
        <f t="shared" si="14"/>
        <v>Usluge tekućeg i investicijskog održavanja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65406</v>
      </c>
      <c r="K83" s="128">
        <v>66892</v>
      </c>
      <c r="L83" s="128">
        <v>66892</v>
      </c>
      <c r="M83" s="95"/>
      <c r="O83" s="86" t="str">
        <f t="shared" si="17"/>
        <v>323</v>
      </c>
      <c r="P83" s="86" t="str">
        <f t="shared" si="18"/>
        <v>32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3233</v>
      </c>
      <c r="F84" s="91" t="str">
        <f t="shared" si="14"/>
        <v>Usluge promidžbe i informiranja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2654</v>
      </c>
      <c r="K84" s="128">
        <v>2654</v>
      </c>
      <c r="L84" s="128">
        <v>3982</v>
      </c>
      <c r="M84" s="95"/>
      <c r="O84" s="86" t="str">
        <f t="shared" si="17"/>
        <v>323</v>
      </c>
      <c r="P84" s="86" t="str">
        <f t="shared" si="18"/>
        <v>32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3234</v>
      </c>
      <c r="F85" s="91" t="str">
        <f t="shared" si="14"/>
        <v>Komunalne usluge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1593</v>
      </c>
      <c r="K85" s="128">
        <v>6636</v>
      </c>
      <c r="L85" s="128">
        <v>6636</v>
      </c>
      <c r="M85" s="95"/>
      <c r="O85" s="86" t="str">
        <f t="shared" si="17"/>
        <v>323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3235</v>
      </c>
      <c r="F86" s="91" t="str">
        <f t="shared" si="14"/>
        <v>Zakupnine i najamnine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43400</v>
      </c>
      <c r="K86" s="128">
        <v>44728</v>
      </c>
      <c r="L86" s="128">
        <v>44728</v>
      </c>
      <c r="M86" s="95"/>
      <c r="O86" s="86" t="str">
        <f t="shared" si="17"/>
        <v>323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3236</v>
      </c>
      <c r="F87" s="91" t="str">
        <f t="shared" si="14"/>
        <v>Zdravstvene i veterinarske usluge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66</v>
      </c>
      <c r="K87" s="128"/>
      <c r="L87" s="128"/>
      <c r="M87" s="95"/>
      <c r="O87" s="86" t="str">
        <f t="shared" si="17"/>
        <v>323</v>
      </c>
      <c r="P87" s="86" t="str">
        <f t="shared" si="18"/>
        <v>32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3237</v>
      </c>
      <c r="F88" s="91" t="str">
        <f t="shared" si="14"/>
        <v>Intelektualne i osobne usluge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80204</v>
      </c>
      <c r="K88" s="128">
        <v>96781</v>
      </c>
      <c r="L88" s="128">
        <v>97001</v>
      </c>
      <c r="M88" s="95"/>
      <c r="O88" s="86" t="str">
        <f t="shared" si="17"/>
        <v>323</v>
      </c>
      <c r="P88" s="86" t="str">
        <f t="shared" si="18"/>
        <v>32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3238</v>
      </c>
      <c r="F89" s="91" t="str">
        <f t="shared" si="14"/>
        <v>Računalne usluge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2654</v>
      </c>
      <c r="K89" s="128">
        <v>1460</v>
      </c>
      <c r="L89" s="128">
        <v>1460</v>
      </c>
      <c r="M89" s="95"/>
      <c r="O89" s="86" t="str">
        <f t="shared" si="17"/>
        <v>323</v>
      </c>
      <c r="P89" s="86" t="str">
        <f t="shared" si="18"/>
        <v>32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3239</v>
      </c>
      <c r="F90" s="91" t="str">
        <f t="shared" si="14"/>
        <v>Ostale usluge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14600</v>
      </c>
      <c r="K90" s="128">
        <v>14600</v>
      </c>
      <c r="L90" s="128">
        <v>15927</v>
      </c>
      <c r="M90" s="95"/>
      <c r="O90" s="86" t="str">
        <f t="shared" si="17"/>
        <v>323</v>
      </c>
      <c r="P90" s="86" t="str">
        <f t="shared" si="18"/>
        <v>32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3241</v>
      </c>
      <c r="F91" s="91" t="str">
        <f t="shared" si="14"/>
        <v>Naknade troškova osobama izvan radnog odnosa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2787</v>
      </c>
      <c r="K91" s="128">
        <v>17121</v>
      </c>
      <c r="L91" s="128">
        <v>2920</v>
      </c>
      <c r="M91" s="95"/>
      <c r="O91" s="86" t="str">
        <f t="shared" si="17"/>
        <v>324</v>
      </c>
      <c r="P91" s="86" t="str">
        <f t="shared" si="18"/>
        <v>32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3293</v>
      </c>
      <c r="F92" s="91" t="str">
        <f t="shared" si="14"/>
        <v>Reprezentacija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1327</v>
      </c>
      <c r="K92" s="128">
        <v>1327</v>
      </c>
      <c r="L92" s="128">
        <v>1327</v>
      </c>
      <c r="M92" s="95"/>
      <c r="O92" s="86" t="str">
        <f t="shared" si="17"/>
        <v>329</v>
      </c>
      <c r="P92" s="86" t="str">
        <f t="shared" si="18"/>
        <v>32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3294</v>
      </c>
      <c r="F93" s="91" t="str">
        <f t="shared" si="14"/>
        <v>Članarine i norme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796</v>
      </c>
      <c r="K93" s="128">
        <v>796</v>
      </c>
      <c r="L93" s="128">
        <v>929</v>
      </c>
      <c r="M93" s="95"/>
      <c r="O93" s="86" t="str">
        <f t="shared" si="17"/>
        <v>329</v>
      </c>
      <c r="P93" s="86" t="str">
        <f t="shared" si="18"/>
        <v>32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>08006</v>
      </c>
      <c r="B94" s="90" t="str">
        <f>IF(C94="","",VLOOKUP('OPĆI DIO'!$C$3,'OPĆI DIO'!$L$6:$U$138,9,FALSE))</f>
        <v>Sveučilišta i veleučilišta u Republici Hrvatskoj</v>
      </c>
      <c r="C94" s="96">
        <v>43</v>
      </c>
      <c r="D94" s="91" t="str">
        <f t="shared" si="13"/>
        <v>Ostali prihodi za posebne namjene</v>
      </c>
      <c r="E94" s="96">
        <v>3295</v>
      </c>
      <c r="F94" s="91" t="str">
        <f t="shared" si="14"/>
        <v>Pristojbe i naknade</v>
      </c>
      <c r="G94" s="129" t="s">
        <v>174</v>
      </c>
      <c r="H94" s="91" t="str">
        <f t="shared" si="15"/>
        <v>REDOVNA DJELATNOST SVEUČILIŠTA U RIJECI (IZ EVIDENCIJSKIH PRIHODA)</v>
      </c>
      <c r="I94" s="91" t="str">
        <f t="shared" si="16"/>
        <v>0942</v>
      </c>
      <c r="J94" s="128">
        <v>664</v>
      </c>
      <c r="K94" s="128">
        <v>664</v>
      </c>
      <c r="L94" s="128">
        <v>664</v>
      </c>
      <c r="M94" s="95"/>
      <c r="O94" s="86" t="str">
        <f t="shared" si="17"/>
        <v>329</v>
      </c>
      <c r="P94" s="86" t="str">
        <f t="shared" si="18"/>
        <v>32</v>
      </c>
      <c r="Q94" s="86" t="str">
        <f t="shared" si="19"/>
        <v>43</v>
      </c>
      <c r="R94" s="86" t="str">
        <f t="shared" si="20"/>
        <v>94</v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43</v>
      </c>
      <c r="D95" s="91" t="str">
        <f t="shared" si="13"/>
        <v>Ostali prihodi za posebne namjene</v>
      </c>
      <c r="E95" s="96">
        <v>3299</v>
      </c>
      <c r="F95" s="91" t="str">
        <f t="shared" si="14"/>
        <v>Ostali nespomenuti rashodi poslovanja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4951</v>
      </c>
      <c r="K95" s="128">
        <v>4978</v>
      </c>
      <c r="L95" s="128">
        <v>4977</v>
      </c>
      <c r="M95" s="95"/>
      <c r="O95" s="86" t="str">
        <f t="shared" si="17"/>
        <v>329</v>
      </c>
      <c r="P95" s="86" t="str">
        <f t="shared" si="18"/>
        <v>32</v>
      </c>
      <c r="Q95" s="86" t="str">
        <f t="shared" si="19"/>
        <v>43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43</v>
      </c>
      <c r="D96" s="91" t="str">
        <f t="shared" si="13"/>
        <v>Ostali prihodi za posebne namjene</v>
      </c>
      <c r="E96" s="96">
        <v>3431</v>
      </c>
      <c r="F96" s="91" t="str">
        <f t="shared" si="14"/>
        <v>Bankarske usluge i usluge platnog prometa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796</v>
      </c>
      <c r="K96" s="128">
        <v>929</v>
      </c>
      <c r="L96" s="128">
        <v>929</v>
      </c>
      <c r="M96" s="95"/>
      <c r="O96" s="86" t="str">
        <f t="shared" si="17"/>
        <v>343</v>
      </c>
      <c r="P96" s="86" t="str">
        <f t="shared" si="18"/>
        <v>34</v>
      </c>
      <c r="Q96" s="86" t="str">
        <f t="shared" si="19"/>
        <v>43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43</v>
      </c>
      <c r="D97" s="91" t="str">
        <f t="shared" si="13"/>
        <v>Ostali prihodi za posebne namjene</v>
      </c>
      <c r="E97" s="96">
        <v>3691</v>
      </c>
      <c r="F97" s="91" t="str">
        <f t="shared" si="14"/>
        <v>Tekući prijenosi između proračunskih korisnika istog proraču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23890</v>
      </c>
      <c r="K97" s="128">
        <v>23890</v>
      </c>
      <c r="L97" s="128">
        <v>23890</v>
      </c>
      <c r="M97" s="95" t="s">
        <v>5300</v>
      </c>
      <c r="O97" s="86" t="str">
        <f t="shared" si="17"/>
        <v>369</v>
      </c>
      <c r="P97" s="86" t="str">
        <f t="shared" si="18"/>
        <v>36</v>
      </c>
      <c r="Q97" s="86" t="str">
        <f t="shared" si="19"/>
        <v>43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43</v>
      </c>
      <c r="D98" s="91" t="str">
        <f t="shared" si="13"/>
        <v>Ostali prihodi za posebne namjene</v>
      </c>
      <c r="E98" s="96">
        <v>4123</v>
      </c>
      <c r="F98" s="91" t="str">
        <f t="shared" si="14"/>
        <v>Licence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3982</v>
      </c>
      <c r="K98" s="128"/>
      <c r="L98" s="128"/>
      <c r="M98" s="95"/>
      <c r="O98" s="86" t="str">
        <f t="shared" si="17"/>
        <v>412</v>
      </c>
      <c r="P98" s="86" t="str">
        <f t="shared" si="18"/>
        <v>41</v>
      </c>
      <c r="Q98" s="86" t="str">
        <f t="shared" si="19"/>
        <v>43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43</v>
      </c>
      <c r="D99" s="91" t="str">
        <f t="shared" si="13"/>
        <v>Ostali prihodi za posebne namjene</v>
      </c>
      <c r="E99" s="96">
        <v>4221</v>
      </c>
      <c r="F99" s="91" t="str">
        <f t="shared" si="14"/>
        <v>Uredska oprema i namještaj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79634</v>
      </c>
      <c r="K99" s="128">
        <v>94499</v>
      </c>
      <c r="L99" s="128">
        <v>94499</v>
      </c>
      <c r="M99" s="95"/>
      <c r="O99" s="86" t="str">
        <f t="shared" si="17"/>
        <v>422</v>
      </c>
      <c r="P99" s="86" t="str">
        <f t="shared" si="18"/>
        <v>42</v>
      </c>
      <c r="Q99" s="86" t="str">
        <f t="shared" si="19"/>
        <v>43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43</v>
      </c>
      <c r="D100" s="91" t="str">
        <f t="shared" si="13"/>
        <v>Ostali prihodi za posebne namjene</v>
      </c>
      <c r="E100" s="96">
        <v>4223</v>
      </c>
      <c r="F100" s="91" t="str">
        <f t="shared" si="14"/>
        <v>Oprema za održavanje i zaštitu</v>
      </c>
      <c r="G100" s="129" t="s">
        <v>174</v>
      </c>
      <c r="H100" s="91" t="str">
        <f t="shared" si="15"/>
        <v>REDOVNA DJELATNOST SVEUČILIŠTA U RIJECI (IZ EVIDENCIJSKIH PRIHODA)</v>
      </c>
      <c r="I100" s="91" t="str">
        <f t="shared" si="16"/>
        <v>0942</v>
      </c>
      <c r="J100" s="128">
        <v>2787</v>
      </c>
      <c r="K100" s="128">
        <v>6636</v>
      </c>
      <c r="L100" s="128">
        <v>7963</v>
      </c>
      <c r="M100" s="95"/>
      <c r="O100" s="86" t="str">
        <f t="shared" si="17"/>
        <v>422</v>
      </c>
      <c r="P100" s="86" t="str">
        <f t="shared" si="18"/>
        <v>42</v>
      </c>
      <c r="Q100" s="86" t="str">
        <f t="shared" si="19"/>
        <v>43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43</v>
      </c>
      <c r="D101" s="91" t="str">
        <f t="shared" si="13"/>
        <v>Ostali prihodi za posebne namjene</v>
      </c>
      <c r="E101" s="96">
        <v>4224</v>
      </c>
      <c r="F101" s="91" t="str">
        <f t="shared" si="14"/>
        <v>Medicinska i laboratorijska oprema</v>
      </c>
      <c r="G101" s="129" t="s">
        <v>174</v>
      </c>
      <c r="H101" s="91" t="str">
        <f t="shared" si="15"/>
        <v>REDOVNA DJELATNOST SVEUČILIŠTA U RIJECI (IZ EVIDENCIJSKIH PRIHODA)</v>
      </c>
      <c r="I101" s="91" t="str">
        <f t="shared" si="16"/>
        <v>0942</v>
      </c>
      <c r="J101" s="128">
        <v>92906</v>
      </c>
      <c r="K101" s="128"/>
      <c r="L101" s="128"/>
      <c r="M101" s="95"/>
      <c r="O101" s="86" t="str">
        <f t="shared" si="17"/>
        <v>422</v>
      </c>
      <c r="P101" s="86" t="str">
        <f t="shared" si="18"/>
        <v>42</v>
      </c>
      <c r="Q101" s="86" t="str">
        <f t="shared" si="19"/>
        <v>43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43</v>
      </c>
      <c r="D102" s="91" t="str">
        <f t="shared" si="13"/>
        <v>Ostali prihodi za posebne namjene</v>
      </c>
      <c r="E102" s="96">
        <v>4225</v>
      </c>
      <c r="F102" s="91" t="str">
        <f t="shared" si="14"/>
        <v>Instrumenti, uređaji i strojevi</v>
      </c>
      <c r="G102" s="129" t="s">
        <v>174</v>
      </c>
      <c r="H102" s="91" t="str">
        <f t="shared" si="15"/>
        <v>REDOVNA DJELATNOST SVEUČILIŠTA U RIJECI (IZ EVIDENCIJSKIH PRIHODA)</v>
      </c>
      <c r="I102" s="91" t="str">
        <f t="shared" si="16"/>
        <v>0942</v>
      </c>
      <c r="J102" s="128">
        <v>10618</v>
      </c>
      <c r="K102" s="128">
        <v>11945</v>
      </c>
      <c r="L102" s="128">
        <v>11945</v>
      </c>
      <c r="M102" s="95"/>
      <c r="O102" s="86" t="str">
        <f t="shared" si="17"/>
        <v>422</v>
      </c>
      <c r="P102" s="86" t="str">
        <f t="shared" si="18"/>
        <v>42</v>
      </c>
      <c r="Q102" s="86" t="str">
        <f t="shared" si="19"/>
        <v>43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43</v>
      </c>
      <c r="D103" s="91" t="str">
        <f t="shared" si="13"/>
        <v>Ostali prihodi za posebne namjene</v>
      </c>
      <c r="E103" s="96">
        <v>4227</v>
      </c>
      <c r="F103" s="91" t="str">
        <f t="shared" si="14"/>
        <v>Uređaji, strojevi i oprema za ostale namjene</v>
      </c>
      <c r="G103" s="129" t="s">
        <v>174</v>
      </c>
      <c r="H103" s="91" t="str">
        <f t="shared" si="15"/>
        <v>REDOVNA DJELATNOST SVEUČILIŠTA U RIJECI (IZ EVIDENCIJSKIH PRIHODA)</v>
      </c>
      <c r="I103" s="91" t="str">
        <f t="shared" si="16"/>
        <v>0942</v>
      </c>
      <c r="J103" s="128">
        <v>11547</v>
      </c>
      <c r="K103" s="128">
        <v>12874</v>
      </c>
      <c r="L103" s="128">
        <v>12874</v>
      </c>
      <c r="M103" s="95"/>
      <c r="O103" s="86" t="str">
        <f t="shared" si="17"/>
        <v>422</v>
      </c>
      <c r="P103" s="86" t="str">
        <f t="shared" si="18"/>
        <v>42</v>
      </c>
      <c r="Q103" s="86" t="str">
        <f t="shared" si="19"/>
        <v>43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43</v>
      </c>
      <c r="D104" s="91" t="str">
        <f t="shared" si="13"/>
        <v>Ostali prihodi za posebne namjene</v>
      </c>
      <c r="E104" s="96">
        <v>4241</v>
      </c>
      <c r="F104" s="91" t="str">
        <f t="shared" si="14"/>
        <v>Knjige</v>
      </c>
      <c r="G104" s="129" t="s">
        <v>174</v>
      </c>
      <c r="H104" s="91" t="str">
        <f t="shared" si="15"/>
        <v>REDOVNA DJELATNOST SVEUČILIŠTA U RIJECI (IZ EVIDENCIJSKIH PRIHODA)</v>
      </c>
      <c r="I104" s="91" t="str">
        <f t="shared" si="16"/>
        <v>0942</v>
      </c>
      <c r="J104" s="128">
        <v>7963</v>
      </c>
      <c r="K104" s="128">
        <v>7963</v>
      </c>
      <c r="L104" s="128">
        <v>7963</v>
      </c>
      <c r="M104" s="95"/>
      <c r="O104" s="86" t="str">
        <f t="shared" si="17"/>
        <v>424</v>
      </c>
      <c r="P104" s="86" t="str">
        <f t="shared" si="18"/>
        <v>42</v>
      </c>
      <c r="Q104" s="86" t="str">
        <f t="shared" si="19"/>
        <v>43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43</v>
      </c>
      <c r="D105" s="91" t="str">
        <f t="shared" si="13"/>
        <v>Ostali prihodi za posebne namjene</v>
      </c>
      <c r="E105" s="96">
        <v>4262</v>
      </c>
      <c r="F105" s="91" t="str">
        <f t="shared" si="14"/>
        <v>Ulaganja u računalne programe</v>
      </c>
      <c r="G105" s="129" t="s">
        <v>174</v>
      </c>
      <c r="H105" s="91" t="str">
        <f t="shared" si="15"/>
        <v>REDOVNA DJELATNOST SVEUČILIŠTA U RIJECI (IZ EVIDENCIJSKIH PRIHODA)</v>
      </c>
      <c r="I105" s="91" t="str">
        <f t="shared" si="16"/>
        <v>0942</v>
      </c>
      <c r="J105" s="128">
        <v>26545</v>
      </c>
      <c r="K105" s="128"/>
      <c r="L105" s="128"/>
      <c r="M105" s="95"/>
      <c r="O105" s="86" t="str">
        <f t="shared" si="17"/>
        <v>426</v>
      </c>
      <c r="P105" s="86" t="str">
        <f t="shared" si="18"/>
        <v>42</v>
      </c>
      <c r="Q105" s="86" t="str">
        <f t="shared" si="19"/>
        <v>43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43</v>
      </c>
      <c r="D106" s="91" t="str">
        <f t="shared" si="13"/>
        <v>Ostali prihodi za posebne namjene</v>
      </c>
      <c r="E106" s="96">
        <v>3292</v>
      </c>
      <c r="F106" s="91" t="str">
        <f t="shared" si="14"/>
        <v>Premije osiguranja</v>
      </c>
      <c r="G106" s="129" t="s">
        <v>174</v>
      </c>
      <c r="H106" s="91" t="str">
        <f t="shared" si="15"/>
        <v>REDOVNA DJELATNOST SVEUČILIŠTA U RIJECI (IZ EVIDENCIJSKIH PRIHODA)</v>
      </c>
      <c r="I106" s="91" t="str">
        <f t="shared" si="16"/>
        <v>0942</v>
      </c>
      <c r="J106" s="128">
        <v>1991</v>
      </c>
      <c r="K106" s="128"/>
      <c r="L106" s="128"/>
      <c r="M106" s="95"/>
      <c r="O106" s="86" t="str">
        <f t="shared" si="17"/>
        <v>329</v>
      </c>
      <c r="P106" s="86" t="str">
        <f t="shared" si="18"/>
        <v>32</v>
      </c>
      <c r="Q106" s="86" t="str">
        <f t="shared" si="19"/>
        <v>43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51</v>
      </c>
      <c r="D109" s="91" t="str">
        <f t="shared" si="13"/>
        <v>Pomoći EU</v>
      </c>
      <c r="E109" s="96">
        <v>3232</v>
      </c>
      <c r="F109" s="91" t="str">
        <f t="shared" si="14"/>
        <v>Usluge tekućeg i investicijskog održavanja</v>
      </c>
      <c r="G109" s="129" t="s">
        <v>174</v>
      </c>
      <c r="H109" s="91" t="str">
        <f t="shared" si="15"/>
        <v>REDOVNA DJELATNOST SVEUČILIŠTA U RIJECI (IZ EVIDENCIJSKIH PRIHODA)</v>
      </c>
      <c r="I109" s="91" t="str">
        <f t="shared" si="16"/>
        <v>0942</v>
      </c>
      <c r="J109" s="128">
        <v>199084</v>
      </c>
      <c r="K109" s="128">
        <v>132723</v>
      </c>
      <c r="L109" s="128">
        <v>132723</v>
      </c>
      <c r="M109" s="95"/>
      <c r="O109" s="86" t="str">
        <f t="shared" si="17"/>
        <v>323</v>
      </c>
      <c r="P109" s="86" t="str">
        <f t="shared" si="18"/>
        <v>32</v>
      </c>
      <c r="Q109" s="86" t="str">
        <f t="shared" si="19"/>
        <v>51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52</v>
      </c>
      <c r="D112" s="91" t="str">
        <f t="shared" si="13"/>
        <v>Ostale pomoći</v>
      </c>
      <c r="E112" s="96">
        <v>3111</v>
      </c>
      <c r="F112" s="91" t="str">
        <f t="shared" si="14"/>
        <v>Plaće za redovan rad</v>
      </c>
      <c r="G112" s="129" t="s">
        <v>174</v>
      </c>
      <c r="H112" s="91" t="str">
        <f t="shared" si="15"/>
        <v>REDOVNA DJELATNOST SVEUČILIŠTA U RIJECI (IZ EVIDENCIJSKIH PRIHODA)</v>
      </c>
      <c r="I112" s="91" t="str">
        <f t="shared" si="16"/>
        <v>0942</v>
      </c>
      <c r="J112" s="128">
        <v>29796</v>
      </c>
      <c r="K112" s="128">
        <v>8547</v>
      </c>
      <c r="L112" s="128"/>
      <c r="M112" s="95"/>
      <c r="O112" s="86" t="str">
        <f t="shared" si="17"/>
        <v>311</v>
      </c>
      <c r="P112" s="86" t="str">
        <f t="shared" si="18"/>
        <v>31</v>
      </c>
      <c r="Q112" s="86" t="str">
        <f t="shared" si="19"/>
        <v>52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52</v>
      </c>
      <c r="D113" s="91" t="str">
        <f t="shared" si="13"/>
        <v>Ostale pomoći</v>
      </c>
      <c r="E113" s="96">
        <v>3112</v>
      </c>
      <c r="F113" s="91" t="str">
        <f t="shared" si="14"/>
        <v>Plaće u naravi</v>
      </c>
      <c r="G113" s="129" t="s">
        <v>174</v>
      </c>
      <c r="H113" s="91" t="str">
        <f t="shared" si="15"/>
        <v>REDOVNA DJELATNOST SVEUČILIŠTA U RIJECI (IZ EVIDENCIJSKIH PRIHODA)</v>
      </c>
      <c r="I113" s="91" t="str">
        <f t="shared" si="16"/>
        <v>0942</v>
      </c>
      <c r="J113" s="128">
        <v>265</v>
      </c>
      <c r="K113" s="128"/>
      <c r="L113" s="128"/>
      <c r="M113" s="95"/>
      <c r="O113" s="86" t="str">
        <f t="shared" si="17"/>
        <v>311</v>
      </c>
      <c r="P113" s="86" t="str">
        <f t="shared" si="18"/>
        <v>31</v>
      </c>
      <c r="Q113" s="86" t="str">
        <f t="shared" si="19"/>
        <v>52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52</v>
      </c>
      <c r="D114" s="91" t="str">
        <f t="shared" si="13"/>
        <v>Ostale pomoći</v>
      </c>
      <c r="E114" s="96">
        <v>3121</v>
      </c>
      <c r="F114" s="91" t="str">
        <f t="shared" si="14"/>
        <v>Ostali rashodi za zaposlene</v>
      </c>
      <c r="G114" s="129" t="s">
        <v>174</v>
      </c>
      <c r="H114" s="91" t="str">
        <f t="shared" si="15"/>
        <v>REDOVNA DJELATNOST SVEUČILIŠTA U RIJECI (IZ EVIDENCIJSKIH PRIHODA)</v>
      </c>
      <c r="I114" s="91" t="str">
        <f t="shared" si="16"/>
        <v>0942</v>
      </c>
      <c r="J114" s="128">
        <v>398</v>
      </c>
      <c r="K114" s="128">
        <v>398</v>
      </c>
      <c r="L114" s="128"/>
      <c r="M114" s="95"/>
      <c r="O114" s="86" t="str">
        <f t="shared" si="17"/>
        <v>312</v>
      </c>
      <c r="P114" s="86" t="str">
        <f t="shared" si="18"/>
        <v>31</v>
      </c>
      <c r="Q114" s="86" t="str">
        <f t="shared" si="19"/>
        <v>52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52</v>
      </c>
      <c r="D115" s="91" t="str">
        <f t="shared" si="13"/>
        <v>Ostale pomoći</v>
      </c>
      <c r="E115" s="96">
        <v>3132</v>
      </c>
      <c r="F115" s="91" t="str">
        <f t="shared" si="14"/>
        <v>Doprinosi za obvezno zdravstveno osiguranje</v>
      </c>
      <c r="G115" s="129" t="s">
        <v>174</v>
      </c>
      <c r="H115" s="91" t="str">
        <f t="shared" si="15"/>
        <v>REDOVNA DJELATNOST SVEUČILIŠTA U RIJECI (IZ EVIDENCIJSKIH PRIHODA)</v>
      </c>
      <c r="I115" s="91" t="str">
        <f t="shared" si="16"/>
        <v>0942</v>
      </c>
      <c r="J115" s="128">
        <v>4917</v>
      </c>
      <c r="K115" s="128">
        <v>1407</v>
      </c>
      <c r="L115" s="128"/>
      <c r="M115" s="95"/>
      <c r="O115" s="86" t="str">
        <f t="shared" si="17"/>
        <v>313</v>
      </c>
      <c r="P115" s="86" t="str">
        <f t="shared" si="18"/>
        <v>31</v>
      </c>
      <c r="Q115" s="86" t="str">
        <f t="shared" si="19"/>
        <v>52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>08006</v>
      </c>
      <c r="B116" s="90" t="str">
        <f>IF(C116="","",VLOOKUP('OPĆI DIO'!$C$3,'OPĆI DIO'!$L$6:$U$138,9,FALSE))</f>
        <v>Sveučilišta i veleučilišta u Republici Hrvatskoj</v>
      </c>
      <c r="C116" s="96">
        <v>52</v>
      </c>
      <c r="D116" s="91" t="str">
        <f t="shared" si="13"/>
        <v>Ostale pomoći</v>
      </c>
      <c r="E116" s="96">
        <v>3211</v>
      </c>
      <c r="F116" s="91" t="str">
        <f t="shared" si="14"/>
        <v>Službena putovanja</v>
      </c>
      <c r="G116" s="129" t="s">
        <v>174</v>
      </c>
      <c r="H116" s="91" t="str">
        <f t="shared" si="15"/>
        <v>REDOVNA DJELATNOST SVEUČILIŠTA U RIJECI (IZ EVIDENCIJSKIH PRIHODA)</v>
      </c>
      <c r="I116" s="91" t="str">
        <f t="shared" si="16"/>
        <v>0942</v>
      </c>
      <c r="J116" s="128">
        <v>6238</v>
      </c>
      <c r="K116" s="128">
        <v>4114</v>
      </c>
      <c r="L116" s="128">
        <v>3185</v>
      </c>
      <c r="M116" s="95"/>
      <c r="O116" s="86" t="str">
        <f t="shared" si="17"/>
        <v>321</v>
      </c>
      <c r="P116" s="86" t="str">
        <f t="shared" si="18"/>
        <v>32</v>
      </c>
      <c r="Q116" s="86" t="str">
        <f t="shared" si="19"/>
        <v>52</v>
      </c>
      <c r="R116" s="86" t="str">
        <f t="shared" si="20"/>
        <v>94</v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>08006</v>
      </c>
      <c r="B117" s="90" t="str">
        <f>IF(C117="","",VLOOKUP('OPĆI DIO'!$C$3,'OPĆI DIO'!$L$6:$U$138,9,FALSE))</f>
        <v>Sveučilišta i veleučilišta u Republici Hrvatskoj</v>
      </c>
      <c r="C117" s="96">
        <v>52</v>
      </c>
      <c r="D117" s="91" t="str">
        <f t="shared" si="13"/>
        <v>Ostale pomoći</v>
      </c>
      <c r="E117" s="96">
        <v>3213</v>
      </c>
      <c r="F117" s="91" t="str">
        <f t="shared" si="14"/>
        <v>Stručno usavršavanje zaposlenika</v>
      </c>
      <c r="G117" s="129" t="s">
        <v>174</v>
      </c>
      <c r="H117" s="91" t="str">
        <f t="shared" si="15"/>
        <v>REDOVNA DJELATNOST SVEUČILIŠTA U RIJECI (IZ EVIDENCIJSKIH PRIHODA)</v>
      </c>
      <c r="I117" s="91" t="str">
        <f t="shared" si="16"/>
        <v>0942</v>
      </c>
      <c r="J117" s="128">
        <v>3318</v>
      </c>
      <c r="K117" s="128">
        <v>4645</v>
      </c>
      <c r="L117" s="128">
        <v>4645</v>
      </c>
      <c r="M117" s="95"/>
      <c r="O117" s="86" t="str">
        <f t="shared" si="17"/>
        <v>321</v>
      </c>
      <c r="P117" s="86" t="str">
        <f t="shared" si="18"/>
        <v>32</v>
      </c>
      <c r="Q117" s="86" t="str">
        <f t="shared" si="19"/>
        <v>52</v>
      </c>
      <c r="R117" s="86" t="str">
        <f t="shared" si="20"/>
        <v>94</v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52</v>
      </c>
      <c r="D118" s="91" t="str">
        <f t="shared" si="13"/>
        <v>Ostale pomoći</v>
      </c>
      <c r="E118" s="96">
        <v>3221</v>
      </c>
      <c r="F118" s="91" t="str">
        <f t="shared" si="14"/>
        <v>Uredski materijal i ostali materijalni rashodi</v>
      </c>
      <c r="G118" s="129" t="s">
        <v>174</v>
      </c>
      <c r="H118" s="91" t="str">
        <f t="shared" si="15"/>
        <v>REDOVNA DJELATNOST SVEUČILIŠTA U RIJECI (IZ EVIDENCIJSKIH PRIHODA)</v>
      </c>
      <c r="I118" s="91" t="str">
        <f t="shared" si="16"/>
        <v>0942</v>
      </c>
      <c r="J118" s="128"/>
      <c r="K118" s="128">
        <v>664</v>
      </c>
      <c r="L118" s="128">
        <v>664</v>
      </c>
      <c r="M118" s="95"/>
      <c r="O118" s="86" t="str">
        <f t="shared" si="17"/>
        <v>322</v>
      </c>
      <c r="P118" s="86" t="str">
        <f t="shared" si="18"/>
        <v>32</v>
      </c>
      <c r="Q118" s="86" t="str">
        <f t="shared" si="19"/>
        <v>52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>08006</v>
      </c>
      <c r="B119" s="90" t="str">
        <f>IF(C119="","",VLOOKUP('OPĆI DIO'!$C$3,'OPĆI DIO'!$L$6:$U$138,9,FALSE))</f>
        <v>Sveučilišta i veleučilišta u Republici Hrvatskoj</v>
      </c>
      <c r="C119" s="96">
        <v>52</v>
      </c>
      <c r="D119" s="91" t="str">
        <f t="shared" si="13"/>
        <v>Ostale pomoći</v>
      </c>
      <c r="E119" s="96">
        <v>3224</v>
      </c>
      <c r="F119" s="91" t="str">
        <f t="shared" si="14"/>
        <v>Materijal i dijelovi za tekuće i investicijsko održavanje</v>
      </c>
      <c r="G119" s="129" t="s">
        <v>174</v>
      </c>
      <c r="H119" s="91" t="str">
        <f t="shared" si="15"/>
        <v>REDOVNA DJELATNOST SVEUČILIŠTA U RIJECI (IZ EVIDENCIJSKIH PRIHODA)</v>
      </c>
      <c r="I119" s="91" t="str">
        <f t="shared" si="16"/>
        <v>0942</v>
      </c>
      <c r="J119" s="128">
        <v>19908</v>
      </c>
      <c r="K119" s="128">
        <v>2389</v>
      </c>
      <c r="L119" s="128">
        <v>2389</v>
      </c>
      <c r="M119" s="95"/>
      <c r="O119" s="86" t="str">
        <f t="shared" si="17"/>
        <v>322</v>
      </c>
      <c r="P119" s="86" t="str">
        <f t="shared" si="18"/>
        <v>32</v>
      </c>
      <c r="Q119" s="86" t="str">
        <f t="shared" si="19"/>
        <v>52</v>
      </c>
      <c r="R119" s="86" t="str">
        <f t="shared" si="20"/>
        <v>94</v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>08006</v>
      </c>
      <c r="B120" s="90" t="str">
        <f>IF(C120="","",VLOOKUP('OPĆI DIO'!$C$3,'OPĆI DIO'!$L$6:$U$138,9,FALSE))</f>
        <v>Sveučilišta i veleučilišta u Republici Hrvatskoj</v>
      </c>
      <c r="C120" s="96">
        <v>52</v>
      </c>
      <c r="D120" s="91" t="str">
        <f t="shared" si="13"/>
        <v>Ostale pomoći</v>
      </c>
      <c r="E120" s="96">
        <v>3233</v>
      </c>
      <c r="F120" s="91" t="str">
        <f t="shared" si="14"/>
        <v>Usluge promidžbe i informiranja</v>
      </c>
      <c r="G120" s="129" t="s">
        <v>174</v>
      </c>
      <c r="H120" s="91" t="str">
        <f t="shared" si="15"/>
        <v>REDOVNA DJELATNOST SVEUČILIŠTA U RIJECI (IZ EVIDENCIJSKIH PRIHODA)</v>
      </c>
      <c r="I120" s="91" t="str">
        <f t="shared" si="16"/>
        <v>0942</v>
      </c>
      <c r="J120" s="128"/>
      <c r="K120" s="128">
        <v>2654</v>
      </c>
      <c r="L120" s="128">
        <v>2654</v>
      </c>
      <c r="M120" s="95"/>
      <c r="O120" s="86" t="str">
        <f t="shared" si="17"/>
        <v>323</v>
      </c>
      <c r="P120" s="86" t="str">
        <f t="shared" si="18"/>
        <v>32</v>
      </c>
      <c r="Q120" s="86" t="str">
        <f t="shared" si="19"/>
        <v>52</v>
      </c>
      <c r="R120" s="86" t="str">
        <f t="shared" si="20"/>
        <v>94</v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>08006</v>
      </c>
      <c r="B121" s="90" t="str">
        <f>IF(C121="","",VLOOKUP('OPĆI DIO'!$C$3,'OPĆI DIO'!$L$6:$U$138,9,FALSE))</f>
        <v>Sveučilišta i veleučilišta u Republici Hrvatskoj</v>
      </c>
      <c r="C121" s="96">
        <v>52</v>
      </c>
      <c r="D121" s="91" t="str">
        <f t="shared" si="13"/>
        <v>Ostale pomoći</v>
      </c>
      <c r="E121" s="96">
        <v>3235</v>
      </c>
      <c r="F121" s="91" t="str">
        <f t="shared" si="14"/>
        <v>Zakupnine i najamnine</v>
      </c>
      <c r="G121" s="129" t="s">
        <v>174</v>
      </c>
      <c r="H121" s="91" t="str">
        <f t="shared" si="15"/>
        <v>REDOVNA DJELATNOST SVEUČILIŠTA U RIJECI (IZ EVIDENCIJSKIH PRIHODA)</v>
      </c>
      <c r="I121" s="91" t="str">
        <f t="shared" si="16"/>
        <v>0942</v>
      </c>
      <c r="J121" s="128">
        <v>1062</v>
      </c>
      <c r="K121" s="128">
        <v>1460</v>
      </c>
      <c r="L121" s="128">
        <v>1460</v>
      </c>
      <c r="M121" s="95"/>
      <c r="O121" s="86" t="str">
        <f t="shared" si="17"/>
        <v>323</v>
      </c>
      <c r="P121" s="86" t="str">
        <f t="shared" si="18"/>
        <v>32</v>
      </c>
      <c r="Q121" s="86" t="str">
        <f t="shared" si="19"/>
        <v>52</v>
      </c>
      <c r="R121" s="86" t="str">
        <f t="shared" si="20"/>
        <v>94</v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>08006</v>
      </c>
      <c r="B122" s="90" t="str">
        <f>IF(C122="","",VLOOKUP('OPĆI DIO'!$C$3,'OPĆI DIO'!$L$6:$U$138,9,FALSE))</f>
        <v>Sveučilišta i veleučilišta u Republici Hrvatskoj</v>
      </c>
      <c r="C122" s="96">
        <v>52</v>
      </c>
      <c r="D122" s="91" t="str">
        <f t="shared" si="13"/>
        <v>Ostale pomoći</v>
      </c>
      <c r="E122" s="96">
        <v>3237</v>
      </c>
      <c r="F122" s="91" t="str">
        <f t="shared" si="14"/>
        <v>Intelektualne i osobne usluge</v>
      </c>
      <c r="G122" s="129" t="s">
        <v>174</v>
      </c>
      <c r="H122" s="91" t="str">
        <f t="shared" si="15"/>
        <v>REDOVNA DJELATNOST SVEUČILIŠTA U RIJECI (IZ EVIDENCIJSKIH PRIHODA)</v>
      </c>
      <c r="I122" s="91" t="str">
        <f t="shared" si="16"/>
        <v>0942</v>
      </c>
      <c r="J122" s="128">
        <v>3677</v>
      </c>
      <c r="K122" s="128">
        <v>7167</v>
      </c>
      <c r="L122" s="128">
        <v>7963</v>
      </c>
      <c r="M122" s="95"/>
      <c r="O122" s="86" t="str">
        <f t="shared" si="17"/>
        <v>323</v>
      </c>
      <c r="P122" s="86" t="str">
        <f t="shared" si="18"/>
        <v>32</v>
      </c>
      <c r="Q122" s="86" t="str">
        <f t="shared" si="19"/>
        <v>52</v>
      </c>
      <c r="R122" s="86" t="str">
        <f t="shared" si="20"/>
        <v>94</v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>08006</v>
      </c>
      <c r="B123" s="90" t="str">
        <f>IF(C123="","",VLOOKUP('OPĆI DIO'!$C$3,'OPĆI DIO'!$L$6:$U$138,9,FALSE))</f>
        <v>Sveučilišta i veleučilišta u Republici Hrvatskoj</v>
      </c>
      <c r="C123" s="96">
        <v>52</v>
      </c>
      <c r="D123" s="91" t="str">
        <f t="shared" si="13"/>
        <v>Ostale pomoći</v>
      </c>
      <c r="E123" s="96">
        <v>3239</v>
      </c>
      <c r="F123" s="91" t="str">
        <f t="shared" si="14"/>
        <v>Ostale usluge</v>
      </c>
      <c r="G123" s="129" t="s">
        <v>174</v>
      </c>
      <c r="H123" s="91" t="str">
        <f t="shared" si="15"/>
        <v>REDOVNA DJELATNOST SVEUČILIŠTA U RIJECI (IZ EVIDENCIJSKIH PRIHODA)</v>
      </c>
      <c r="I123" s="91" t="str">
        <f t="shared" si="16"/>
        <v>0942</v>
      </c>
      <c r="J123" s="128">
        <v>6304</v>
      </c>
      <c r="K123" s="128">
        <v>7870</v>
      </c>
      <c r="L123" s="128">
        <v>6543</v>
      </c>
      <c r="M123" s="95"/>
      <c r="O123" s="86" t="str">
        <f t="shared" si="17"/>
        <v>323</v>
      </c>
      <c r="P123" s="86" t="str">
        <f t="shared" si="18"/>
        <v>32</v>
      </c>
      <c r="Q123" s="86" t="str">
        <f t="shared" si="19"/>
        <v>52</v>
      </c>
      <c r="R123" s="86" t="str">
        <f t="shared" si="20"/>
        <v>94</v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>08006</v>
      </c>
      <c r="B124" s="90" t="str">
        <f>IF(C124="","",VLOOKUP('OPĆI DIO'!$C$3,'OPĆI DIO'!$L$6:$U$138,9,FALSE))</f>
        <v>Sveučilišta i veleučilišta u Republici Hrvatskoj</v>
      </c>
      <c r="C124" s="96">
        <v>52</v>
      </c>
      <c r="D124" s="91" t="str">
        <f t="shared" si="13"/>
        <v>Ostale pomoći</v>
      </c>
      <c r="E124" s="96">
        <v>3241</v>
      </c>
      <c r="F124" s="91" t="str">
        <f t="shared" si="14"/>
        <v>Naknade troškova osobama izvan radnog odnosa</v>
      </c>
      <c r="G124" s="129" t="s">
        <v>174</v>
      </c>
      <c r="H124" s="91" t="str">
        <f t="shared" si="15"/>
        <v>REDOVNA DJELATNOST SVEUČILIŠTA U RIJECI (IZ EVIDENCIJSKIH PRIHODA)</v>
      </c>
      <c r="I124" s="91" t="str">
        <f t="shared" si="16"/>
        <v>0942</v>
      </c>
      <c r="J124" s="128"/>
      <c r="K124" s="128">
        <v>398</v>
      </c>
      <c r="L124" s="128">
        <v>398</v>
      </c>
      <c r="M124" s="95"/>
      <c r="O124" s="86" t="str">
        <f t="shared" si="17"/>
        <v>324</v>
      </c>
      <c r="P124" s="86" t="str">
        <f t="shared" si="18"/>
        <v>32</v>
      </c>
      <c r="Q124" s="86" t="str">
        <f t="shared" si="19"/>
        <v>52</v>
      </c>
      <c r="R124" s="86" t="str">
        <f t="shared" si="20"/>
        <v>94</v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>08006</v>
      </c>
      <c r="B125" s="90" t="str">
        <f>IF(C125="","",VLOOKUP('OPĆI DIO'!$C$3,'OPĆI DIO'!$L$6:$U$138,9,FALSE))</f>
        <v>Sveučilišta i veleučilišta u Republici Hrvatskoj</v>
      </c>
      <c r="C125" s="96">
        <v>52</v>
      </c>
      <c r="D125" s="91" t="str">
        <f t="shared" si="13"/>
        <v>Ostale pomoći</v>
      </c>
      <c r="E125" s="96">
        <v>3293</v>
      </c>
      <c r="F125" s="91" t="str">
        <f t="shared" si="14"/>
        <v>Reprezentacija</v>
      </c>
      <c r="G125" s="129" t="s">
        <v>174</v>
      </c>
      <c r="H125" s="91" t="str">
        <f t="shared" si="15"/>
        <v>REDOVNA DJELATNOST SVEUČILIŠTA U RIJECI (IZ EVIDENCIJSKIH PRIHODA)</v>
      </c>
      <c r="I125" s="91" t="str">
        <f t="shared" si="16"/>
        <v>0942</v>
      </c>
      <c r="J125" s="128">
        <v>664</v>
      </c>
      <c r="K125" s="128">
        <v>796</v>
      </c>
      <c r="L125" s="128">
        <v>531</v>
      </c>
      <c r="M125" s="95"/>
      <c r="O125" s="86" t="str">
        <f t="shared" si="17"/>
        <v>329</v>
      </c>
      <c r="P125" s="86" t="str">
        <f t="shared" si="18"/>
        <v>32</v>
      </c>
      <c r="Q125" s="86" t="str">
        <f t="shared" si="19"/>
        <v>52</v>
      </c>
      <c r="R125" s="86" t="str">
        <f t="shared" si="20"/>
        <v>94</v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>08006</v>
      </c>
      <c r="B126" s="90" t="str">
        <f>IF(C126="","",VLOOKUP('OPĆI DIO'!$C$3,'OPĆI DIO'!$L$6:$U$138,9,FALSE))</f>
        <v>Sveučilišta i veleučilišta u Republici Hrvatskoj</v>
      </c>
      <c r="C126" s="96">
        <v>52</v>
      </c>
      <c r="D126" s="91" t="str">
        <f t="shared" si="13"/>
        <v>Ostale pomoći</v>
      </c>
      <c r="E126" s="96">
        <v>3294</v>
      </c>
      <c r="F126" s="91" t="str">
        <f t="shared" si="14"/>
        <v>Članarine i norme</v>
      </c>
      <c r="G126" s="129" t="s">
        <v>174</v>
      </c>
      <c r="H126" s="91" t="str">
        <f t="shared" si="15"/>
        <v>REDOVNA DJELATNOST SVEUČILIŠTA U RIJECI (IZ EVIDENCIJSKIH PRIHODA)</v>
      </c>
      <c r="I126" s="91" t="str">
        <f t="shared" si="16"/>
        <v>0942</v>
      </c>
      <c r="J126" s="128"/>
      <c r="K126" s="128">
        <v>823</v>
      </c>
      <c r="L126" s="128">
        <v>823</v>
      </c>
      <c r="M126" s="95"/>
      <c r="O126" s="86" t="str">
        <f t="shared" si="17"/>
        <v>329</v>
      </c>
      <c r="P126" s="86" t="str">
        <f t="shared" si="18"/>
        <v>32</v>
      </c>
      <c r="Q126" s="86" t="str">
        <f t="shared" si="19"/>
        <v>52</v>
      </c>
      <c r="R126" s="86" t="str">
        <f t="shared" si="20"/>
        <v>94</v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>08006</v>
      </c>
      <c r="B127" s="90" t="str">
        <f>IF(C127="","",VLOOKUP('OPĆI DIO'!$C$3,'OPĆI DIO'!$L$6:$U$138,9,FALSE))</f>
        <v>Sveučilišta i veleučilišta u Republici Hrvatskoj</v>
      </c>
      <c r="C127" s="96">
        <v>52</v>
      </c>
      <c r="D127" s="91" t="str">
        <f t="shared" si="13"/>
        <v>Ostale pomoći</v>
      </c>
      <c r="E127" s="96">
        <v>3721</v>
      </c>
      <c r="F127" s="91" t="str">
        <f t="shared" si="14"/>
        <v>Naknade građanima i kućanstvima u novcu</v>
      </c>
      <c r="G127" s="129" t="s">
        <v>174</v>
      </c>
      <c r="H127" s="91" t="str">
        <f t="shared" si="15"/>
        <v>REDOVNA DJELATNOST SVEUČILIŠTA U RIJECI (IZ EVIDENCIJSKIH PRIHODA)</v>
      </c>
      <c r="I127" s="91" t="str">
        <f t="shared" si="16"/>
        <v>0942</v>
      </c>
      <c r="J127" s="128">
        <v>995</v>
      </c>
      <c r="K127" s="128"/>
      <c r="L127" s="128"/>
      <c r="M127" s="95"/>
      <c r="O127" s="86" t="str">
        <f t="shared" si="17"/>
        <v>372</v>
      </c>
      <c r="P127" s="86" t="str">
        <f t="shared" si="18"/>
        <v>37</v>
      </c>
      <c r="Q127" s="86" t="str">
        <f t="shared" si="19"/>
        <v>52</v>
      </c>
      <c r="R127" s="86" t="str">
        <f t="shared" si="20"/>
        <v>94</v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>08006</v>
      </c>
      <c r="B128" s="90" t="str">
        <f>IF(C128="","",VLOOKUP('OPĆI DIO'!$C$3,'OPĆI DIO'!$L$6:$U$138,9,FALSE))</f>
        <v>Sveučilišta i veleučilišta u Republici Hrvatskoj</v>
      </c>
      <c r="C128" s="96">
        <v>52</v>
      </c>
      <c r="D128" s="91" t="str">
        <f t="shared" si="13"/>
        <v>Ostale pomoći</v>
      </c>
      <c r="E128" s="96">
        <v>4221</v>
      </c>
      <c r="F128" s="91" t="str">
        <f t="shared" si="14"/>
        <v>Uredska oprema i namještaj</v>
      </c>
      <c r="G128" s="129" t="s">
        <v>174</v>
      </c>
      <c r="H128" s="91" t="str">
        <f t="shared" si="15"/>
        <v>REDOVNA DJELATNOST SVEUČILIŠTA U RIJECI (IZ EVIDENCIJSKIH PRIHODA)</v>
      </c>
      <c r="I128" s="91" t="str">
        <f t="shared" si="16"/>
        <v>0942</v>
      </c>
      <c r="J128" s="128"/>
      <c r="K128" s="128">
        <v>1460</v>
      </c>
      <c r="L128" s="128">
        <v>1460</v>
      </c>
      <c r="M128" s="95"/>
      <c r="O128" s="86" t="str">
        <f t="shared" si="17"/>
        <v>422</v>
      </c>
      <c r="P128" s="86" t="str">
        <f t="shared" si="18"/>
        <v>42</v>
      </c>
      <c r="Q128" s="86" t="str">
        <f t="shared" si="19"/>
        <v>52</v>
      </c>
      <c r="R128" s="86" t="str">
        <f t="shared" si="20"/>
        <v>94</v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>08006</v>
      </c>
      <c r="B129" s="90" t="str">
        <f>IF(C129="","",VLOOKUP('OPĆI DIO'!$C$3,'OPĆI DIO'!$L$6:$U$138,9,FALSE))</f>
        <v>Sveučilišta i veleučilišta u Republici Hrvatskoj</v>
      </c>
      <c r="C129" s="96">
        <v>52</v>
      </c>
      <c r="D129" s="91" t="str">
        <f t="shared" si="13"/>
        <v>Ostale pomoći</v>
      </c>
      <c r="E129" s="96">
        <v>4222</v>
      </c>
      <c r="F129" s="91" t="str">
        <f t="shared" si="14"/>
        <v>Komunikacijska oprema</v>
      </c>
      <c r="G129" s="129" t="s">
        <v>174</v>
      </c>
      <c r="H129" s="91" t="str">
        <f t="shared" si="15"/>
        <v>REDOVNA DJELATNOST SVEUČILIŠTA U RIJECI (IZ EVIDENCIJSKIH PRIHODA)</v>
      </c>
      <c r="I129" s="91" t="str">
        <f t="shared" si="16"/>
        <v>0942</v>
      </c>
      <c r="J129" s="128"/>
      <c r="K129" s="128">
        <v>1327</v>
      </c>
      <c r="L129" s="128">
        <v>1327</v>
      </c>
      <c r="M129" s="95"/>
      <c r="O129" s="86" t="str">
        <f t="shared" si="17"/>
        <v>422</v>
      </c>
      <c r="P129" s="86" t="str">
        <f t="shared" si="18"/>
        <v>42</v>
      </c>
      <c r="Q129" s="86" t="str">
        <f t="shared" si="19"/>
        <v>52</v>
      </c>
      <c r="R129" s="86" t="str">
        <f t="shared" si="20"/>
        <v>94</v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>08006</v>
      </c>
      <c r="B132" s="90" t="str">
        <f>IF(C132="","",VLOOKUP('OPĆI DIO'!$C$3,'OPĆI DIO'!$L$6:$U$138,9,FALSE))</f>
        <v>Sveučilišta i veleučilišta u Republici Hrvatskoj</v>
      </c>
      <c r="C132" s="96">
        <v>61</v>
      </c>
      <c r="D132" s="91" t="str">
        <f t="shared" si="27"/>
        <v>Donacije</v>
      </c>
      <c r="E132" s="96">
        <v>3224</v>
      </c>
      <c r="F132" s="91" t="str">
        <f t="shared" ref="F132:F195" si="28">IFERROR(VLOOKUP(E132,$V$5:$X$129,2,FALSE),"")</f>
        <v>Materijal i dijelovi za tekuće i investicijsko održavanje</v>
      </c>
      <c r="G132" s="129" t="s">
        <v>174</v>
      </c>
      <c r="H132" s="91" t="str">
        <f t="shared" ref="H132:H195" si="29">IFERROR(VLOOKUP(G132,$AB$6:$AC$327,2,FALSE),"")</f>
        <v>REDOVNA DJELATNOST SVEUČILIŠTA U RIJECI (IZ EVIDENCIJSKIH PRIHODA)</v>
      </c>
      <c r="I132" s="91" t="str">
        <f t="shared" ref="I132:I195" si="30">IFERROR(VLOOKUP(G132,$AB$6:$AF$327,3,FALSE),"")</f>
        <v>0942</v>
      </c>
      <c r="J132" s="128"/>
      <c r="K132" s="128">
        <v>1991</v>
      </c>
      <c r="L132" s="128">
        <v>1991</v>
      </c>
      <c r="M132" s="95"/>
      <c r="O132" s="86" t="str">
        <f t="shared" ref="O132:O195" si="31">LEFT(E132,3)</f>
        <v>322</v>
      </c>
      <c r="P132" s="86" t="str">
        <f t="shared" ref="P132:P195" si="32">LEFT(E132,2)</f>
        <v>32</v>
      </c>
      <c r="Q132" s="86" t="str">
        <f t="shared" ref="Q132:Q195" si="33">LEFT(C132,3)</f>
        <v>61</v>
      </c>
      <c r="R132" s="86" t="str">
        <f t="shared" ref="R132:R195" si="34">MID(I132,2,2)</f>
        <v>94</v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>08006</v>
      </c>
      <c r="B133" s="90" t="str">
        <f>IF(C133="","",VLOOKUP('OPĆI DIO'!$C$3,'OPĆI DIO'!$L$6:$U$138,9,FALSE))</f>
        <v>Sveučilišta i veleučilišta u Republici Hrvatskoj</v>
      </c>
      <c r="C133" s="96">
        <v>61</v>
      </c>
      <c r="D133" s="91" t="str">
        <f t="shared" si="27"/>
        <v>Donacije</v>
      </c>
      <c r="E133" s="96">
        <v>4221</v>
      </c>
      <c r="F133" s="91" t="str">
        <f t="shared" si="28"/>
        <v>Uredska oprema i namještaj</v>
      </c>
      <c r="G133" s="129" t="s">
        <v>174</v>
      </c>
      <c r="H133" s="91" t="str">
        <f t="shared" si="29"/>
        <v>REDOVNA DJELATNOST SVEUČILIŠTA U RIJECI (IZ EVIDENCIJSKIH PRIHODA)</v>
      </c>
      <c r="I133" s="91" t="str">
        <f t="shared" si="30"/>
        <v>0942</v>
      </c>
      <c r="J133" s="128">
        <v>1991</v>
      </c>
      <c r="K133" s="128"/>
      <c r="L133" s="128"/>
      <c r="M133" s="95"/>
      <c r="O133" s="86" t="str">
        <f t="shared" si="31"/>
        <v>422</v>
      </c>
      <c r="P133" s="86" t="str">
        <f t="shared" si="32"/>
        <v>42</v>
      </c>
      <c r="Q133" s="86" t="str">
        <f t="shared" si="33"/>
        <v>61</v>
      </c>
      <c r="R133" s="86" t="str">
        <f t="shared" si="34"/>
        <v>94</v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>08006</v>
      </c>
      <c r="B136" s="90" t="str">
        <f>IF(C136="","",VLOOKUP('OPĆI DIO'!$C$3,'OPĆI DIO'!$L$6:$U$138,9,FALSE))</f>
        <v>Sveučilišta i veleučilišta u Republici Hrvatskoj</v>
      </c>
      <c r="C136" s="96">
        <v>71</v>
      </c>
      <c r="D136" s="91" t="str">
        <f t="shared" si="27"/>
        <v>Prihodi od nefin. imovine i nadoknade štete s osnova osig.</v>
      </c>
      <c r="E136" s="96">
        <v>4221</v>
      </c>
      <c r="F136" s="91" t="str">
        <f t="shared" si="28"/>
        <v>Uredska oprema i namještaj</v>
      </c>
      <c r="G136" s="129" t="s">
        <v>174</v>
      </c>
      <c r="H136" s="91" t="str">
        <f t="shared" si="29"/>
        <v>REDOVNA DJELATNOST SVEUČILIŠTA U RIJECI (IZ EVIDENCIJSKIH PRIHODA)</v>
      </c>
      <c r="I136" s="91" t="str">
        <f t="shared" si="30"/>
        <v>0942</v>
      </c>
      <c r="J136" s="128">
        <v>796</v>
      </c>
      <c r="K136" s="128">
        <v>796</v>
      </c>
      <c r="L136" s="128">
        <v>796</v>
      </c>
      <c r="M136" s="95"/>
      <c r="O136" s="86" t="str">
        <f t="shared" si="31"/>
        <v>422</v>
      </c>
      <c r="P136" s="86" t="str">
        <f t="shared" si="32"/>
        <v>42</v>
      </c>
      <c r="Q136" s="86" t="str">
        <f t="shared" si="33"/>
        <v>71</v>
      </c>
      <c r="R136" s="86" t="str">
        <f t="shared" si="34"/>
        <v>94</v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5930253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330530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6260783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6260783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15" activePane="bottomLeft" state="frozen"/>
      <selection pane="bottomLeft" activeCell="H34" sqref="H3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51</v>
      </c>
      <c r="B3" s="91" t="str">
        <f t="shared" ref="B3" si="0">IFERROR(VLOOKUP(A3,$U$6:$V$23,2,FALSE),"")</f>
        <v>Pomoći EU</v>
      </c>
      <c r="C3" s="96">
        <v>3111</v>
      </c>
      <c r="D3" s="91" t="str">
        <f>IFERROR(VLOOKUP(C3,$X$5:$Z$129,2,FALSE),"")</f>
        <v>Plaće za redovan rad</v>
      </c>
      <c r="E3" s="129" t="s">
        <v>699</v>
      </c>
      <c r="F3" s="91" t="str">
        <f>IFERROR(VLOOKUP(E3,$AD$6:$AE$1090,2,FALSE),"")</f>
        <v>NOVI PODPROJEKT</v>
      </c>
      <c r="G3" s="91" t="str">
        <f>IFERROR(VLOOKUP(E3,$AD$6:$AG$1090,4,FALSE),"")</f>
        <v>NOVI PODPROJEKT</v>
      </c>
      <c r="H3" s="128">
        <v>5180</v>
      </c>
      <c r="I3" s="128"/>
      <c r="J3" s="128"/>
      <c r="K3" s="143" t="s">
        <v>5280</v>
      </c>
      <c r="L3" s="142" t="s">
        <v>5281</v>
      </c>
      <c r="M3" s="142"/>
      <c r="N3" s="143"/>
      <c r="O3" s="322"/>
      <c r="P3" s="95"/>
      <c r="R3" s="86" t="str">
        <f>LEFT(C3,3)</f>
        <v>311</v>
      </c>
      <c r="S3" s="86" t="str">
        <f>LEFT(C3,2)</f>
        <v>31</v>
      </c>
      <c r="T3" s="86" t="str">
        <f>MID(G3,2,2)</f>
        <v>OV</v>
      </c>
    </row>
    <row r="4" spans="1:33">
      <c r="A4" s="96">
        <v>51</v>
      </c>
      <c r="B4" s="91" t="str">
        <f t="shared" ref="B4:B67" si="1">IFERROR(VLOOKUP(A4,$U$6:$V$23,2,FALSE),"")</f>
        <v>Pomoći EU</v>
      </c>
      <c r="C4" s="96">
        <v>3132</v>
      </c>
      <c r="D4" s="91" t="str">
        <f t="shared" ref="D4:D67" si="2">IFERROR(VLOOKUP(C4,$X$5:$Z$129,2,FALSE),"")</f>
        <v>Doprinosi za obvezno zdravstveno osiguranje</v>
      </c>
      <c r="E4" s="129" t="s">
        <v>699</v>
      </c>
      <c r="F4" s="91" t="str">
        <f t="shared" ref="F4:F67" si="3">IFERROR(VLOOKUP(E4,$AD$6:$AE$1090,2,FALSE),"")</f>
        <v>NOVI PODPROJEKT</v>
      </c>
      <c r="G4" s="91" t="str">
        <f t="shared" ref="G4:G67" si="4">IFERROR(VLOOKUP(E4,$AD$6:$AG$1090,4,FALSE),"")</f>
        <v>NOVI PODPROJEKT</v>
      </c>
      <c r="H4" s="128">
        <v>855</v>
      </c>
      <c r="I4" s="128"/>
      <c r="J4" s="128"/>
      <c r="K4" s="143" t="s">
        <v>5280</v>
      </c>
      <c r="L4" s="142" t="s">
        <v>5281</v>
      </c>
      <c r="M4" s="142"/>
      <c r="N4" s="143"/>
      <c r="O4" s="322"/>
      <c r="P4" s="95"/>
      <c r="R4" s="86" t="str">
        <f t="shared" ref="R4:R67" si="5">LEFT(C4,3)</f>
        <v>313</v>
      </c>
      <c r="S4" s="86" t="str">
        <f t="shared" ref="S4:S67" si="6">LEFT(C4,2)</f>
        <v>31</v>
      </c>
      <c r="T4" s="86" t="str">
        <f t="shared" ref="T4:T67" si="7">MID(G4,2,2)</f>
        <v>OV</v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3111</v>
      </c>
      <c r="D6" s="91" t="str">
        <f t="shared" si="2"/>
        <v>Plaće za redovan rad</v>
      </c>
      <c r="E6" s="129" t="s">
        <v>1296</v>
      </c>
      <c r="F6" s="91" t="str">
        <f t="shared" si="3"/>
        <v>ERASMUS+ SKILLSEA</v>
      </c>
      <c r="G6" s="91" t="str">
        <f t="shared" si="4"/>
        <v>0942</v>
      </c>
      <c r="H6" s="128">
        <v>6645</v>
      </c>
      <c r="I6" s="128"/>
      <c r="J6" s="128"/>
      <c r="K6" s="143"/>
      <c r="L6" s="142" t="s">
        <v>5281</v>
      </c>
      <c r="M6" s="142" t="s">
        <v>5282</v>
      </c>
      <c r="N6" s="352" t="s">
        <v>5283</v>
      </c>
      <c r="O6" s="322"/>
      <c r="P6" s="95"/>
      <c r="R6" s="86" t="str">
        <f t="shared" si="5"/>
        <v>311</v>
      </c>
      <c r="S6" s="86" t="str">
        <f t="shared" si="6"/>
        <v>31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3132</v>
      </c>
      <c r="D7" s="91" t="str">
        <f t="shared" si="2"/>
        <v>Doprinosi za obvezno zdravstveno osiguranje</v>
      </c>
      <c r="E7" s="129" t="s">
        <v>1296</v>
      </c>
      <c r="F7" s="91" t="str">
        <f t="shared" si="3"/>
        <v>ERASMUS+ SKILLSEA</v>
      </c>
      <c r="G7" s="91" t="str">
        <f t="shared" si="4"/>
        <v>0942</v>
      </c>
      <c r="H7" s="128">
        <v>1313</v>
      </c>
      <c r="I7" s="128"/>
      <c r="J7" s="128"/>
      <c r="K7" s="143"/>
      <c r="L7" s="142" t="s">
        <v>5281</v>
      </c>
      <c r="M7" s="142" t="s">
        <v>5282</v>
      </c>
      <c r="N7" s="352" t="s">
        <v>5283</v>
      </c>
      <c r="O7" s="322"/>
      <c r="P7" s="95"/>
      <c r="R7" s="86" t="str">
        <f t="shared" si="5"/>
        <v>313</v>
      </c>
      <c r="S7" s="86" t="str">
        <f t="shared" si="6"/>
        <v>31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51</v>
      </c>
      <c r="B8" s="91" t="str">
        <f t="shared" si="1"/>
        <v>Pomoći EU</v>
      </c>
      <c r="C8" s="96">
        <v>3211</v>
      </c>
      <c r="D8" s="91" t="str">
        <f t="shared" si="2"/>
        <v>Službena putovanja</v>
      </c>
      <c r="E8" s="129" t="s">
        <v>1296</v>
      </c>
      <c r="F8" s="91" t="str">
        <f t="shared" si="3"/>
        <v>ERASMUS+ SKILLSEA</v>
      </c>
      <c r="G8" s="91" t="str">
        <f t="shared" si="4"/>
        <v>0942</v>
      </c>
      <c r="H8" s="128">
        <v>930</v>
      </c>
      <c r="I8" s="128"/>
      <c r="J8" s="128"/>
      <c r="K8" s="143"/>
      <c r="L8" s="142" t="s">
        <v>5281</v>
      </c>
      <c r="M8" s="142" t="s">
        <v>5282</v>
      </c>
      <c r="N8" s="352" t="s">
        <v>5283</v>
      </c>
      <c r="O8" s="322"/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94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51</v>
      </c>
      <c r="B10" s="91" t="str">
        <f t="shared" si="1"/>
        <v>Pomoći EU</v>
      </c>
      <c r="C10" s="96">
        <v>3111</v>
      </c>
      <c r="D10" s="91" t="str">
        <f t="shared" si="2"/>
        <v>Plaće za redovan rad</v>
      </c>
      <c r="E10" s="129" t="s">
        <v>2104</v>
      </c>
      <c r="F10" s="91" t="str">
        <f t="shared" si="3"/>
        <v>INTERREG FRAMEWORK</v>
      </c>
      <c r="G10" s="91" t="str">
        <f t="shared" si="4"/>
        <v>0942</v>
      </c>
      <c r="H10" s="128">
        <v>8810</v>
      </c>
      <c r="I10" s="128"/>
      <c r="J10" s="128"/>
      <c r="K10" s="143"/>
      <c r="L10" s="142" t="s">
        <v>5281</v>
      </c>
      <c r="M10" s="142" t="s">
        <v>5282</v>
      </c>
      <c r="N10" s="352" t="s">
        <v>5284</v>
      </c>
      <c r="O10" s="322"/>
      <c r="P10" s="95"/>
      <c r="R10" s="86" t="str">
        <f t="shared" si="5"/>
        <v>311</v>
      </c>
      <c r="S10" s="86" t="str">
        <f t="shared" si="6"/>
        <v>31</v>
      </c>
      <c r="T10" s="86" t="str">
        <f t="shared" si="7"/>
        <v>94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51</v>
      </c>
      <c r="B11" s="91" t="str">
        <f t="shared" si="1"/>
        <v>Pomoći EU</v>
      </c>
      <c r="C11" s="96">
        <v>3132</v>
      </c>
      <c r="D11" s="91" t="str">
        <f t="shared" si="2"/>
        <v>Doprinosi za obvezno zdravstveno osiguranje</v>
      </c>
      <c r="E11" s="129" t="s">
        <v>2104</v>
      </c>
      <c r="F11" s="91" t="str">
        <f t="shared" si="3"/>
        <v>INTERREG FRAMEWORK</v>
      </c>
      <c r="G11" s="91" t="str">
        <f t="shared" si="4"/>
        <v>0942</v>
      </c>
      <c r="H11" s="128">
        <v>1740</v>
      </c>
      <c r="I11" s="128"/>
      <c r="J11" s="128"/>
      <c r="K11" s="143"/>
      <c r="L11" s="142" t="s">
        <v>5281</v>
      </c>
      <c r="M11" s="142" t="s">
        <v>5282</v>
      </c>
      <c r="N11" s="352" t="s">
        <v>5284</v>
      </c>
      <c r="O11" s="322"/>
      <c r="P11" s="95"/>
      <c r="R11" s="86" t="str">
        <f t="shared" si="5"/>
        <v>313</v>
      </c>
      <c r="S11" s="86" t="str">
        <f t="shared" si="6"/>
        <v>31</v>
      </c>
      <c r="T11" s="86" t="str">
        <f t="shared" si="7"/>
        <v>94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3237</v>
      </c>
      <c r="D14" s="91" t="str">
        <f t="shared" si="2"/>
        <v>Intelektualne i osobne usluge</v>
      </c>
      <c r="E14" s="129" t="s">
        <v>2102</v>
      </c>
      <c r="F14" s="91" t="str">
        <f t="shared" si="3"/>
        <v>INTERREG MIMOSA</v>
      </c>
      <c r="G14" s="91" t="str">
        <f t="shared" si="4"/>
        <v>0942</v>
      </c>
      <c r="H14" s="128">
        <v>1990</v>
      </c>
      <c r="I14" s="128"/>
      <c r="J14" s="128"/>
      <c r="K14" s="143"/>
      <c r="L14" s="142" t="s">
        <v>5281</v>
      </c>
      <c r="M14" s="142" t="s">
        <v>5282</v>
      </c>
      <c r="N14" s="352" t="s">
        <v>5285</v>
      </c>
      <c r="O14" s="322"/>
      <c r="P14" s="95"/>
      <c r="R14" s="86" t="str">
        <f t="shared" si="5"/>
        <v>323</v>
      </c>
      <c r="S14" s="86" t="str">
        <f t="shared" si="6"/>
        <v>32</v>
      </c>
      <c r="T14" s="86" t="str">
        <f t="shared" si="7"/>
        <v>94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3293</v>
      </c>
      <c r="D15" s="91" t="str">
        <f t="shared" si="2"/>
        <v>Reprezentacija</v>
      </c>
      <c r="E15" s="129" t="s">
        <v>2102</v>
      </c>
      <c r="F15" s="91" t="str">
        <f t="shared" si="3"/>
        <v>INTERREG MIMOSA</v>
      </c>
      <c r="G15" s="91" t="str">
        <f t="shared" si="4"/>
        <v>0942</v>
      </c>
      <c r="H15" s="128">
        <v>5000</v>
      </c>
      <c r="I15" s="128"/>
      <c r="J15" s="128"/>
      <c r="K15" s="143"/>
      <c r="L15" s="142" t="s">
        <v>5281</v>
      </c>
      <c r="M15" s="142" t="s">
        <v>5282</v>
      </c>
      <c r="N15" s="352" t="s">
        <v>5285</v>
      </c>
      <c r="O15" s="322"/>
      <c r="P15" s="95"/>
      <c r="R15" s="86" t="str">
        <f t="shared" si="5"/>
        <v>329</v>
      </c>
      <c r="S15" s="86" t="str">
        <f t="shared" si="6"/>
        <v>32</v>
      </c>
      <c r="T15" s="86" t="str">
        <f t="shared" si="7"/>
        <v>94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3111</v>
      </c>
      <c r="D17" s="91" t="str">
        <f t="shared" si="2"/>
        <v>Plaće za redovan rad</v>
      </c>
      <c r="E17" s="129" t="s">
        <v>2166</v>
      </c>
      <c r="F17" s="91" t="str">
        <f t="shared" si="3"/>
        <v>INTERREG ADRION EUREKA</v>
      </c>
      <c r="G17" s="91" t="str">
        <f t="shared" si="4"/>
        <v>0942</v>
      </c>
      <c r="H17" s="128">
        <v>18200</v>
      </c>
      <c r="I17" s="128"/>
      <c r="J17" s="128"/>
      <c r="K17" s="143"/>
      <c r="L17" s="142" t="s">
        <v>5281</v>
      </c>
      <c r="M17" s="353" t="s">
        <v>5286</v>
      </c>
      <c r="N17" s="143" t="s">
        <v>5287</v>
      </c>
      <c r="O17" s="322"/>
      <c r="P17" s="95"/>
      <c r="R17" s="86" t="str">
        <f t="shared" si="5"/>
        <v>311</v>
      </c>
      <c r="S17" s="86" t="str">
        <f t="shared" si="6"/>
        <v>31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3121</v>
      </c>
      <c r="D18" s="91" t="str">
        <f t="shared" si="2"/>
        <v>Ostali rashodi za zaposlene</v>
      </c>
      <c r="E18" s="129" t="s">
        <v>2166</v>
      </c>
      <c r="F18" s="91" t="str">
        <f t="shared" si="3"/>
        <v>INTERREG ADRION EUREKA</v>
      </c>
      <c r="G18" s="91" t="str">
        <f t="shared" si="4"/>
        <v>0942</v>
      </c>
      <c r="H18" s="128">
        <v>750</v>
      </c>
      <c r="I18" s="128"/>
      <c r="J18" s="128"/>
      <c r="K18" s="143"/>
      <c r="L18" s="142" t="s">
        <v>5281</v>
      </c>
      <c r="M18" s="353" t="s">
        <v>5286</v>
      </c>
      <c r="N18" s="143" t="s">
        <v>5287</v>
      </c>
      <c r="O18" s="322"/>
      <c r="P18" s="95"/>
      <c r="R18" s="86" t="str">
        <f t="shared" si="5"/>
        <v>312</v>
      </c>
      <c r="S18" s="86" t="str">
        <f t="shared" si="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3132</v>
      </c>
      <c r="D19" s="91" t="str">
        <f t="shared" si="2"/>
        <v>Doprinosi za obvezno zdravstveno osiguranje</v>
      </c>
      <c r="E19" s="129" t="s">
        <v>2166</v>
      </c>
      <c r="F19" s="91" t="str">
        <f t="shared" si="3"/>
        <v>INTERREG ADRION EUREKA</v>
      </c>
      <c r="G19" s="91" t="str">
        <f t="shared" si="4"/>
        <v>0942</v>
      </c>
      <c r="H19" s="128">
        <v>3600</v>
      </c>
      <c r="I19" s="128"/>
      <c r="J19" s="128"/>
      <c r="K19" s="143"/>
      <c r="L19" s="142" t="s">
        <v>5281</v>
      </c>
      <c r="M19" s="353" t="s">
        <v>5286</v>
      </c>
      <c r="N19" s="143" t="s">
        <v>5287</v>
      </c>
      <c r="O19" s="322"/>
      <c r="P19" s="95"/>
      <c r="R19" s="86" t="str">
        <f t="shared" si="5"/>
        <v>313</v>
      </c>
      <c r="S19" s="86" t="str">
        <f t="shared" si="6"/>
        <v>31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3211</v>
      </c>
      <c r="D20" s="91" t="str">
        <f t="shared" si="2"/>
        <v>Službena putovanja</v>
      </c>
      <c r="E20" s="129" t="s">
        <v>2166</v>
      </c>
      <c r="F20" s="91" t="str">
        <f t="shared" si="3"/>
        <v>INTERREG ADRION EUREKA</v>
      </c>
      <c r="G20" s="91" t="str">
        <f t="shared" si="4"/>
        <v>0942</v>
      </c>
      <c r="H20" s="128">
        <v>2655</v>
      </c>
      <c r="I20" s="128"/>
      <c r="J20" s="128"/>
      <c r="K20" s="143"/>
      <c r="L20" s="142" t="s">
        <v>5281</v>
      </c>
      <c r="M20" s="353" t="s">
        <v>5286</v>
      </c>
      <c r="N20" s="143" t="s">
        <v>5287</v>
      </c>
      <c r="O20" s="322"/>
      <c r="P20" s="95"/>
      <c r="R20" s="86" t="str">
        <f t="shared" si="5"/>
        <v>321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61</v>
      </c>
      <c r="B22" s="91" t="str">
        <f t="shared" si="1"/>
        <v>Donacije</v>
      </c>
      <c r="C22" s="96">
        <v>3111</v>
      </c>
      <c r="D22" s="91" t="str">
        <f t="shared" si="2"/>
        <v>Plaće za redovan rad</v>
      </c>
      <c r="E22" s="129" t="s">
        <v>2120</v>
      </c>
      <c r="F22" s="91" t="str">
        <f t="shared" si="3"/>
        <v>CEKOM Smart City.4DII</v>
      </c>
      <c r="G22" s="91" t="str">
        <f t="shared" si="4"/>
        <v>0942</v>
      </c>
      <c r="H22" s="128">
        <v>5150</v>
      </c>
      <c r="I22" s="128"/>
      <c r="J22" s="128"/>
      <c r="K22" s="143"/>
      <c r="L22" s="142" t="s">
        <v>5281</v>
      </c>
      <c r="M22" s="353" t="s">
        <v>5288</v>
      </c>
      <c r="N22" s="352" t="s">
        <v>5289</v>
      </c>
      <c r="O22" s="322"/>
      <c r="P22" s="95"/>
      <c r="R22" s="86" t="str">
        <f t="shared" si="5"/>
        <v>311</v>
      </c>
      <c r="S22" s="86" t="str">
        <f t="shared" si="6"/>
        <v>31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3132</v>
      </c>
      <c r="D23" s="91" t="str">
        <f t="shared" si="2"/>
        <v>Doprinosi za obvezno zdravstveno osiguranje</v>
      </c>
      <c r="E23" s="129" t="s">
        <v>2120</v>
      </c>
      <c r="F23" s="91" t="str">
        <f t="shared" si="3"/>
        <v>CEKOM Smart City.4DII</v>
      </c>
      <c r="G23" s="91" t="str">
        <f t="shared" si="4"/>
        <v>0942</v>
      </c>
      <c r="H23" s="128">
        <v>221</v>
      </c>
      <c r="I23" s="128"/>
      <c r="J23" s="128"/>
      <c r="K23" s="143"/>
      <c r="L23" s="142" t="s">
        <v>5281</v>
      </c>
      <c r="M23" s="353" t="s">
        <v>5288</v>
      </c>
      <c r="N23" s="352" t="s">
        <v>5289</v>
      </c>
      <c r="O23" s="322"/>
      <c r="P23" s="95"/>
      <c r="R23" s="86" t="str">
        <f t="shared" si="5"/>
        <v>313</v>
      </c>
      <c r="S23" s="86" t="str">
        <f t="shared" si="6"/>
        <v>31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>
        <v>61</v>
      </c>
      <c r="B24" s="91" t="str">
        <f t="shared" si="1"/>
        <v>Donacije</v>
      </c>
      <c r="C24" s="96">
        <v>3211</v>
      </c>
      <c r="D24" s="91" t="str">
        <f t="shared" si="2"/>
        <v>Službena putovanja</v>
      </c>
      <c r="E24" s="129" t="s">
        <v>2120</v>
      </c>
      <c r="F24" s="91" t="str">
        <f t="shared" si="3"/>
        <v>CEKOM Smart City.4DII</v>
      </c>
      <c r="G24" s="91" t="str">
        <f t="shared" si="4"/>
        <v>0942</v>
      </c>
      <c r="H24" s="128">
        <v>850</v>
      </c>
      <c r="I24" s="128"/>
      <c r="J24" s="128"/>
      <c r="K24" s="143"/>
      <c r="L24" s="142" t="s">
        <v>5281</v>
      </c>
      <c r="M24" s="353" t="s">
        <v>5288</v>
      </c>
      <c r="N24" s="352" t="s">
        <v>5289</v>
      </c>
      <c r="O24" s="322"/>
      <c r="P24" s="95"/>
      <c r="R24" s="86" t="str">
        <f t="shared" si="5"/>
        <v>321</v>
      </c>
      <c r="S24" s="86" t="str">
        <f t="shared" si="6"/>
        <v>32</v>
      </c>
      <c r="T24" s="86" t="str">
        <f t="shared" si="7"/>
        <v>94</v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351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52</v>
      </c>
      <c r="B26" s="91" t="str">
        <f t="shared" si="1"/>
        <v>Ostale pomoći</v>
      </c>
      <c r="C26" s="96">
        <v>3111</v>
      </c>
      <c r="D26" s="91" t="str">
        <f t="shared" si="2"/>
        <v>Plaće za redovan rad</v>
      </c>
      <c r="E26" s="129" t="s">
        <v>2144</v>
      </c>
      <c r="F26" s="91" t="str">
        <f t="shared" si="3"/>
        <v>OPK Konkurentnost i kohezija ProtectAS</v>
      </c>
      <c r="G26" s="91" t="str">
        <f t="shared" si="4"/>
        <v>0942</v>
      </c>
      <c r="H26" s="128">
        <v>5085</v>
      </c>
      <c r="I26" s="128"/>
      <c r="J26" s="128"/>
      <c r="K26" s="143"/>
      <c r="L26" s="142" t="s">
        <v>5281</v>
      </c>
      <c r="M26" s="353" t="s">
        <v>5290</v>
      </c>
      <c r="N26" s="352" t="s">
        <v>5291</v>
      </c>
      <c r="O26" s="322"/>
      <c r="P26" s="95"/>
      <c r="R26" s="86" t="str">
        <f t="shared" si="5"/>
        <v>311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52</v>
      </c>
      <c r="B27" s="91" t="str">
        <f t="shared" si="1"/>
        <v>Ostale pomoći</v>
      </c>
      <c r="C27" s="96">
        <v>3132</v>
      </c>
      <c r="D27" s="91" t="str">
        <f t="shared" si="2"/>
        <v>Doprinosi za obvezno zdravstveno osiguranje</v>
      </c>
      <c r="E27" s="129" t="s">
        <v>2144</v>
      </c>
      <c r="F27" s="91" t="str">
        <f t="shared" si="3"/>
        <v>OPK Konkurentnost i kohezija ProtectAS</v>
      </c>
      <c r="G27" s="91" t="str">
        <f t="shared" si="4"/>
        <v>0942</v>
      </c>
      <c r="H27" s="128">
        <v>1005</v>
      </c>
      <c r="I27" s="128"/>
      <c r="J27" s="128"/>
      <c r="K27" s="143"/>
      <c r="L27" s="142" t="s">
        <v>5281</v>
      </c>
      <c r="M27" s="353" t="s">
        <v>5290</v>
      </c>
      <c r="N27" s="352" t="s">
        <v>5291</v>
      </c>
      <c r="O27" s="322"/>
      <c r="P27" s="95"/>
      <c r="R27" s="86" t="str">
        <f t="shared" si="5"/>
        <v>313</v>
      </c>
      <c r="S27" s="86" t="str">
        <f t="shared" si="6"/>
        <v>31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>
        <v>561</v>
      </c>
      <c r="B29" s="91" t="str">
        <f t="shared" si="1"/>
        <v>Europski socijalni fond (ESF)</v>
      </c>
      <c r="C29" s="96">
        <v>3111</v>
      </c>
      <c r="D29" s="91" t="str">
        <f t="shared" si="2"/>
        <v>Plaće za redovan rad</v>
      </c>
      <c r="E29" s="351" t="s">
        <v>876</v>
      </c>
      <c r="F29" s="91" t="str">
        <f t="shared" si="3"/>
        <v>Razvoj, unapređenje i provedba stručne prakse u visokom obrazovanju</v>
      </c>
      <c r="G29" s="91" t="str">
        <f t="shared" si="4"/>
        <v>0942</v>
      </c>
      <c r="H29" s="128">
        <v>92038</v>
      </c>
      <c r="I29" s="128"/>
      <c r="J29" s="128"/>
      <c r="K29" s="143" t="s">
        <v>5303</v>
      </c>
      <c r="L29" s="142" t="s">
        <v>5281</v>
      </c>
      <c r="M29" s="142" t="s">
        <v>5292</v>
      </c>
      <c r="N29" s="352" t="s">
        <v>1208</v>
      </c>
      <c r="O29" s="322"/>
      <c r="P29" s="95"/>
      <c r="R29" s="86" t="str">
        <f t="shared" si="5"/>
        <v>311</v>
      </c>
      <c r="S29" s="86" t="str">
        <f t="shared" si="6"/>
        <v>31</v>
      </c>
      <c r="T29" s="86" t="str">
        <f t="shared" si="7"/>
        <v>94</v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>
        <v>561</v>
      </c>
      <c r="B30" s="91" t="str">
        <f t="shared" si="1"/>
        <v>Europski socijalni fond (ESF)</v>
      </c>
      <c r="C30" s="96">
        <v>3132</v>
      </c>
      <c r="D30" s="91" t="str">
        <f t="shared" si="2"/>
        <v>Doprinosi za obvezno zdravstveno osiguranje</v>
      </c>
      <c r="E30" s="351" t="s">
        <v>876</v>
      </c>
      <c r="F30" s="91" t="str">
        <f t="shared" si="3"/>
        <v>Razvoj, unapređenje i provedba stručne prakse u visokom obrazovanju</v>
      </c>
      <c r="G30" s="91" t="str">
        <f t="shared" si="4"/>
        <v>0942</v>
      </c>
      <c r="H30" s="128">
        <v>15186</v>
      </c>
      <c r="I30" s="128"/>
      <c r="J30" s="128"/>
      <c r="K30" s="143" t="s">
        <v>5303</v>
      </c>
      <c r="L30" s="142" t="s">
        <v>5281</v>
      </c>
      <c r="M30" s="142" t="s">
        <v>5292</v>
      </c>
      <c r="N30" s="352" t="s">
        <v>1208</v>
      </c>
      <c r="O30" s="322"/>
      <c r="P30" s="95"/>
      <c r="R30" s="86" t="str">
        <f t="shared" si="5"/>
        <v>313</v>
      </c>
      <c r="S30" s="86" t="str">
        <f t="shared" si="6"/>
        <v>31</v>
      </c>
      <c r="T30" s="86" t="str">
        <f t="shared" si="7"/>
        <v>94</v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>
        <v>12</v>
      </c>
      <c r="B32" s="91" t="str">
        <f t="shared" si="1"/>
        <v>Sredstva učešća za pomoći</v>
      </c>
      <c r="C32" s="96">
        <v>3111</v>
      </c>
      <c r="D32" s="91" t="str">
        <f t="shared" si="2"/>
        <v>Plaće za redovan rad</v>
      </c>
      <c r="E32" s="351" t="s">
        <v>876</v>
      </c>
      <c r="F32" s="91" t="str">
        <f t="shared" si="3"/>
        <v>Razvoj, unapređenje i provedba stručne prakse u visokom obrazovanju</v>
      </c>
      <c r="G32" s="91" t="str">
        <f t="shared" si="4"/>
        <v>0942</v>
      </c>
      <c r="H32" s="128">
        <v>16242</v>
      </c>
      <c r="I32" s="128"/>
      <c r="J32" s="128"/>
      <c r="K32" s="143" t="s">
        <v>5303</v>
      </c>
      <c r="L32" s="142" t="s">
        <v>5281</v>
      </c>
      <c r="M32" s="142" t="s">
        <v>5292</v>
      </c>
      <c r="N32" s="352" t="s">
        <v>1208</v>
      </c>
      <c r="O32" s="322"/>
      <c r="P32" s="95"/>
      <c r="R32" s="86" t="str">
        <f t="shared" si="5"/>
        <v>311</v>
      </c>
      <c r="S32" s="86" t="str">
        <f t="shared" si="6"/>
        <v>31</v>
      </c>
      <c r="T32" s="86" t="str">
        <f t="shared" si="7"/>
        <v>94</v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>
        <v>12</v>
      </c>
      <c r="B33" s="91" t="str">
        <f t="shared" si="1"/>
        <v>Sredstva učešća za pomoći</v>
      </c>
      <c r="C33" s="96">
        <v>3132</v>
      </c>
      <c r="D33" s="91" t="str">
        <f t="shared" si="2"/>
        <v>Doprinosi za obvezno zdravstveno osiguranje</v>
      </c>
      <c r="E33" s="351" t="s">
        <v>876</v>
      </c>
      <c r="F33" s="91" t="str">
        <f t="shared" si="3"/>
        <v>Razvoj, unapređenje i provedba stručne prakse u visokom obrazovanju</v>
      </c>
      <c r="G33" s="91" t="str">
        <f t="shared" si="4"/>
        <v>0942</v>
      </c>
      <c r="H33" s="128">
        <v>2680</v>
      </c>
      <c r="I33" s="128"/>
      <c r="J33" s="128"/>
      <c r="K33" s="143" t="s">
        <v>5303</v>
      </c>
      <c r="L33" s="142" t="s">
        <v>5281</v>
      </c>
      <c r="M33" s="142" t="s">
        <v>5292</v>
      </c>
      <c r="N33" s="352" t="s">
        <v>1208</v>
      </c>
      <c r="O33" s="322"/>
      <c r="P33" s="95"/>
      <c r="R33" s="86" t="str">
        <f t="shared" si="5"/>
        <v>313</v>
      </c>
      <c r="S33" s="86" t="str">
        <f t="shared" si="6"/>
        <v>31</v>
      </c>
      <c r="T33" s="86" t="str">
        <f t="shared" si="7"/>
        <v>94</v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>
        <v>52</v>
      </c>
      <c r="B35" s="91" t="str">
        <f t="shared" si="1"/>
        <v>Ostale pomoći</v>
      </c>
      <c r="C35" s="96">
        <v>3111</v>
      </c>
      <c r="D35" s="91" t="str">
        <f t="shared" si="2"/>
        <v>Plaće za redovan rad</v>
      </c>
      <c r="E35" s="129" t="s">
        <v>699</v>
      </c>
      <c r="F35" s="91" t="str">
        <f t="shared" si="3"/>
        <v>NOVI PODPROJEKT</v>
      </c>
      <c r="G35" s="91" t="str">
        <f t="shared" si="4"/>
        <v>NOVI PODPROJEKT</v>
      </c>
      <c r="H35" s="128">
        <v>11536</v>
      </c>
      <c r="I35" s="128">
        <v>13746</v>
      </c>
      <c r="J35" s="128"/>
      <c r="K35" s="143" t="s">
        <v>5296</v>
      </c>
      <c r="L35" s="142" t="s">
        <v>5281</v>
      </c>
      <c r="M35" s="142" t="s">
        <v>5290</v>
      </c>
      <c r="N35" s="143" t="s">
        <v>5293</v>
      </c>
      <c r="O35" s="322"/>
      <c r="P35" s="95"/>
      <c r="R35" s="86" t="str">
        <f t="shared" si="5"/>
        <v>311</v>
      </c>
      <c r="S35" s="86" t="str">
        <f t="shared" si="6"/>
        <v>31</v>
      </c>
      <c r="T35" s="86" t="str">
        <f t="shared" si="7"/>
        <v>OV</v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>
        <v>52</v>
      </c>
      <c r="B36" s="91" t="str">
        <f t="shared" si="1"/>
        <v>Ostale pomoći</v>
      </c>
      <c r="C36" s="96">
        <v>3132</v>
      </c>
      <c r="D36" s="91" t="str">
        <f t="shared" si="2"/>
        <v>Doprinosi za obvezno zdravstveno osiguranje</v>
      </c>
      <c r="E36" s="129" t="s">
        <v>699</v>
      </c>
      <c r="F36" s="91" t="str">
        <f t="shared" si="3"/>
        <v>NOVI PODPROJEKT</v>
      </c>
      <c r="G36" s="91" t="str">
        <f t="shared" si="4"/>
        <v>NOVI PODPROJEKT</v>
      </c>
      <c r="H36" s="128">
        <v>1904</v>
      </c>
      <c r="I36" s="128">
        <v>2269</v>
      </c>
      <c r="J36" s="128"/>
      <c r="K36" s="143"/>
      <c r="L36" s="142" t="s">
        <v>5281</v>
      </c>
      <c r="M36" s="142" t="s">
        <v>5290</v>
      </c>
      <c r="N36" s="143"/>
      <c r="O36" s="322"/>
      <c r="P36" s="95"/>
      <c r="R36" s="86" t="str">
        <f t="shared" si="5"/>
        <v>313</v>
      </c>
      <c r="S36" s="86" t="str">
        <f t="shared" si="6"/>
        <v>31</v>
      </c>
      <c r="T36" s="86" t="str">
        <f t="shared" si="7"/>
        <v>OV</v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>
        <v>51</v>
      </c>
      <c r="B38" s="91" t="str">
        <f t="shared" si="1"/>
        <v>Pomoći EU</v>
      </c>
      <c r="C38" s="96">
        <v>3111</v>
      </c>
      <c r="D38" s="91" t="str">
        <f t="shared" si="2"/>
        <v>Plaće za redovan rad</v>
      </c>
      <c r="E38" s="129" t="s">
        <v>699</v>
      </c>
      <c r="F38" s="91" t="str">
        <f t="shared" si="3"/>
        <v>NOVI PODPROJEKT</v>
      </c>
      <c r="G38" s="91" t="str">
        <f t="shared" si="4"/>
        <v>NOVI PODPROJEKT</v>
      </c>
      <c r="H38" s="128">
        <v>23300</v>
      </c>
      <c r="I38" s="128">
        <v>23300</v>
      </c>
      <c r="J38" s="128">
        <v>23300</v>
      </c>
      <c r="K38" s="143" t="s">
        <v>5297</v>
      </c>
      <c r="L38" s="142" t="s">
        <v>5281</v>
      </c>
      <c r="M38" s="142" t="s">
        <v>5290</v>
      </c>
      <c r="N38" s="143" t="s">
        <v>5294</v>
      </c>
      <c r="O38" s="322"/>
      <c r="P38" s="95"/>
      <c r="R38" s="86" t="str">
        <f t="shared" si="5"/>
        <v>311</v>
      </c>
      <c r="S38" s="86" t="str">
        <f t="shared" si="6"/>
        <v>31</v>
      </c>
      <c r="T38" s="86" t="str">
        <f t="shared" si="7"/>
        <v>OV</v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>
        <v>51</v>
      </c>
      <c r="B39" s="91" t="str">
        <f t="shared" si="1"/>
        <v>Pomoći EU</v>
      </c>
      <c r="C39" s="96">
        <v>3132</v>
      </c>
      <c r="D39" s="91" t="str">
        <f t="shared" si="2"/>
        <v>Doprinosi za obvezno zdravstveno osiguranje</v>
      </c>
      <c r="E39" s="129" t="s">
        <v>699</v>
      </c>
      <c r="F39" s="91" t="str">
        <f t="shared" si="3"/>
        <v>NOVI PODPROJEKT</v>
      </c>
      <c r="G39" s="91" t="str">
        <f t="shared" si="4"/>
        <v>NOVI PODPROJEKT</v>
      </c>
      <c r="H39" s="128">
        <v>3845</v>
      </c>
      <c r="I39" s="128">
        <v>3845</v>
      </c>
      <c r="J39" s="128">
        <v>3845</v>
      </c>
      <c r="K39" s="143"/>
      <c r="L39" s="142" t="s">
        <v>5281</v>
      </c>
      <c r="M39" s="142" t="s">
        <v>5290</v>
      </c>
      <c r="N39" s="143" t="s">
        <v>5294</v>
      </c>
      <c r="O39" s="322"/>
      <c r="P39" s="95"/>
      <c r="R39" s="86" t="str">
        <f t="shared" si="5"/>
        <v>313</v>
      </c>
      <c r="S39" s="86" t="str">
        <f t="shared" si="6"/>
        <v>31</v>
      </c>
      <c r="T39" s="86" t="str">
        <f t="shared" si="7"/>
        <v>OV</v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>
        <v>51</v>
      </c>
      <c r="B40" s="91" t="str">
        <f t="shared" si="1"/>
        <v>Pomoći EU</v>
      </c>
      <c r="C40" s="96">
        <v>3211</v>
      </c>
      <c r="D40" s="91" t="str">
        <f t="shared" si="2"/>
        <v>Službena putovanja</v>
      </c>
      <c r="E40" s="129" t="s">
        <v>699</v>
      </c>
      <c r="F40" s="91" t="str">
        <f t="shared" si="3"/>
        <v>NOVI PODPROJEKT</v>
      </c>
      <c r="G40" s="91" t="str">
        <f t="shared" si="4"/>
        <v>NOVI PODPROJEKT</v>
      </c>
      <c r="H40" s="128">
        <v>1000</v>
      </c>
      <c r="I40" s="128">
        <v>1000</v>
      </c>
      <c r="J40" s="128">
        <v>1000</v>
      </c>
      <c r="K40" s="143"/>
      <c r="L40" s="142" t="s">
        <v>5281</v>
      </c>
      <c r="M40" s="142" t="s">
        <v>5290</v>
      </c>
      <c r="N40" s="143" t="s">
        <v>5294</v>
      </c>
      <c r="O40" s="322"/>
      <c r="P40" s="95"/>
      <c r="R40" s="86" t="str">
        <f t="shared" si="5"/>
        <v>321</v>
      </c>
      <c r="S40" s="86" t="str">
        <f t="shared" si="6"/>
        <v>32</v>
      </c>
      <c r="T40" s="86" t="str">
        <f t="shared" si="7"/>
        <v>OV</v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>
        <v>51</v>
      </c>
      <c r="B41" s="91" t="str">
        <f t="shared" si="1"/>
        <v>Pomoći EU</v>
      </c>
      <c r="C41" s="96">
        <v>4227</v>
      </c>
      <c r="D41" s="91" t="str">
        <f t="shared" si="2"/>
        <v>Uređaji, strojevi i oprema za ostale namjene</v>
      </c>
      <c r="E41" s="129" t="s">
        <v>699</v>
      </c>
      <c r="F41" s="91" t="str">
        <f t="shared" si="3"/>
        <v>NOVI PODPROJEKT</v>
      </c>
      <c r="G41" s="91" t="str">
        <f t="shared" si="4"/>
        <v>NOVI PODPROJEKT</v>
      </c>
      <c r="H41" s="128">
        <v>8000</v>
      </c>
      <c r="I41" s="128">
        <v>5000</v>
      </c>
      <c r="J41" s="128"/>
      <c r="K41" s="143"/>
      <c r="L41" s="142" t="s">
        <v>5281</v>
      </c>
      <c r="M41" s="142" t="s">
        <v>5290</v>
      </c>
      <c r="N41" s="143" t="s">
        <v>5294</v>
      </c>
      <c r="O41" s="322"/>
      <c r="P41" s="95"/>
      <c r="R41" s="86" t="str">
        <f t="shared" si="5"/>
        <v>422</v>
      </c>
      <c r="S41" s="86" t="str">
        <f t="shared" si="6"/>
        <v>42</v>
      </c>
      <c r="T41" s="86" t="str">
        <f t="shared" si="7"/>
        <v>OV</v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>
        <v>51</v>
      </c>
      <c r="B43" s="91" t="str">
        <f t="shared" si="1"/>
        <v>Pomoći EU</v>
      </c>
      <c r="C43" s="96">
        <v>3111</v>
      </c>
      <c r="D43" s="91" t="str">
        <f t="shared" si="2"/>
        <v>Plaće za redovan rad</v>
      </c>
      <c r="E43" s="129" t="s">
        <v>699</v>
      </c>
      <c r="F43" s="91" t="str">
        <f t="shared" si="3"/>
        <v>NOVI PODPROJEKT</v>
      </c>
      <c r="G43" s="91" t="str">
        <f t="shared" si="4"/>
        <v>NOVI PODPROJEKT</v>
      </c>
      <c r="H43" s="128">
        <v>66500</v>
      </c>
      <c r="I43" s="128">
        <v>66500</v>
      </c>
      <c r="J43" s="128">
        <v>66500</v>
      </c>
      <c r="K43" s="143" t="s">
        <v>5298</v>
      </c>
      <c r="L43" s="142" t="s">
        <v>5281</v>
      </c>
      <c r="M43" s="142" t="s">
        <v>5290</v>
      </c>
      <c r="N43" s="143" t="s">
        <v>5295</v>
      </c>
      <c r="O43" s="322"/>
      <c r="P43" s="95"/>
      <c r="R43" s="86" t="str">
        <f t="shared" si="5"/>
        <v>311</v>
      </c>
      <c r="S43" s="86" t="str">
        <f t="shared" si="6"/>
        <v>31</v>
      </c>
      <c r="T43" s="86" t="str">
        <f t="shared" si="7"/>
        <v>OV</v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>
        <v>51</v>
      </c>
      <c r="B44" s="91" t="str">
        <f t="shared" si="1"/>
        <v>Pomoći EU</v>
      </c>
      <c r="C44" s="96">
        <v>3132</v>
      </c>
      <c r="D44" s="91" t="str">
        <f t="shared" si="2"/>
        <v>Doprinosi za obvezno zdravstveno osiguranje</v>
      </c>
      <c r="E44" s="129" t="s">
        <v>699</v>
      </c>
      <c r="F44" s="91" t="str">
        <f t="shared" si="3"/>
        <v>NOVI PODPROJEKT</v>
      </c>
      <c r="G44" s="91" t="str">
        <f t="shared" si="4"/>
        <v>NOVI PODPROJEKT</v>
      </c>
      <c r="H44" s="128">
        <v>10970</v>
      </c>
      <c r="I44" s="128">
        <v>10970</v>
      </c>
      <c r="J44" s="128">
        <v>10970</v>
      </c>
      <c r="K44" s="143"/>
      <c r="L44" s="142" t="s">
        <v>5281</v>
      </c>
      <c r="M44" s="142" t="s">
        <v>5290</v>
      </c>
      <c r="N44" s="143" t="s">
        <v>5295</v>
      </c>
      <c r="O44" s="322"/>
      <c r="P44" s="95"/>
      <c r="R44" s="86" t="str">
        <f t="shared" si="5"/>
        <v>313</v>
      </c>
      <c r="S44" s="86" t="str">
        <f t="shared" si="6"/>
        <v>31</v>
      </c>
      <c r="T44" s="86" t="str">
        <f t="shared" si="7"/>
        <v>OV</v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>
        <v>51</v>
      </c>
      <c r="B45" s="91" t="str">
        <f t="shared" si="1"/>
        <v>Pomoći EU</v>
      </c>
      <c r="C45" s="96">
        <v>3211</v>
      </c>
      <c r="D45" s="91" t="str">
        <f t="shared" si="2"/>
        <v>Službena putovanja</v>
      </c>
      <c r="E45" s="129" t="s">
        <v>699</v>
      </c>
      <c r="F45" s="91" t="str">
        <f t="shared" si="3"/>
        <v>NOVI PODPROJEKT</v>
      </c>
      <c r="G45" s="91" t="str">
        <f t="shared" si="4"/>
        <v>NOVI PODPROJEKT</v>
      </c>
      <c r="H45" s="128">
        <v>1350</v>
      </c>
      <c r="I45" s="128">
        <v>1350</v>
      </c>
      <c r="J45" s="128">
        <v>1350</v>
      </c>
      <c r="K45" s="143"/>
      <c r="L45" s="142" t="s">
        <v>5281</v>
      </c>
      <c r="M45" s="142" t="s">
        <v>5290</v>
      </c>
      <c r="N45" s="143" t="s">
        <v>5295</v>
      </c>
      <c r="O45" s="322"/>
      <c r="P45" s="95"/>
      <c r="R45" s="86" t="str">
        <f t="shared" si="5"/>
        <v>321</v>
      </c>
      <c r="S45" s="86" t="str">
        <f t="shared" si="6"/>
        <v>32</v>
      </c>
      <c r="T45" s="86" t="str">
        <f t="shared" si="7"/>
        <v>OV</v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>
        <v>51</v>
      </c>
      <c r="B46" s="91" t="str">
        <f t="shared" si="1"/>
        <v>Pomoći EU</v>
      </c>
      <c r="C46" s="96">
        <v>4227</v>
      </c>
      <c r="D46" s="91" t="str">
        <f t="shared" si="2"/>
        <v>Uređaji, strojevi i oprema za ostale namjene</v>
      </c>
      <c r="E46" s="129" t="s">
        <v>699</v>
      </c>
      <c r="F46" s="91" t="str">
        <f t="shared" si="3"/>
        <v>NOVI PODPROJEKT</v>
      </c>
      <c r="G46" s="91" t="str">
        <f t="shared" si="4"/>
        <v>NOVI PODPROJEKT</v>
      </c>
      <c r="H46" s="128">
        <v>6000</v>
      </c>
      <c r="I46" s="128"/>
      <c r="J46" s="128"/>
      <c r="K46" s="143"/>
      <c r="L46" s="142" t="s">
        <v>5281</v>
      </c>
      <c r="M46" s="142" t="s">
        <v>5290</v>
      </c>
      <c r="N46" s="143" t="s">
        <v>5295</v>
      </c>
      <c r="O46" s="322"/>
      <c r="P46" s="95"/>
      <c r="R46" s="86" t="str">
        <f t="shared" si="5"/>
        <v>422</v>
      </c>
      <c r="S46" s="86" t="str">
        <f t="shared" si="6"/>
        <v>42</v>
      </c>
      <c r="T46" s="86" t="str">
        <f t="shared" si="7"/>
        <v>OV</v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A7" zoomScale="80" zoomScaleNormal="80" workbookViewId="0">
      <selection activeCell="T24" sqref="T24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1568633</v>
      </c>
      <c r="E5" s="3">
        <v>6353</v>
      </c>
      <c r="F5" s="3">
        <v>17491</v>
      </c>
      <c r="G5" s="3">
        <v>359443</v>
      </c>
      <c r="H5" s="3"/>
      <c r="I5" s="3">
        <v>94237</v>
      </c>
      <c r="J5" s="3">
        <v>860475</v>
      </c>
      <c r="K5" s="3">
        <v>44166</v>
      </c>
      <c r="L5" s="3"/>
      <c r="M5" s="3"/>
      <c r="N5" s="3">
        <v>99119</v>
      </c>
      <c r="O5" s="3"/>
      <c r="P5" s="3"/>
      <c r="Q5" s="3"/>
      <c r="R5" s="3"/>
      <c r="S5" s="3"/>
      <c r="T5" s="3">
        <v>87349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6468826</v>
      </c>
      <c r="E6" s="12">
        <f>+'A.1 PRIHODI'!E8</f>
        <v>4058907</v>
      </c>
      <c r="F6" s="12">
        <f>+'A.1 PRIHODI'!F8</f>
        <v>2903</v>
      </c>
      <c r="G6" s="12">
        <f>+'A.1 PRIHODI'!G8</f>
        <v>800053</v>
      </c>
      <c r="H6" s="12">
        <f>+'A.1 PRIHODI'!H8</f>
        <v>0</v>
      </c>
      <c r="I6" s="12">
        <f>+'A.1 PRIHODI'!I8+'B. RAČUN FIN'!I6</f>
        <v>864955</v>
      </c>
      <c r="J6" s="12">
        <f>+'A.1 PRIHODI'!J8</f>
        <v>530891</v>
      </c>
      <c r="K6" s="12">
        <f>+'A.1 PRIHODI'!K8</f>
        <v>150967</v>
      </c>
      <c r="L6" s="12">
        <f>+'A.1 PRIHODI'!L8</f>
        <v>0</v>
      </c>
      <c r="M6" s="12">
        <f>+'A.1 PRIHODI'!M8</f>
        <v>0</v>
      </c>
      <c r="N6" s="12">
        <f>+'A.1 PRIHODI'!N8</f>
        <v>18874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40480</v>
      </c>
      <c r="U6" s="12">
        <f>+'A.1 PRIHODI'!U8</f>
        <v>0</v>
      </c>
      <c r="V6" s="12">
        <f>+'A.1 PRIHODI'!V8</f>
        <v>796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-1776676</v>
      </c>
      <c r="E7" s="197">
        <v>-6353</v>
      </c>
      <c r="F7" s="197">
        <v>-1472</v>
      </c>
      <c r="G7" s="197">
        <v>-318361</v>
      </c>
      <c r="H7" s="197"/>
      <c r="I7" s="197">
        <v>-208394</v>
      </c>
      <c r="J7" s="197">
        <v>-1038854</v>
      </c>
      <c r="K7" s="197">
        <v>-72856</v>
      </c>
      <c r="L7" s="197"/>
      <c r="M7" s="197"/>
      <c r="N7" s="197">
        <v>-10769</v>
      </c>
      <c r="O7" s="197"/>
      <c r="P7" s="197"/>
      <c r="Q7" s="197"/>
      <c r="R7" s="197"/>
      <c r="S7" s="197"/>
      <c r="T7" s="197">
        <v>-119617</v>
      </c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6260783</v>
      </c>
      <c r="E8" s="12">
        <f>+E5+E6+E7</f>
        <v>4058907</v>
      </c>
      <c r="F8" s="12">
        <f t="shared" ref="F8:W8" si="1">+F5+F6+F7</f>
        <v>18922</v>
      </c>
      <c r="G8" s="12">
        <f t="shared" si="1"/>
        <v>841135</v>
      </c>
      <c r="H8" s="12">
        <f t="shared" si="1"/>
        <v>0</v>
      </c>
      <c r="I8" s="12">
        <f t="shared" si="1"/>
        <v>750798</v>
      </c>
      <c r="J8" s="12">
        <f t="shared" si="1"/>
        <v>352512</v>
      </c>
      <c r="K8" s="12">
        <f t="shared" si="1"/>
        <v>122277</v>
      </c>
      <c r="L8" s="12">
        <f t="shared" si="1"/>
        <v>0</v>
      </c>
      <c r="M8" s="12">
        <f t="shared" si="1"/>
        <v>0</v>
      </c>
      <c r="N8" s="12">
        <f t="shared" si="1"/>
        <v>107224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8212</v>
      </c>
      <c r="U8" s="12">
        <f t="shared" si="1"/>
        <v>0</v>
      </c>
      <c r="V8" s="12">
        <f t="shared" si="1"/>
        <v>796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6260783</v>
      </c>
      <c r="E9" s="82">
        <f>+'A.2 RASHODI'!E4+'B. RAČUN FIN'!E11</f>
        <v>4058907</v>
      </c>
      <c r="F9" s="82">
        <f>+'A.2 RASHODI'!F4+'B. RAČUN FIN'!F11</f>
        <v>18922</v>
      </c>
      <c r="G9" s="82">
        <f>+'A.2 RASHODI'!G4+'B. RAČUN FIN'!G11</f>
        <v>841135</v>
      </c>
      <c r="H9" s="82">
        <f>+'A.2 RASHODI'!H4+'B. RAČUN FIN'!H11</f>
        <v>0</v>
      </c>
      <c r="I9" s="82">
        <f>+'A.2 RASHODI'!I4+'B. RAČUN FIN'!I11</f>
        <v>750798</v>
      </c>
      <c r="J9" s="82">
        <f>+'A.2 RASHODI'!J4+'B. RAČUN FIN'!J11</f>
        <v>352512</v>
      </c>
      <c r="K9" s="82">
        <f>+'A.2 RASHODI'!K4+'B. RAČUN FIN'!K11</f>
        <v>122277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107224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8212</v>
      </c>
      <c r="U9" s="82">
        <f>+'A.2 RASHODI'!U4+'B. RAČUN FIN'!U11</f>
        <v>0</v>
      </c>
      <c r="V9" s="82">
        <f>+'A.2 RASHODI'!V4+'B. RAČUN FIN'!V11</f>
        <v>796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1776676</v>
      </c>
      <c r="E13" s="131">
        <f t="shared" ref="E13:W13" si="4">-E7</f>
        <v>6353</v>
      </c>
      <c r="F13" s="131">
        <f t="shared" si="4"/>
        <v>1472</v>
      </c>
      <c r="G13" s="131">
        <f t="shared" si="4"/>
        <v>318361</v>
      </c>
      <c r="H13" s="131">
        <f t="shared" si="4"/>
        <v>0</v>
      </c>
      <c r="I13" s="131">
        <f t="shared" si="4"/>
        <v>208394</v>
      </c>
      <c r="J13" s="131">
        <f t="shared" si="4"/>
        <v>1038854</v>
      </c>
      <c r="K13" s="131">
        <f t="shared" si="4"/>
        <v>72856</v>
      </c>
      <c r="L13" s="131">
        <f t="shared" si="4"/>
        <v>0</v>
      </c>
      <c r="M13" s="131">
        <f t="shared" si="4"/>
        <v>0</v>
      </c>
      <c r="N13" s="131">
        <f t="shared" si="4"/>
        <v>10769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119617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5947081</v>
      </c>
      <c r="E14" s="12">
        <f>+'A.1 PRIHODI'!E22</f>
        <v>4075475</v>
      </c>
      <c r="F14" s="12">
        <f>+'A.1 PRIHODI'!F22</f>
        <v>0</v>
      </c>
      <c r="G14" s="12">
        <f>+'A.1 PRIHODI'!G22</f>
        <v>826598</v>
      </c>
      <c r="H14" s="12">
        <f>+'A.1 PRIHODI'!H22</f>
        <v>0</v>
      </c>
      <c r="I14" s="12">
        <f>+'A.1 PRIHODI'!I22+'B. RAČUN FIN'!I17</f>
        <v>864955</v>
      </c>
      <c r="J14" s="12">
        <f>+'A.1 PRIHODI'!J22</f>
        <v>132723</v>
      </c>
      <c r="K14" s="12">
        <f>+'A.1 PRIHODI'!K22</f>
        <v>43880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2654</v>
      </c>
      <c r="U14" s="12">
        <f>+'A.1 PRIHODI'!U22</f>
        <v>0</v>
      </c>
      <c r="V14" s="12">
        <f>+'A.1 PRIHODI'!V22</f>
        <v>796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-1791211</v>
      </c>
      <c r="E15" s="65">
        <v>-6353</v>
      </c>
      <c r="F15" s="65">
        <v>-1472</v>
      </c>
      <c r="G15" s="65">
        <v>-291398</v>
      </c>
      <c r="H15" s="65"/>
      <c r="I15" s="65">
        <v>-379448</v>
      </c>
      <c r="J15" s="65">
        <v>-926889</v>
      </c>
      <c r="K15" s="65">
        <v>-54602</v>
      </c>
      <c r="L15" s="65"/>
      <c r="M15" s="3"/>
      <c r="N15" s="65">
        <v>-10769</v>
      </c>
      <c r="O15" s="65"/>
      <c r="P15" s="65"/>
      <c r="Q15" s="65"/>
      <c r="R15" s="65"/>
      <c r="S15" s="65"/>
      <c r="T15" s="65">
        <v>-120280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5932546</v>
      </c>
      <c r="E16" s="12">
        <f>+E13+E14+E15</f>
        <v>4075475</v>
      </c>
      <c r="F16" s="12">
        <f t="shared" ref="F16:W16" si="5">+F13+F14+F15</f>
        <v>0</v>
      </c>
      <c r="G16" s="12">
        <f t="shared" si="5"/>
        <v>853561</v>
      </c>
      <c r="H16" s="12">
        <f t="shared" si="5"/>
        <v>0</v>
      </c>
      <c r="I16" s="12">
        <f t="shared" si="5"/>
        <v>693901</v>
      </c>
      <c r="J16" s="12">
        <f t="shared" si="5"/>
        <v>244688</v>
      </c>
      <c r="K16" s="12">
        <f t="shared" si="5"/>
        <v>62134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1991</v>
      </c>
      <c r="U16" s="12">
        <f t="shared" si="5"/>
        <v>0</v>
      </c>
      <c r="V16" s="12">
        <f t="shared" si="5"/>
        <v>796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5932546</v>
      </c>
      <c r="E17" s="82">
        <f>+'A.2 RASHODI'!E21+'B. RAČUN FIN'!E22</f>
        <v>4075475</v>
      </c>
      <c r="F17" s="82">
        <f>+'A.2 RASHODI'!F21+'B. RAČUN FIN'!F22</f>
        <v>0</v>
      </c>
      <c r="G17" s="82">
        <f>+'A.2 RASHODI'!G21+'B. RAČUN FIN'!G22</f>
        <v>853561</v>
      </c>
      <c r="H17" s="82">
        <f>+'A.2 RASHODI'!H21+'B. RAČUN FIN'!H22</f>
        <v>0</v>
      </c>
      <c r="I17" s="82">
        <f>+'A.2 RASHODI'!I21+'B. RAČUN FIN'!I22</f>
        <v>693901</v>
      </c>
      <c r="J17" s="82">
        <f>+'A.2 RASHODI'!J21+'B. RAČUN FIN'!J22</f>
        <v>244688</v>
      </c>
      <c r="K17" s="82">
        <f>+'A.2 RASHODI'!K21+'B. RAČUN FIN'!K22</f>
        <v>62134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1991</v>
      </c>
      <c r="U17" s="82">
        <f>+'A.2 RASHODI'!U21+'B. RAČUN FIN'!U22</f>
        <v>0</v>
      </c>
      <c r="V17" s="82">
        <f>+'A.2 RASHODI'!V21+'B. RAČUN FIN'!V22</f>
        <v>796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1791211</v>
      </c>
      <c r="E21" s="131">
        <f t="shared" ref="E21:W21" si="8">-E15</f>
        <v>6353</v>
      </c>
      <c r="F21" s="131">
        <f t="shared" si="8"/>
        <v>1472</v>
      </c>
      <c r="G21" s="131">
        <f t="shared" si="8"/>
        <v>291398</v>
      </c>
      <c r="H21" s="131">
        <f t="shared" si="8"/>
        <v>0</v>
      </c>
      <c r="I21" s="131">
        <f t="shared" si="8"/>
        <v>379448</v>
      </c>
      <c r="J21" s="131">
        <f t="shared" si="8"/>
        <v>926889</v>
      </c>
      <c r="K21" s="131">
        <f t="shared" si="8"/>
        <v>54602</v>
      </c>
      <c r="L21" s="131">
        <f t="shared" si="8"/>
        <v>0</v>
      </c>
      <c r="M21" s="131">
        <f t="shared" si="8"/>
        <v>0</v>
      </c>
      <c r="N21" s="131">
        <f t="shared" si="8"/>
        <v>10769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120280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5943955</v>
      </c>
      <c r="E22" s="12">
        <f>+'A.1 PRIHODI'!E36</f>
        <v>4092120</v>
      </c>
      <c r="F22" s="12">
        <f>+'A.1 PRIHODI'!F36</f>
        <v>0</v>
      </c>
      <c r="G22" s="12">
        <f>+'A.1 PRIHODI'!G36</f>
        <v>826598</v>
      </c>
      <c r="H22" s="12">
        <f>+'A.1 PRIHODI'!H36</f>
        <v>0</v>
      </c>
      <c r="I22" s="12">
        <f>+'A.1 PRIHODI'!I36+'B. RAČUN FIN'!I28</f>
        <v>864955</v>
      </c>
      <c r="J22" s="12">
        <f>+'A.1 PRIHODI'!J36</f>
        <v>132723</v>
      </c>
      <c r="K22" s="12">
        <f>+'A.1 PRIHODI'!K36</f>
        <v>24109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2654</v>
      </c>
      <c r="U22" s="12">
        <f>+'A.1 PRIHODI'!U36</f>
        <v>0</v>
      </c>
      <c r="V22" s="12">
        <f>+'A.1 PRIHODI'!V36</f>
        <v>796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-1826810</v>
      </c>
      <c r="E23" s="65">
        <v>-6353</v>
      </c>
      <c r="F23" s="65">
        <v>-1472</v>
      </c>
      <c r="G23" s="65">
        <v>-263638</v>
      </c>
      <c r="H23" s="65"/>
      <c r="I23" s="65">
        <v>-559042</v>
      </c>
      <c r="J23" s="65">
        <v>-819924</v>
      </c>
      <c r="K23" s="65">
        <v>-44669</v>
      </c>
      <c r="L23" s="65"/>
      <c r="M23" s="3"/>
      <c r="N23" s="65">
        <v>-10769</v>
      </c>
      <c r="O23" s="65"/>
      <c r="P23" s="65"/>
      <c r="Q23" s="65"/>
      <c r="R23" s="65"/>
      <c r="S23" s="65"/>
      <c r="T23" s="65">
        <v>-120943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5908356</v>
      </c>
      <c r="E24" s="12">
        <f>+E21+E22+E23</f>
        <v>4092120</v>
      </c>
      <c r="F24" s="12">
        <f t="shared" ref="F24:W24" si="9">+F21+F22+F23</f>
        <v>0</v>
      </c>
      <c r="G24" s="12">
        <f t="shared" si="9"/>
        <v>854358</v>
      </c>
      <c r="H24" s="12">
        <f t="shared" si="9"/>
        <v>0</v>
      </c>
      <c r="I24" s="12">
        <f t="shared" si="9"/>
        <v>685361</v>
      </c>
      <c r="J24" s="12">
        <f t="shared" si="9"/>
        <v>239688</v>
      </c>
      <c r="K24" s="12">
        <f t="shared" si="9"/>
        <v>34042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1991</v>
      </c>
      <c r="U24" s="12">
        <f t="shared" si="9"/>
        <v>0</v>
      </c>
      <c r="V24" s="12">
        <f t="shared" si="9"/>
        <v>796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5908356</v>
      </c>
      <c r="E25" s="82">
        <f>+'A.2 RASHODI'!E38+'B. RAČUN FIN'!E33</f>
        <v>4092120</v>
      </c>
      <c r="F25" s="82">
        <f>+'A.2 RASHODI'!F38+'B. RAČUN FIN'!F33</f>
        <v>0</v>
      </c>
      <c r="G25" s="82">
        <f>+'A.2 RASHODI'!G38+'B. RAČUN FIN'!G33</f>
        <v>854358</v>
      </c>
      <c r="H25" s="82">
        <f>+'A.2 RASHODI'!H38+'B. RAČUN FIN'!H33</f>
        <v>0</v>
      </c>
      <c r="I25" s="82">
        <f>+'A.2 RASHODI'!I38+'B. RAČUN FIN'!I33</f>
        <v>685361</v>
      </c>
      <c r="J25" s="82">
        <f>+'A.2 RASHODI'!J38+'B. RAČUN FIN'!J33</f>
        <v>239688</v>
      </c>
      <c r="K25" s="82">
        <f>+'A.2 RASHODI'!K38+'B. RAČUN FIN'!K33</f>
        <v>34042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1991</v>
      </c>
      <c r="U25" s="82">
        <f>+'A.2 RASHODI'!U38+'B. RAČUN FIN'!U33</f>
        <v>0</v>
      </c>
      <c r="V25" s="82">
        <f>+'A.2 RASHODI'!V38+'B. RAČUN FIN'!V33</f>
        <v>796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6468826</v>
      </c>
      <c r="E8" s="69">
        <f>+E19+E16</f>
        <v>4058907</v>
      </c>
      <c r="F8" s="69">
        <f>+F19+F16</f>
        <v>2903</v>
      </c>
      <c r="G8" s="69">
        <f>+G19+G16</f>
        <v>800053</v>
      </c>
      <c r="H8" s="69">
        <f t="shared" ref="H8:V8" si="0">+H19+H16</f>
        <v>0</v>
      </c>
      <c r="I8" s="69">
        <f t="shared" si="0"/>
        <v>864955</v>
      </c>
      <c r="J8" s="69">
        <f>+J19+J16</f>
        <v>530891</v>
      </c>
      <c r="K8" s="69">
        <f t="shared" si="0"/>
        <v>150967</v>
      </c>
      <c r="L8" s="69">
        <f t="shared" si="0"/>
        <v>0</v>
      </c>
      <c r="M8" s="69">
        <f t="shared" si="0"/>
        <v>0</v>
      </c>
      <c r="N8" s="69">
        <f t="shared" si="0"/>
        <v>18874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40480</v>
      </c>
      <c r="U8" s="69">
        <f t="shared" si="0"/>
        <v>0</v>
      </c>
      <c r="V8" s="69">
        <f t="shared" si="0"/>
        <v>796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700732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530891</v>
      </c>
      <c r="K10" s="132">
        <f>SUMIFS('Unos prihoda i primitaka'!$G$3:$G$501,'Unos prihoda i primitaka'!$C$3:$C$501,"=52",'Unos prihoda i primitaka'!$L$3:$L$501,"=63")</f>
        <v>150967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18874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862698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862698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840533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800053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40480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4061810</v>
      </c>
      <c r="E14" s="132">
        <f>SUMIFS('Unos prihoda i primitaka'!$G$3:$G$501,'Unos prihoda i primitaka'!$C$3:$C$501,"=11",'Unos prihoda i primitaka'!$L$3:$L$501,"=67")</f>
        <v>4058907</v>
      </c>
      <c r="F14" s="132">
        <f>SUMIFS('Unos prihoda i primitaka'!$G$3:$G$501,'Unos prihoda i primitaka'!$C$3:$C$501,"=12",'Unos prihoda i primitaka'!$L$3:$L$501,"=67")</f>
        <v>2903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2257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2257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6468030</v>
      </c>
      <c r="E16" s="4">
        <f t="shared" ref="E16:V16" si="2">SUM(E9:E15)</f>
        <v>4058907</v>
      </c>
      <c r="F16" s="4">
        <f t="shared" si="2"/>
        <v>2903</v>
      </c>
      <c r="G16" s="4">
        <f t="shared" si="2"/>
        <v>800053</v>
      </c>
      <c r="H16" s="4">
        <f t="shared" si="2"/>
        <v>0</v>
      </c>
      <c r="I16" s="4">
        <f t="shared" si="2"/>
        <v>864955</v>
      </c>
      <c r="J16" s="4">
        <f t="shared" si="2"/>
        <v>530891</v>
      </c>
      <c r="K16" s="4">
        <f t="shared" si="2"/>
        <v>150967</v>
      </c>
      <c r="L16" s="4">
        <f t="shared" si="2"/>
        <v>0</v>
      </c>
      <c r="M16" s="4">
        <f t="shared" si="2"/>
        <v>0</v>
      </c>
      <c r="N16" s="4">
        <f t="shared" si="2"/>
        <v>18874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40480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796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796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796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796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5947081</v>
      </c>
      <c r="E22" s="69">
        <f t="shared" ref="E22:V22" si="4">+E33+E30</f>
        <v>4075475</v>
      </c>
      <c r="F22" s="69">
        <f t="shared" si="4"/>
        <v>0</v>
      </c>
      <c r="G22" s="69">
        <f t="shared" si="4"/>
        <v>826598</v>
      </c>
      <c r="H22" s="69">
        <f t="shared" si="4"/>
        <v>0</v>
      </c>
      <c r="I22" s="69">
        <f t="shared" si="4"/>
        <v>864955</v>
      </c>
      <c r="J22" s="69">
        <f t="shared" si="4"/>
        <v>132723</v>
      </c>
      <c r="K22" s="69">
        <f t="shared" si="4"/>
        <v>43880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2654</v>
      </c>
      <c r="U22" s="69">
        <f t="shared" si="4"/>
        <v>0</v>
      </c>
      <c r="V22" s="69">
        <f t="shared" si="4"/>
        <v>796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176603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132723</v>
      </c>
      <c r="K24" s="132">
        <f>SUMIFS('Unos prihoda i primitaka'!$H$3:$H$501,'Unos prihoda i primitaka'!$C$3:$C$501,"=52",'Unos prihoda i primitaka'!$L$3:$L$501,"=63")</f>
        <v>43880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862698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862698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829252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826598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2654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4075475</v>
      </c>
      <c r="E28" s="132">
        <f>SUMIFS('Unos prihoda i primitaka'!$H$3:$H$501,'Unos prihoda i primitaka'!$C$3:$C$501,"=11",'Unos prihoda i primitaka'!$L$3:$L$501,"=67")</f>
        <v>4075475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2257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2257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5946285</v>
      </c>
      <c r="E30" s="4">
        <f t="shared" ref="E30:V30" si="6">SUM(E23:E29)</f>
        <v>4075475</v>
      </c>
      <c r="F30" s="4">
        <f t="shared" si="6"/>
        <v>0</v>
      </c>
      <c r="G30" s="4">
        <f t="shared" si="6"/>
        <v>826598</v>
      </c>
      <c r="H30" s="4">
        <f t="shared" si="6"/>
        <v>0</v>
      </c>
      <c r="I30" s="4">
        <f t="shared" si="6"/>
        <v>864955</v>
      </c>
      <c r="J30" s="4">
        <f t="shared" si="6"/>
        <v>132723</v>
      </c>
      <c r="K30" s="4">
        <f t="shared" si="6"/>
        <v>43880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2654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796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796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796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796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5943955</v>
      </c>
      <c r="E36" s="69">
        <f t="shared" ref="E36:V36" si="9">+E47+E44</f>
        <v>4092120</v>
      </c>
      <c r="F36" s="69">
        <f t="shared" si="9"/>
        <v>0</v>
      </c>
      <c r="G36" s="69">
        <f t="shared" si="9"/>
        <v>826598</v>
      </c>
      <c r="H36" s="69">
        <f t="shared" si="9"/>
        <v>0</v>
      </c>
      <c r="I36" s="69">
        <f t="shared" si="9"/>
        <v>864955</v>
      </c>
      <c r="J36" s="69">
        <f t="shared" si="9"/>
        <v>132723</v>
      </c>
      <c r="K36" s="69">
        <f t="shared" si="9"/>
        <v>24109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2654</v>
      </c>
      <c r="U36" s="69">
        <f t="shared" si="9"/>
        <v>0</v>
      </c>
      <c r="V36" s="69">
        <f t="shared" si="9"/>
        <v>796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156832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132723</v>
      </c>
      <c r="K38" s="132">
        <f>SUMIFS('Unos prihoda i primitaka'!$I$3:$I$501,'Unos prihoda i primitaka'!$C$3:$C$501,"=52",'Unos prihoda i primitaka'!$L$3:$L$501,"=63")</f>
        <v>24109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862698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862698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829252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826598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2654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4092120</v>
      </c>
      <c r="E42" s="132">
        <f>SUMIFS('Unos prihoda i primitaka'!$I$3:$I$501,'Unos prihoda i primitaka'!$C$3:$C$501,"=11",'Unos prihoda i primitaka'!$L$3:$L$501,"=67")</f>
        <v>4092120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2257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2257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5943159</v>
      </c>
      <c r="E44" s="4">
        <f t="shared" ref="E44:V44" si="10">SUM(E37:E43)</f>
        <v>4092120</v>
      </c>
      <c r="F44" s="4">
        <f t="shared" si="10"/>
        <v>0</v>
      </c>
      <c r="G44" s="4">
        <f t="shared" si="10"/>
        <v>826598</v>
      </c>
      <c r="H44" s="4">
        <f t="shared" si="10"/>
        <v>0</v>
      </c>
      <c r="I44" s="4">
        <f t="shared" si="10"/>
        <v>864955</v>
      </c>
      <c r="J44" s="4">
        <f t="shared" si="10"/>
        <v>132723</v>
      </c>
      <c r="K44" s="4">
        <f t="shared" si="10"/>
        <v>24109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2654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796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796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796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796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6260783</v>
      </c>
      <c r="E4" s="70">
        <f>E5+E13</f>
        <v>4058907</v>
      </c>
      <c r="F4" s="70">
        <f t="shared" ref="F4:W4" si="0">F5+F13</f>
        <v>18922</v>
      </c>
      <c r="G4" s="70">
        <f t="shared" si="0"/>
        <v>841135</v>
      </c>
      <c r="H4" s="70">
        <f t="shared" si="0"/>
        <v>0</v>
      </c>
      <c r="I4" s="70">
        <f t="shared" si="0"/>
        <v>750798</v>
      </c>
      <c r="J4" s="70">
        <f t="shared" si="0"/>
        <v>352512</v>
      </c>
      <c r="K4" s="70">
        <f>K5+K13</f>
        <v>122277</v>
      </c>
      <c r="L4" s="70">
        <f t="shared" si="0"/>
        <v>0</v>
      </c>
      <c r="M4" s="70">
        <f t="shared" si="0"/>
        <v>0</v>
      </c>
      <c r="N4" s="70">
        <f t="shared" si="0"/>
        <v>107224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8212</v>
      </c>
      <c r="U4" s="70">
        <f t="shared" si="0"/>
        <v>0</v>
      </c>
      <c r="V4" s="70">
        <f t="shared" si="0"/>
        <v>796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5979046</v>
      </c>
      <c r="E5" s="78">
        <f t="shared" ref="E5:G5" si="2">SUM(E6:E12)</f>
        <v>4057811</v>
      </c>
      <c r="F5" s="78">
        <f t="shared" si="2"/>
        <v>18922</v>
      </c>
      <c r="G5" s="78">
        <f t="shared" si="2"/>
        <v>813263</v>
      </c>
      <c r="H5" s="78">
        <f>SUM(H6:H12)</f>
        <v>0</v>
      </c>
      <c r="I5" s="78">
        <f t="shared" ref="I5:K5" si="3">SUM(I6:I12)</f>
        <v>514816</v>
      </c>
      <c r="J5" s="78">
        <f t="shared" si="3"/>
        <v>338512</v>
      </c>
      <c r="K5" s="78">
        <f t="shared" si="3"/>
        <v>122277</v>
      </c>
      <c r="L5" s="78">
        <f>SUM(L6:L12)</f>
        <v>0</v>
      </c>
      <c r="M5" s="78">
        <f t="shared" ref="M5:O5" si="4">SUM(M6:M12)</f>
        <v>0</v>
      </c>
      <c r="N5" s="78">
        <f t="shared" si="4"/>
        <v>107224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6221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4415879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3457863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18922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429163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190722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129158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77456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107224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5371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1498557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591280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353839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299408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209354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43826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850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6807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4285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1726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796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42471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18581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23890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5378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4383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995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9954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9954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281737</v>
      </c>
      <c r="E13" s="79">
        <f t="shared" ref="E13:G13" si="6">SUM(E14:E18)</f>
        <v>1096</v>
      </c>
      <c r="F13" s="79">
        <f t="shared" si="6"/>
        <v>0</v>
      </c>
      <c r="G13" s="79">
        <f t="shared" si="6"/>
        <v>27872</v>
      </c>
      <c r="H13" s="79">
        <f>SUM(H14:H18)</f>
        <v>0</v>
      </c>
      <c r="I13" s="79">
        <f t="shared" ref="I13:K13" si="7">SUM(I14:I18)</f>
        <v>235982</v>
      </c>
      <c r="J13" s="79">
        <f t="shared" si="7"/>
        <v>14000</v>
      </c>
      <c r="K13" s="79">
        <f t="shared" si="7"/>
        <v>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1991</v>
      </c>
      <c r="U13" s="79">
        <f t="shared" si="9"/>
        <v>0</v>
      </c>
      <c r="V13" s="79">
        <f t="shared" si="9"/>
        <v>796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3982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3982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277755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1096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27872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232000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14000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1991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796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5932546</v>
      </c>
      <c r="E21" s="70">
        <f>+E22+E30</f>
        <v>4075475</v>
      </c>
      <c r="F21" s="70">
        <f t="shared" ref="F21:W21" si="11">+F22+F30</f>
        <v>0</v>
      </c>
      <c r="G21" s="70">
        <f t="shared" si="11"/>
        <v>853561</v>
      </c>
      <c r="H21" s="70">
        <f t="shared" si="11"/>
        <v>0</v>
      </c>
      <c r="I21" s="70">
        <f t="shared" si="11"/>
        <v>693901</v>
      </c>
      <c r="J21" s="70">
        <f t="shared" si="11"/>
        <v>244688</v>
      </c>
      <c r="K21" s="70">
        <f t="shared" si="11"/>
        <v>62134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1991</v>
      </c>
      <c r="U21" s="70">
        <f t="shared" si="11"/>
        <v>0</v>
      </c>
      <c r="V21" s="70">
        <f t="shared" si="11"/>
        <v>796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5747806</v>
      </c>
      <c r="E22" s="78">
        <f t="shared" ref="E22:W22" si="12">SUM(E23:E29)</f>
        <v>4074379</v>
      </c>
      <c r="F22" s="78">
        <f t="shared" si="12"/>
        <v>0</v>
      </c>
      <c r="G22" s="78">
        <f t="shared" si="12"/>
        <v>812417</v>
      </c>
      <c r="H22" s="78">
        <f>SUM(H23:H29)</f>
        <v>0</v>
      </c>
      <c r="I22" s="78">
        <f t="shared" si="12"/>
        <v>559984</v>
      </c>
      <c r="J22" s="78">
        <f t="shared" si="12"/>
        <v>239688</v>
      </c>
      <c r="K22" s="78">
        <f t="shared" si="12"/>
        <v>59347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1991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4215892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3474431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411793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198686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104615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26367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1465379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591280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367576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336479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135073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32980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1991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6940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4285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1726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929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42471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18581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23890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4383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4383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12741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12741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184740</v>
      </c>
      <c r="E30" s="79">
        <f t="shared" ref="E30:G30" si="13">SUM(E31:E35)</f>
        <v>1096</v>
      </c>
      <c r="F30" s="79">
        <f t="shared" si="13"/>
        <v>0</v>
      </c>
      <c r="G30" s="79">
        <f t="shared" si="13"/>
        <v>41144</v>
      </c>
      <c r="H30" s="79">
        <f>SUM(H31:H35)</f>
        <v>0</v>
      </c>
      <c r="I30" s="79">
        <f t="shared" ref="I30:K30" si="14">SUM(I31:I35)</f>
        <v>133917</v>
      </c>
      <c r="J30" s="79">
        <f t="shared" si="14"/>
        <v>5000</v>
      </c>
      <c r="K30" s="79">
        <f t="shared" si="14"/>
        <v>2787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796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184740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1096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41144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133917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5000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2787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796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5908356</v>
      </c>
      <c r="E38" s="70">
        <f>E39+E47</f>
        <v>4092120</v>
      </c>
      <c r="F38" s="70">
        <f t="shared" ref="F38:W38" si="18">F39+F47</f>
        <v>0</v>
      </c>
      <c r="G38" s="70">
        <f t="shared" si="18"/>
        <v>854358</v>
      </c>
      <c r="H38" s="70">
        <f t="shared" si="18"/>
        <v>0</v>
      </c>
      <c r="I38" s="70">
        <f t="shared" si="18"/>
        <v>685361</v>
      </c>
      <c r="J38" s="70">
        <f t="shared" si="18"/>
        <v>239688</v>
      </c>
      <c r="K38" s="70">
        <f t="shared" si="18"/>
        <v>34042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1991</v>
      </c>
      <c r="U38" s="70">
        <f t="shared" si="18"/>
        <v>0</v>
      </c>
      <c r="V38" s="70">
        <f t="shared" si="18"/>
        <v>796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5727289</v>
      </c>
      <c r="E39" s="78">
        <f t="shared" ref="E39:G39" si="19">SUM(E40:E46)</f>
        <v>4091024</v>
      </c>
      <c r="F39" s="78">
        <f t="shared" si="19"/>
        <v>0</v>
      </c>
      <c r="G39" s="78">
        <f t="shared" si="19"/>
        <v>813214</v>
      </c>
      <c r="H39" s="78">
        <f>SUM(H40:H46)</f>
        <v>0</v>
      </c>
      <c r="I39" s="78">
        <f t="shared" ref="I39:K39" si="20">SUM(I40:I46)</f>
        <v>550117</v>
      </c>
      <c r="J39" s="78">
        <f t="shared" si="20"/>
        <v>239688</v>
      </c>
      <c r="K39" s="78">
        <f t="shared" si="20"/>
        <v>31255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1991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4207497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3491076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411793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200013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104615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1453257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591280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368373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325285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135073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31255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1991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6940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4285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1726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929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42471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18581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23890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4383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4383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12741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12741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181067</v>
      </c>
      <c r="E47" s="79">
        <f t="shared" ref="E47:G47" si="23">SUM(E48:E52)</f>
        <v>1096</v>
      </c>
      <c r="F47" s="79">
        <f t="shared" si="23"/>
        <v>0</v>
      </c>
      <c r="G47" s="79">
        <f t="shared" si="23"/>
        <v>41144</v>
      </c>
      <c r="H47" s="79">
        <f>SUM(H48:H52)</f>
        <v>0</v>
      </c>
      <c r="I47" s="79">
        <f t="shared" ref="I47:K47" si="24">SUM(I48:I52)</f>
        <v>135244</v>
      </c>
      <c r="J47" s="79">
        <f t="shared" si="24"/>
        <v>0</v>
      </c>
      <c r="K47" s="79">
        <f t="shared" si="24"/>
        <v>2787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796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181067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1096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41144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135244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2787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796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K35"/>
  <sheetViews>
    <sheetView workbookViewId="0">
      <selection activeCell="D17" sqref="D17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6260783</v>
      </c>
      <c r="D5" s="339">
        <f t="shared" ref="D5:E5" si="0">+D6+D9+D11+D14+D25+D28+D30</f>
        <v>5932546</v>
      </c>
      <c r="E5" s="339">
        <f t="shared" si="0"/>
        <v>5908356</v>
      </c>
    </row>
    <row r="6" spans="1:193">
      <c r="A6" s="312">
        <v>1</v>
      </c>
      <c r="B6" s="67" t="s">
        <v>5131</v>
      </c>
      <c r="C6" s="338">
        <f>+C7+C8</f>
        <v>4077829</v>
      </c>
      <c r="D6" s="338">
        <f t="shared" ref="D6:E6" si="1">+D7+D8</f>
        <v>4075475</v>
      </c>
      <c r="E6" s="338">
        <f t="shared" si="1"/>
        <v>4092120</v>
      </c>
    </row>
    <row r="7" spans="1:193">
      <c r="A7" s="309">
        <v>11</v>
      </c>
      <c r="B7" s="48" t="s">
        <v>5118</v>
      </c>
      <c r="C7" s="337">
        <f>+'A.2 RASHODI'!E4</f>
        <v>4058907</v>
      </c>
      <c r="D7" s="337">
        <f>+'A.2 RASHODI'!E21</f>
        <v>4075475</v>
      </c>
      <c r="E7" s="337">
        <f>+'A.2 RASHODI'!E38</f>
        <v>4092120</v>
      </c>
    </row>
    <row r="8" spans="1:193">
      <c r="A8" s="309">
        <v>12</v>
      </c>
      <c r="B8" s="48" t="s">
        <v>232</v>
      </c>
      <c r="C8" s="337">
        <f>+'A.2 RASHODI'!F4</f>
        <v>18922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841135</v>
      </c>
      <c r="D9" s="338">
        <f t="shared" ref="D9:E9" si="2">+D10</f>
        <v>853561</v>
      </c>
      <c r="E9" s="338">
        <f t="shared" si="2"/>
        <v>854358</v>
      </c>
    </row>
    <row r="10" spans="1:193">
      <c r="A10" s="309">
        <v>31</v>
      </c>
      <c r="B10" s="48" t="s">
        <v>5119</v>
      </c>
      <c r="C10" s="337">
        <f>+'A.2 RASHODI'!G4</f>
        <v>841135</v>
      </c>
      <c r="D10" s="337">
        <f>+'A.2 RASHODI'!G21</f>
        <v>853561</v>
      </c>
      <c r="E10" s="337">
        <f>+'A.2 RASHODI'!G38</f>
        <v>854358</v>
      </c>
    </row>
    <row r="11" spans="1:193">
      <c r="A11" s="312">
        <v>4</v>
      </c>
      <c r="B11" s="67" t="s">
        <v>5133</v>
      </c>
      <c r="C11" s="338">
        <f>+C12+C13</f>
        <v>750798</v>
      </c>
      <c r="D11" s="338">
        <f t="shared" ref="D11:E11" si="3">+D12+D13</f>
        <v>693901</v>
      </c>
      <c r="E11" s="338">
        <f t="shared" si="3"/>
        <v>685361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750798</v>
      </c>
      <c r="D13" s="337">
        <f>+'A.2 RASHODI'!I21</f>
        <v>693901</v>
      </c>
      <c r="E13" s="337">
        <f>+'A.2 RASHODI'!I38</f>
        <v>685361</v>
      </c>
    </row>
    <row r="14" spans="1:193">
      <c r="A14" s="312">
        <v>5</v>
      </c>
      <c r="B14" s="67" t="s">
        <v>5134</v>
      </c>
      <c r="C14" s="338">
        <f>SUM(C15:C24)</f>
        <v>582013</v>
      </c>
      <c r="D14" s="338">
        <f t="shared" ref="D14:E14" si="4">SUM(D15:D24)</f>
        <v>306822</v>
      </c>
      <c r="E14" s="338">
        <f t="shared" si="4"/>
        <v>273730</v>
      </c>
    </row>
    <row r="15" spans="1:193">
      <c r="A15" s="309">
        <v>51</v>
      </c>
      <c r="B15" s="48" t="s">
        <v>5122</v>
      </c>
      <c r="C15" s="337">
        <f>+'A.2 RASHODI'!J4</f>
        <v>352512</v>
      </c>
      <c r="D15" s="337">
        <f>+'A.2 RASHODI'!J21</f>
        <v>244688</v>
      </c>
      <c r="E15" s="337">
        <f>+'A.2 RASHODI'!J38</f>
        <v>239688</v>
      </c>
    </row>
    <row r="16" spans="1:193">
      <c r="A16" s="309">
        <v>52</v>
      </c>
      <c r="B16" s="48" t="s">
        <v>5123</v>
      </c>
      <c r="C16" s="337">
        <f>+'A.2 RASHODI'!K4</f>
        <v>122277</v>
      </c>
      <c r="D16" s="337">
        <f>+'A.2 RASHODI'!K21</f>
        <v>62134</v>
      </c>
      <c r="E16" s="337">
        <f>+'A.2 RASHODI'!K38</f>
        <v>34042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107224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8212</v>
      </c>
      <c r="D25" s="338">
        <f t="shared" ref="D25:E25" si="5">+D26+D27</f>
        <v>1991</v>
      </c>
      <c r="E25" s="338">
        <f t="shared" si="5"/>
        <v>1991</v>
      </c>
    </row>
    <row r="26" spans="1:5">
      <c r="A26" s="309">
        <v>61</v>
      </c>
      <c r="B26" s="48" t="s">
        <v>1684</v>
      </c>
      <c r="C26" s="337">
        <f>+'A.2 RASHODI'!T4</f>
        <v>8212</v>
      </c>
      <c r="D26" s="337">
        <f>+'A.2 RASHODI'!T21</f>
        <v>1991</v>
      </c>
      <c r="E26" s="337">
        <f>+'A.2 RASHODI'!T38</f>
        <v>1991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796</v>
      </c>
      <c r="D28" s="338">
        <f t="shared" ref="D28:E28" si="6">+D29</f>
        <v>796</v>
      </c>
      <c r="E28" s="338">
        <f t="shared" si="6"/>
        <v>796</v>
      </c>
    </row>
    <row r="29" spans="1:5" ht="25.5">
      <c r="A29" s="309">
        <v>71</v>
      </c>
      <c r="B29" s="48" t="s">
        <v>5130</v>
      </c>
      <c r="C29" s="337">
        <f>+'A.2 RASHODI'!V4</f>
        <v>796</v>
      </c>
      <c r="D29" s="337">
        <f>+'A.2 RASHODI'!V21</f>
        <v>796</v>
      </c>
      <c r="E29" s="337">
        <f>+'A.2 RASHODI'!V38</f>
        <v>796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6120343</v>
      </c>
      <c r="D5" s="70">
        <f t="shared" ref="D5:E5" si="0">+D6+D15+D21+D28+D38+D45+D52+D59+D66+D75</f>
        <v>5804566</v>
      </c>
      <c r="E5" s="70">
        <f t="shared" si="0"/>
        <v>5801391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6120343</v>
      </c>
      <c r="D66" s="345">
        <f>SUM(D67:D74)</f>
        <v>5804566</v>
      </c>
      <c r="E66" s="345">
        <f>SUM(E67:E74)</f>
        <v>5801391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6120343</v>
      </c>
      <c r="D70" s="337">
        <f>SUMIF('Unos rashoda i izdataka'!$R$3:$R$501,'A.4 RASHODI FUNK'!$A70,'Unos rashoda i izdataka'!$K$3:$K$501)+SUMIF('Unos rashoda P4'!$T$3:$T$501,'A.4 RASHODI FUNK'!$A70,'Unos rashoda P4'!$I$3:$I$501)</f>
        <v>5804566</v>
      </c>
      <c r="E70" s="337">
        <f>SUMIF('Unos rashoda i izdataka'!$R$3:$R$501,'A.4 RASHODI FUNK'!$A70,'Unos rashoda i izdataka'!$L$3:$L$501)+SUMIF('Unos rashoda P4'!$T$3:$T$501,'A.4 RASHODI FUNK'!$A70,'Unos rashoda P4'!$J$3:$J$501)</f>
        <v>5801391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Vladimirka Telenta</cp:lastModifiedBy>
  <cp:lastPrinted>2022-12-16T10:55:22Z</cp:lastPrinted>
  <dcterms:created xsi:type="dcterms:W3CDTF">2018-09-10T07:36:17Z</dcterms:created>
  <dcterms:modified xsi:type="dcterms:W3CDTF">2022-12-16T10:55:28Z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