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18\IZVRŠENJE 2018\"/>
    </mc:Choice>
  </mc:AlternateContent>
  <xr:revisionPtr revIDLastSave="0" documentId="13_ncr:1_{4440363D-0BF9-4471-89DF-1684A06254D5}" xr6:coauthVersionLast="36" xr6:coauthVersionMax="36" xr10:uidLastSave="{00000000-0000-0000-0000-000000000000}"/>
  <bookViews>
    <workbookView xWindow="0" yWindow="0" windowWidth="28800" windowHeight="11925" tabRatio="894" firstSheet="2" activeTab="8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Opći dio rashodi" sheetId="10" r:id="rId5"/>
    <sheet name="Prihodi po izvorima fin." sheetId="7" r:id="rId6"/>
    <sheet name="Rashodi po izvorima fin." sheetId="3" r:id="rId7"/>
    <sheet name="Rashodi po aktiv. i izv.fin." sheetId="5" r:id="rId8"/>
    <sheet name="Izvori financiranja" sheetId="6" r:id="rId9"/>
  </sheets>
  <externalReferences>
    <externalReference r:id="rId10"/>
  </externalReferenc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G207" i="5"/>
  <c r="G271" i="5"/>
  <c r="F27" i="9" l="1"/>
  <c r="C26" i="9"/>
  <c r="C28" i="9"/>
  <c r="C14" i="7"/>
  <c r="E68" i="5" l="1"/>
  <c r="D196" i="3"/>
  <c r="E196" i="3"/>
  <c r="C196" i="3"/>
  <c r="E28" i="5"/>
  <c r="E137" i="3"/>
  <c r="E73" i="3"/>
  <c r="D19" i="7" l="1"/>
  <c r="E19" i="7"/>
  <c r="C19" i="7"/>
  <c r="D32" i="7" l="1"/>
  <c r="D29" i="7"/>
  <c r="D22" i="7"/>
  <c r="F19" i="6" s="1"/>
  <c r="D15" i="7"/>
  <c r="D9" i="7"/>
  <c r="F17" i="6" s="1"/>
  <c r="D49" i="3"/>
  <c r="E49" i="3"/>
  <c r="C49" i="3"/>
  <c r="E16" i="8"/>
  <c r="E18" i="8"/>
  <c r="E17" i="8"/>
  <c r="G23" i="6"/>
  <c r="F22" i="6"/>
  <c r="G20" i="6"/>
  <c r="F18" i="6"/>
  <c r="G83" i="5"/>
  <c r="D224" i="3"/>
  <c r="D236" i="3"/>
  <c r="D218" i="3"/>
  <c r="D246" i="3"/>
  <c r="D243" i="3"/>
  <c r="D235" i="3"/>
  <c r="D234" i="3"/>
  <c r="D198" i="3"/>
  <c r="D195" i="3"/>
  <c r="D194" i="3"/>
  <c r="D190" i="3"/>
  <c r="G122" i="5"/>
  <c r="D238" i="3"/>
  <c r="D233" i="3"/>
  <c r="D232" i="3"/>
  <c r="D228" i="3"/>
  <c r="D227" i="3" s="1"/>
  <c r="D221" i="3"/>
  <c r="D220" i="3"/>
  <c r="D212" i="3"/>
  <c r="D211" i="3" s="1"/>
  <c r="E190" i="5"/>
  <c r="C190" i="5"/>
  <c r="D190" i="5"/>
  <c r="G250" i="5"/>
  <c r="G211" i="5"/>
  <c r="G210" i="5"/>
  <c r="G166" i="5"/>
  <c r="G162" i="5"/>
  <c r="G161" i="5"/>
  <c r="G150" i="5"/>
  <c r="G76" i="5"/>
  <c r="G72" i="5"/>
  <c r="G34" i="5"/>
  <c r="E211" i="3"/>
  <c r="C211" i="3"/>
  <c r="E227" i="3"/>
  <c r="C227" i="3"/>
  <c r="D272" i="3"/>
  <c r="E272" i="3"/>
  <c r="C272" i="3"/>
  <c r="D154" i="3"/>
  <c r="E154" i="3"/>
  <c r="C154" i="3"/>
  <c r="G79" i="3"/>
  <c r="D26" i="3"/>
  <c r="G22" i="3"/>
  <c r="G21" i="6" l="1"/>
  <c r="F8" i="3"/>
  <c r="F11" i="3"/>
  <c r="F13" i="3"/>
  <c r="F14" i="3"/>
  <c r="F17" i="3"/>
  <c r="F18" i="3"/>
  <c r="F19" i="3"/>
  <c r="F21" i="3"/>
  <c r="F22" i="3"/>
  <c r="F23" i="3"/>
  <c r="F24" i="3"/>
  <c r="F25" i="3"/>
  <c r="F27" i="3"/>
  <c r="F28" i="3"/>
  <c r="F29" i="3"/>
  <c r="F30" i="3"/>
  <c r="F31" i="3"/>
  <c r="F32" i="3"/>
  <c r="F33" i="3"/>
  <c r="F34" i="3"/>
  <c r="F35" i="3"/>
  <c r="F39" i="3"/>
  <c r="F41" i="3"/>
  <c r="F42" i="3"/>
  <c r="F43" i="3"/>
  <c r="F46" i="3"/>
  <c r="F50" i="3"/>
  <c r="F55" i="3"/>
  <c r="F57" i="3"/>
  <c r="F59" i="3"/>
  <c r="F60" i="3"/>
  <c r="F63" i="3"/>
  <c r="F64" i="3"/>
  <c r="F65" i="3"/>
  <c r="F67" i="3"/>
  <c r="F68" i="3"/>
  <c r="F69" i="3"/>
  <c r="F70" i="3"/>
  <c r="F72" i="3"/>
  <c r="F73" i="3"/>
  <c r="F74" i="3"/>
  <c r="F75" i="3"/>
  <c r="F76" i="3"/>
  <c r="F77" i="3"/>
  <c r="F78" i="3"/>
  <c r="F82" i="3"/>
  <c r="F84" i="3"/>
  <c r="F85" i="3"/>
  <c r="F86" i="3"/>
  <c r="F87" i="3"/>
  <c r="F88" i="3"/>
  <c r="F91" i="3"/>
  <c r="F92" i="3"/>
  <c r="F94" i="3"/>
  <c r="F97" i="3"/>
  <c r="F100" i="3"/>
  <c r="F103" i="3"/>
  <c r="F107" i="3"/>
  <c r="F108" i="3"/>
  <c r="F109" i="3"/>
  <c r="F111" i="3"/>
  <c r="F114" i="3"/>
  <c r="F119" i="3"/>
  <c r="F124" i="3"/>
  <c r="F125" i="3"/>
  <c r="F128" i="3"/>
  <c r="F131" i="3"/>
  <c r="F132" i="3"/>
  <c r="F133" i="3"/>
  <c r="F134" i="3"/>
  <c r="F136" i="3"/>
  <c r="F137" i="3"/>
  <c r="F138" i="3"/>
  <c r="F139" i="3"/>
  <c r="F141" i="3"/>
  <c r="F142" i="3"/>
  <c r="F143" i="3"/>
  <c r="F144" i="3"/>
  <c r="F148" i="3"/>
  <c r="F149" i="3"/>
  <c r="F150" i="3"/>
  <c r="F151" i="3"/>
  <c r="F152" i="3"/>
  <c r="F155" i="3"/>
  <c r="F156" i="3"/>
  <c r="F163" i="3"/>
  <c r="F166" i="3"/>
  <c r="F171" i="3"/>
  <c r="F174" i="3"/>
  <c r="F175" i="3"/>
  <c r="F176" i="3"/>
  <c r="F177" i="3"/>
  <c r="F178" i="3"/>
  <c r="F180" i="3"/>
  <c r="F182" i="3"/>
  <c r="F185" i="3"/>
  <c r="F190" i="3"/>
  <c r="F194" i="3"/>
  <c r="F195" i="3"/>
  <c r="F198" i="3"/>
  <c r="F204" i="3"/>
  <c r="F208" i="3"/>
  <c r="F218" i="3"/>
  <c r="F220" i="3"/>
  <c r="F221" i="3"/>
  <c r="F226" i="3"/>
  <c r="F228" i="3"/>
  <c r="F232" i="3"/>
  <c r="F233" i="3"/>
  <c r="F235" i="3"/>
  <c r="F236" i="3"/>
  <c r="F238" i="3"/>
  <c r="F240" i="3"/>
  <c r="F241" i="3"/>
  <c r="F243" i="3"/>
  <c r="F246" i="3"/>
  <c r="F249" i="3"/>
  <c r="F256" i="3"/>
  <c r="F259" i="3"/>
  <c r="F260" i="3"/>
  <c r="F273" i="3"/>
  <c r="F277" i="3"/>
  <c r="F283" i="3"/>
  <c r="F288" i="3"/>
  <c r="F7" i="5"/>
  <c r="F8" i="5"/>
  <c r="F9" i="5"/>
  <c r="F10" i="5"/>
  <c r="F11" i="5"/>
  <c r="F12" i="5"/>
  <c r="F13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5" i="5"/>
  <c r="F36" i="5"/>
  <c r="F37" i="5"/>
  <c r="F38" i="5"/>
  <c r="F39" i="5"/>
  <c r="F40" i="5"/>
  <c r="F41" i="5"/>
  <c r="F42" i="5"/>
  <c r="F43" i="5"/>
  <c r="F45" i="5"/>
  <c r="F46" i="5"/>
  <c r="F47" i="5"/>
  <c r="F49" i="5"/>
  <c r="F50" i="5"/>
  <c r="F51" i="5"/>
  <c r="F52" i="5"/>
  <c r="F53" i="5"/>
  <c r="F54" i="5"/>
  <c r="F56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7" i="5"/>
  <c r="F78" i="5"/>
  <c r="F79" i="5"/>
  <c r="F80" i="5"/>
  <c r="F81" i="5"/>
  <c r="F82" i="5"/>
  <c r="F83" i="5"/>
  <c r="F85" i="5"/>
  <c r="F86" i="5"/>
  <c r="F87" i="5"/>
  <c r="F88" i="5"/>
  <c r="F89" i="5"/>
  <c r="F90" i="5"/>
  <c r="F91" i="5"/>
  <c r="F92" i="5"/>
  <c r="F93" i="5"/>
  <c r="F94" i="5"/>
  <c r="F96" i="5"/>
  <c r="F104" i="5"/>
  <c r="F105" i="5"/>
  <c r="F106" i="5"/>
  <c r="F107" i="5"/>
  <c r="F109" i="5"/>
  <c r="F110" i="5"/>
  <c r="F112" i="5"/>
  <c r="F113" i="5"/>
  <c r="F114" i="5"/>
  <c r="F115" i="5"/>
  <c r="F116" i="5"/>
  <c r="F117" i="5"/>
  <c r="F118" i="5"/>
  <c r="F119" i="5"/>
  <c r="F121" i="5"/>
  <c r="F122" i="5"/>
  <c r="F123" i="5"/>
  <c r="F125" i="5"/>
  <c r="F126" i="5"/>
  <c r="F127" i="5"/>
  <c r="F134" i="5"/>
  <c r="F136" i="5"/>
  <c r="F137" i="5"/>
  <c r="F139" i="5"/>
  <c r="F143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3" i="5"/>
  <c r="F165" i="5"/>
  <c r="F166" i="5"/>
  <c r="F167" i="5"/>
  <c r="F168" i="5"/>
  <c r="F171" i="5"/>
  <c r="F172" i="5"/>
  <c r="F173" i="5"/>
  <c r="F175" i="5"/>
  <c r="F176" i="5"/>
  <c r="F177" i="5"/>
  <c r="F178" i="5"/>
  <c r="F179" i="5"/>
  <c r="F180" i="5"/>
  <c r="F182" i="5"/>
  <c r="F183" i="5"/>
  <c r="F185" i="5"/>
  <c r="F186" i="5"/>
  <c r="F187" i="5"/>
  <c r="F188" i="5"/>
  <c r="F189" i="5"/>
  <c r="F191" i="5"/>
  <c r="F193" i="5"/>
  <c r="F194" i="5"/>
  <c r="F195" i="5"/>
  <c r="F201" i="5"/>
  <c r="F203" i="5"/>
  <c r="F207" i="5"/>
  <c r="F208" i="5"/>
  <c r="F209" i="5"/>
  <c r="F212" i="5"/>
  <c r="F213" i="5"/>
  <c r="F214" i="5"/>
  <c r="F215" i="5"/>
  <c r="F216" i="5"/>
  <c r="F221" i="5"/>
  <c r="F222" i="5"/>
  <c r="F223" i="5"/>
  <c r="F224" i="5"/>
  <c r="F225" i="5"/>
  <c r="F227" i="5"/>
  <c r="F229" i="5"/>
  <c r="F230" i="5"/>
  <c r="F231" i="5"/>
  <c r="F232" i="5"/>
  <c r="F233" i="5"/>
  <c r="F219" i="5"/>
  <c r="F254" i="5"/>
  <c r="F255" i="5"/>
  <c r="F247" i="5"/>
  <c r="F248" i="5"/>
  <c r="F249" i="5"/>
  <c r="F252" i="5"/>
  <c r="F259" i="5"/>
  <c r="F260" i="5"/>
  <c r="F261" i="5"/>
  <c r="F262" i="5"/>
  <c r="F263" i="5"/>
  <c r="F264" i="5"/>
  <c r="F269" i="5"/>
  <c r="F270" i="5"/>
  <c r="D206" i="5"/>
  <c r="E206" i="5"/>
  <c r="D218" i="5"/>
  <c r="E218" i="5"/>
  <c r="C218" i="5"/>
  <c r="C266" i="5"/>
  <c r="C265" i="5" s="1"/>
  <c r="C258" i="5"/>
  <c r="C257" i="5" s="1"/>
  <c r="C246" i="5"/>
  <c r="C253" i="5"/>
  <c r="C245" i="5" s="1"/>
  <c r="C235" i="5"/>
  <c r="C220" i="5"/>
  <c r="C206" i="5"/>
  <c r="C174" i="5"/>
  <c r="C170" i="5"/>
  <c r="C142" i="5"/>
  <c r="C141" i="5" s="1"/>
  <c r="C138" i="5"/>
  <c r="C130" i="5"/>
  <c r="C103" i="5"/>
  <c r="C97" i="5"/>
  <c r="C55" i="5"/>
  <c r="C6" i="5"/>
  <c r="C5" i="5" s="1"/>
  <c r="C15" i="5"/>
  <c r="D6" i="5"/>
  <c r="D183" i="3"/>
  <c r="E183" i="3"/>
  <c r="C183" i="3"/>
  <c r="C135" i="3"/>
  <c r="D112" i="3"/>
  <c r="E112" i="3"/>
  <c r="C112" i="3"/>
  <c r="E276" i="3"/>
  <c r="E275" i="3" s="1"/>
  <c r="D276" i="3"/>
  <c r="D275" i="3" s="1"/>
  <c r="C276" i="3"/>
  <c r="C275" i="3" s="1"/>
  <c r="F272" i="3"/>
  <c r="D165" i="3"/>
  <c r="E165" i="3"/>
  <c r="C165" i="3"/>
  <c r="D102" i="3"/>
  <c r="E102" i="3"/>
  <c r="C102" i="3"/>
  <c r="F8" i="7"/>
  <c r="F10" i="7"/>
  <c r="F11" i="7"/>
  <c r="F12" i="7"/>
  <c r="F14" i="7"/>
  <c r="F16" i="7"/>
  <c r="F17" i="7"/>
  <c r="F18" i="7"/>
  <c r="F20" i="7"/>
  <c r="F23" i="7"/>
  <c r="F24" i="7"/>
  <c r="F25" i="7"/>
  <c r="F26" i="7"/>
  <c r="F27" i="7"/>
  <c r="F28" i="7"/>
  <c r="F30" i="7"/>
  <c r="F31" i="7"/>
  <c r="F33" i="7"/>
  <c r="F8" i="10"/>
  <c r="F11" i="10"/>
  <c r="F13" i="10"/>
  <c r="F14" i="10"/>
  <c r="F17" i="10"/>
  <c r="F18" i="10"/>
  <c r="F19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7" i="10"/>
  <c r="F39" i="10"/>
  <c r="F40" i="10"/>
  <c r="F41" i="10"/>
  <c r="F42" i="10"/>
  <c r="F43" i="10"/>
  <c r="F46" i="10"/>
  <c r="F47" i="10"/>
  <c r="F49" i="10"/>
  <c r="F52" i="10"/>
  <c r="F55" i="10"/>
  <c r="F56" i="10"/>
  <c r="F59" i="10"/>
  <c r="F62" i="10"/>
  <c r="F66" i="10"/>
  <c r="F69" i="10"/>
  <c r="F70" i="10"/>
  <c r="F71" i="10"/>
  <c r="F72" i="10"/>
  <c r="F73" i="10"/>
  <c r="F76" i="10"/>
  <c r="F78" i="10"/>
  <c r="F81" i="10"/>
  <c r="D61" i="10"/>
  <c r="E61" i="10"/>
  <c r="F61" i="10" s="1"/>
  <c r="C61" i="10"/>
  <c r="F8" i="9"/>
  <c r="F9" i="9"/>
  <c r="F10" i="9"/>
  <c r="F11" i="9"/>
  <c r="F13" i="9"/>
  <c r="F15" i="9"/>
  <c r="F19" i="9"/>
  <c r="F20" i="9"/>
  <c r="F21" i="9"/>
  <c r="F24" i="9"/>
  <c r="F28" i="9"/>
  <c r="F30" i="9"/>
  <c r="F31" i="9"/>
  <c r="F34" i="9"/>
  <c r="F37" i="9"/>
  <c r="F39" i="9"/>
  <c r="F43" i="9"/>
  <c r="C7" i="9"/>
  <c r="F165" i="3" l="1"/>
  <c r="F112" i="3"/>
  <c r="F183" i="3"/>
  <c r="F102" i="3"/>
  <c r="F275" i="3"/>
  <c r="C205" i="5"/>
  <c r="C169" i="5"/>
  <c r="G218" i="5"/>
  <c r="F276" i="3"/>
  <c r="F206" i="5"/>
  <c r="F218" i="5"/>
  <c r="C14" i="5"/>
  <c r="C287" i="3"/>
  <c r="C286" i="3" s="1"/>
  <c r="C285" i="3" s="1"/>
  <c r="C284" i="3" s="1"/>
  <c r="C282" i="3"/>
  <c r="C280" i="3"/>
  <c r="C269" i="3"/>
  <c r="C267" i="3"/>
  <c r="C262" i="3"/>
  <c r="C258" i="3"/>
  <c r="C255" i="3"/>
  <c r="C254" i="3" s="1"/>
  <c r="C251" i="3"/>
  <c r="C250" i="3" s="1"/>
  <c r="C248" i="3"/>
  <c r="C247" i="3" s="1"/>
  <c r="C245" i="3"/>
  <c r="C244" i="3" s="1"/>
  <c r="C239" i="3"/>
  <c r="C237" i="3"/>
  <c r="C230" i="3"/>
  <c r="C223" i="3"/>
  <c r="C219" i="3"/>
  <c r="C217" i="3"/>
  <c r="C210" i="3"/>
  <c r="C209" i="3" s="1"/>
  <c r="C207" i="3"/>
  <c r="C206" i="3" s="1"/>
  <c r="C203" i="3"/>
  <c r="C200" i="3"/>
  <c r="C197" i="3"/>
  <c r="C193" i="3"/>
  <c r="C191" i="3"/>
  <c r="C189" i="3"/>
  <c r="C181" i="3"/>
  <c r="C179" i="3"/>
  <c r="C173" i="3"/>
  <c r="C170" i="3"/>
  <c r="C169" i="3" s="1"/>
  <c r="C164" i="3"/>
  <c r="C162" i="3"/>
  <c r="C161" i="3" s="1"/>
  <c r="C159" i="3"/>
  <c r="C158" i="3" s="1"/>
  <c r="C153" i="3"/>
  <c r="C147" i="3"/>
  <c r="C145" i="3"/>
  <c r="C130" i="3"/>
  <c r="C126" i="3"/>
  <c r="C123" i="3"/>
  <c r="C121" i="3"/>
  <c r="C118" i="3"/>
  <c r="C110" i="3"/>
  <c r="C106" i="3"/>
  <c r="C99" i="3"/>
  <c r="C98" i="3" s="1"/>
  <c r="C96" i="3"/>
  <c r="C95" i="3" s="1"/>
  <c r="C90" i="3"/>
  <c r="C89" i="3" s="1"/>
  <c r="C83" i="3"/>
  <c r="C81" i="3"/>
  <c r="C71" i="3"/>
  <c r="C66" i="3"/>
  <c r="C62" i="3"/>
  <c r="C58" i="3"/>
  <c r="C56" i="3"/>
  <c r="C54" i="3"/>
  <c r="C48" i="3"/>
  <c r="C47" i="3" s="1"/>
  <c r="C45" i="3"/>
  <c r="C44" i="3" s="1"/>
  <c r="C38" i="3"/>
  <c r="C36" i="3"/>
  <c r="C26" i="3"/>
  <c r="C20" i="3"/>
  <c r="C16" i="3"/>
  <c r="C12" i="3"/>
  <c r="C10" i="3"/>
  <c r="C7" i="3"/>
  <c r="C32" i="7"/>
  <c r="C29" i="7"/>
  <c r="C22" i="7"/>
  <c r="C15" i="7"/>
  <c r="C9" i="7"/>
  <c r="C7" i="7"/>
  <c r="D7" i="7"/>
  <c r="C79" i="10"/>
  <c r="C77" i="10"/>
  <c r="C75" i="10"/>
  <c r="C68" i="10"/>
  <c r="C65" i="10"/>
  <c r="C64" i="10" s="1"/>
  <c r="C58" i="10"/>
  <c r="C57" i="10" s="1"/>
  <c r="C54" i="10"/>
  <c r="C53" i="10" s="1"/>
  <c r="C51" i="10"/>
  <c r="C50" i="10" s="1"/>
  <c r="C45" i="10"/>
  <c r="C44" i="10" s="1"/>
  <c r="C38" i="10"/>
  <c r="C36" i="10"/>
  <c r="C26" i="10"/>
  <c r="C20" i="10"/>
  <c r="C16" i="10"/>
  <c r="C12" i="10"/>
  <c r="C10" i="10"/>
  <c r="C7" i="10"/>
  <c r="C44" i="9"/>
  <c r="C42" i="9"/>
  <c r="C38" i="9"/>
  <c r="C36" i="9"/>
  <c r="C33" i="9"/>
  <c r="C32" i="9" s="1"/>
  <c r="C29" i="9"/>
  <c r="C23" i="9"/>
  <c r="C22" i="9"/>
  <c r="C18" i="9"/>
  <c r="C17" i="9" s="1"/>
  <c r="C14" i="9"/>
  <c r="C12" i="9"/>
  <c r="C6" i="9" s="1"/>
  <c r="E97" i="5"/>
  <c r="D97" i="5"/>
  <c r="G102" i="5"/>
  <c r="G101" i="5"/>
  <c r="G100" i="5"/>
  <c r="G99" i="5"/>
  <c r="G98" i="5"/>
  <c r="E15" i="5"/>
  <c r="F15" i="5" s="1"/>
  <c r="D15" i="5"/>
  <c r="E55" i="5"/>
  <c r="F55" i="5" s="1"/>
  <c r="D55" i="5"/>
  <c r="E103" i="5"/>
  <c r="F103" i="5" s="1"/>
  <c r="D103" i="5"/>
  <c r="E130" i="5"/>
  <c r="F130" i="5" s="1"/>
  <c r="D130" i="5"/>
  <c r="E138" i="5"/>
  <c r="F138" i="5" s="1"/>
  <c r="D138" i="5"/>
  <c r="E142" i="5"/>
  <c r="D142" i="5"/>
  <c r="D141" i="5" s="1"/>
  <c r="F190" i="5"/>
  <c r="E170" i="5"/>
  <c r="D170" i="5"/>
  <c r="D169" i="5" s="1"/>
  <c r="D174" i="5"/>
  <c r="E220" i="5"/>
  <c r="D220" i="5"/>
  <c r="E235" i="5"/>
  <c r="D235" i="5"/>
  <c r="E246" i="5"/>
  <c r="F246" i="5" s="1"/>
  <c r="E253" i="5"/>
  <c r="F253" i="5" s="1"/>
  <c r="D246" i="5"/>
  <c r="D253" i="5"/>
  <c r="E258" i="5"/>
  <c r="D258" i="5"/>
  <c r="D257" i="5" s="1"/>
  <c r="E266" i="5"/>
  <c r="D266" i="5"/>
  <c r="D265" i="5" s="1"/>
  <c r="E6" i="5"/>
  <c r="D5" i="5"/>
  <c r="E174" i="5"/>
  <c r="F174" i="5" s="1"/>
  <c r="D79" i="10"/>
  <c r="E79" i="10"/>
  <c r="F79" i="10" s="1"/>
  <c r="E7" i="10"/>
  <c r="F7" i="10" s="1"/>
  <c r="D7" i="10"/>
  <c r="F25" i="6" l="1"/>
  <c r="D6" i="7"/>
  <c r="F170" i="5"/>
  <c r="E169" i="5"/>
  <c r="E265" i="5"/>
  <c r="F265" i="5" s="1"/>
  <c r="F266" i="5"/>
  <c r="E5" i="5"/>
  <c r="F5" i="5" s="1"/>
  <c r="F6" i="5"/>
  <c r="E257" i="5"/>
  <c r="F257" i="5" s="1"/>
  <c r="F258" i="5"/>
  <c r="E205" i="5"/>
  <c r="F205" i="5" s="1"/>
  <c r="F220" i="5"/>
  <c r="E141" i="5"/>
  <c r="F141" i="5" s="1"/>
  <c r="F142" i="5"/>
  <c r="D245" i="5"/>
  <c r="F169" i="5"/>
  <c r="E14" i="5"/>
  <c r="F14" i="5" s="1"/>
  <c r="D205" i="5"/>
  <c r="G97" i="5"/>
  <c r="D14" i="5"/>
  <c r="C271" i="5"/>
  <c r="C105" i="3"/>
  <c r="C104" i="3" s="1"/>
  <c r="C279" i="3"/>
  <c r="C278" i="3" s="1"/>
  <c r="C129" i="3"/>
  <c r="C257" i="3"/>
  <c r="C253" i="3" s="1"/>
  <c r="C6" i="7"/>
  <c r="C41" i="9"/>
  <c r="C40" i="9" s="1"/>
  <c r="B15" i="8" s="1"/>
  <c r="C35" i="9"/>
  <c r="C25" i="9"/>
  <c r="C5" i="9" s="1"/>
  <c r="B14" i="8" s="1"/>
  <c r="C266" i="3"/>
  <c r="C265" i="3" s="1"/>
  <c r="C15" i="3"/>
  <c r="C6" i="3"/>
  <c r="C117" i="3"/>
  <c r="C61" i="3"/>
  <c r="C172" i="3"/>
  <c r="C168" i="3" s="1"/>
  <c r="C53" i="3"/>
  <c r="C188" i="3"/>
  <c r="C216" i="3"/>
  <c r="C222" i="3"/>
  <c r="C36" i="7"/>
  <c r="C15" i="10"/>
  <c r="C67" i="10"/>
  <c r="C63" i="10" s="1"/>
  <c r="B18" i="8" s="1"/>
  <c r="C6" i="10"/>
  <c r="E245" i="5"/>
  <c r="F245" i="5" s="1"/>
  <c r="D271" i="5" l="1"/>
  <c r="C116" i="3"/>
  <c r="C115" i="3" s="1"/>
  <c r="C264" i="3"/>
  <c r="C47" i="9"/>
  <c r="B13" i="8" s="1"/>
  <c r="C215" i="3"/>
  <c r="C214" i="3" s="1"/>
  <c r="C187" i="3"/>
  <c r="C186" i="3" s="1"/>
  <c r="C52" i="3"/>
  <c r="C51" i="3" s="1"/>
  <c r="C5" i="3"/>
  <c r="C4" i="3" s="1"/>
  <c r="C5" i="10"/>
  <c r="E271" i="5"/>
  <c r="F271" i="5" s="1"/>
  <c r="C82" i="10" l="1"/>
  <c r="B16" i="8" s="1"/>
  <c r="B17" i="8"/>
  <c r="C290" i="3"/>
  <c r="P21" i="6"/>
  <c r="O19" i="6" s="1"/>
  <c r="B19" i="8" l="1"/>
  <c r="O18" i="6"/>
  <c r="E234" i="3"/>
  <c r="F234" i="3" s="1"/>
  <c r="E140" i="3"/>
  <c r="F140" i="3" s="1"/>
  <c r="E127" i="3"/>
  <c r="F127" i="3" s="1"/>
  <c r="E224" i="3"/>
  <c r="F224" i="3" s="1"/>
  <c r="O17" i="6"/>
  <c r="E80" i="3"/>
  <c r="F80" i="3" s="1"/>
  <c r="O25" i="6" l="1"/>
  <c r="R24" i="6" l="1"/>
  <c r="E90" i="3" l="1"/>
  <c r="F90" i="3" s="1"/>
  <c r="E71" i="3"/>
  <c r="F71" i="3" s="1"/>
  <c r="D210" i="3"/>
  <c r="D209" i="3" s="1"/>
  <c r="E200" i="3"/>
  <c r="D200" i="3"/>
  <c r="D191" i="3"/>
  <c r="E191" i="3"/>
  <c r="E159" i="3"/>
  <c r="D159" i="3"/>
  <c r="D158" i="3" s="1"/>
  <c r="D145" i="3"/>
  <c r="E145" i="3"/>
  <c r="E118" i="3"/>
  <c r="F118" i="3" s="1"/>
  <c r="D118" i="3"/>
  <c r="E230" i="3"/>
  <c r="F230" i="3" s="1"/>
  <c r="D230" i="3"/>
  <c r="F227" i="3"/>
  <c r="D36" i="3"/>
  <c r="E36" i="3"/>
  <c r="D7" i="3"/>
  <c r="E7" i="3"/>
  <c r="F7" i="3" s="1"/>
  <c r="E269" i="3"/>
  <c r="D269" i="3"/>
  <c r="E267" i="3"/>
  <c r="D267" i="3"/>
  <c r="E15" i="7"/>
  <c r="H18" i="6" s="1"/>
  <c r="E32" i="7"/>
  <c r="F32" i="7" s="1"/>
  <c r="E29" i="7"/>
  <c r="F29" i="7" s="1"/>
  <c r="E22" i="7"/>
  <c r="H19" i="6" s="1"/>
  <c r="J19" i="6" s="1"/>
  <c r="E7" i="7"/>
  <c r="E9" i="7"/>
  <c r="G34" i="7"/>
  <c r="G13" i="7"/>
  <c r="G45" i="9"/>
  <c r="E44" i="9"/>
  <c r="D44" i="9"/>
  <c r="G44" i="9" s="1"/>
  <c r="G27" i="9"/>
  <c r="D26" i="9"/>
  <c r="E26" i="9"/>
  <c r="F26" i="9" s="1"/>
  <c r="E18" i="9"/>
  <c r="F18" i="9" s="1"/>
  <c r="E14" i="9"/>
  <c r="F14" i="9" s="1"/>
  <c r="G8" i="9"/>
  <c r="F9" i="7" l="1"/>
  <c r="H17" i="6"/>
  <c r="J17" i="6" s="1"/>
  <c r="F7" i="7"/>
  <c r="H16" i="6"/>
  <c r="J16" i="6" s="1"/>
  <c r="H22" i="6"/>
  <c r="J22" i="6" s="1"/>
  <c r="E36" i="7"/>
  <c r="F36" i="7" s="1"/>
  <c r="F15" i="7"/>
  <c r="E210" i="3"/>
  <c r="F22" i="7"/>
  <c r="H21" i="6"/>
  <c r="H23" i="6"/>
  <c r="F19" i="7"/>
  <c r="H20" i="6"/>
  <c r="E158" i="3"/>
  <c r="E6" i="7"/>
  <c r="F6" i="7" s="1"/>
  <c r="H25" i="6" l="1"/>
  <c r="E209" i="3"/>
  <c r="J25" i="6"/>
  <c r="G10" i="9"/>
  <c r="G13" i="9"/>
  <c r="G15" i="9"/>
  <c r="G19" i="9"/>
  <c r="G21" i="9"/>
  <c r="G24" i="9"/>
  <c r="G28" i="9"/>
  <c r="G30" i="9"/>
  <c r="G34" i="9"/>
  <c r="G37" i="9"/>
  <c r="G39" i="9"/>
  <c r="G43" i="9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5" i="5"/>
  <c r="G27" i="5"/>
  <c r="G28" i="5"/>
  <c r="G29" i="5"/>
  <c r="G31" i="5"/>
  <c r="G33" i="5"/>
  <c r="G35" i="5"/>
  <c r="G36" i="5"/>
  <c r="G38" i="5"/>
  <c r="G39" i="5"/>
  <c r="G40" i="5"/>
  <c r="G41" i="5"/>
  <c r="G42" i="5"/>
  <c r="G47" i="5"/>
  <c r="G50" i="5"/>
  <c r="G55" i="5"/>
  <c r="G56" i="5"/>
  <c r="G59" i="5"/>
  <c r="G60" i="5"/>
  <c r="G61" i="5"/>
  <c r="G62" i="5"/>
  <c r="G63" i="5"/>
  <c r="G64" i="5"/>
  <c r="G65" i="5"/>
  <c r="G67" i="5"/>
  <c r="G68" i="5"/>
  <c r="G69" i="5"/>
  <c r="G70" i="5"/>
  <c r="G71" i="5"/>
  <c r="G73" i="5"/>
  <c r="G74" i="5"/>
  <c r="G75" i="5"/>
  <c r="G78" i="5"/>
  <c r="G79" i="5"/>
  <c r="G80" i="5"/>
  <c r="G81" i="5"/>
  <c r="G82" i="5"/>
  <c r="G86" i="5"/>
  <c r="G87" i="5"/>
  <c r="G88" i="5"/>
  <c r="G89" i="5"/>
  <c r="G90" i="5"/>
  <c r="G91" i="5"/>
  <c r="G92" i="5"/>
  <c r="G94" i="5"/>
  <c r="G103" i="5"/>
  <c r="G104" i="5"/>
  <c r="G105" i="5"/>
  <c r="G106" i="5"/>
  <c r="G107" i="5"/>
  <c r="G110" i="5"/>
  <c r="G112" i="5"/>
  <c r="G113" i="5"/>
  <c r="G114" i="5"/>
  <c r="G115" i="5"/>
  <c r="G116" i="5"/>
  <c r="G117" i="5"/>
  <c r="G118" i="5"/>
  <c r="G121" i="5"/>
  <c r="G130" i="5"/>
  <c r="G135" i="5"/>
  <c r="G138" i="5"/>
  <c r="G141" i="5"/>
  <c r="G142" i="5"/>
  <c r="G143" i="5"/>
  <c r="G145" i="5"/>
  <c r="G146" i="5"/>
  <c r="G147" i="5"/>
  <c r="G148" i="5"/>
  <c r="G149" i="5"/>
  <c r="G151" i="5"/>
  <c r="G152" i="5"/>
  <c r="G153" i="5"/>
  <c r="G154" i="5"/>
  <c r="G155" i="5"/>
  <c r="G156" i="5"/>
  <c r="G157" i="5"/>
  <c r="G158" i="5"/>
  <c r="G159" i="5"/>
  <c r="G160" i="5"/>
  <c r="G163" i="5"/>
  <c r="G164" i="5"/>
  <c r="G165" i="5"/>
  <c r="G167" i="5"/>
  <c r="G168" i="5"/>
  <c r="G169" i="5"/>
  <c r="G190" i="5"/>
  <c r="G191" i="5"/>
  <c r="G192" i="5"/>
  <c r="G193" i="5"/>
  <c r="G194" i="5"/>
  <c r="G195" i="5"/>
  <c r="G196" i="5"/>
  <c r="G198" i="5"/>
  <c r="G199" i="5"/>
  <c r="G174" i="5"/>
  <c r="G205" i="5"/>
  <c r="G206" i="5"/>
  <c r="G208" i="5"/>
  <c r="G209" i="5"/>
  <c r="G213" i="5"/>
  <c r="G214" i="5"/>
  <c r="G216" i="5"/>
  <c r="G220" i="5"/>
  <c r="G222" i="5"/>
  <c r="G224" i="5"/>
  <c r="G227" i="5"/>
  <c r="G233" i="5"/>
  <c r="G235" i="5"/>
  <c r="G245" i="5"/>
  <c r="G253" i="5"/>
  <c r="G256" i="5"/>
  <c r="G246" i="5"/>
  <c r="G247" i="5"/>
  <c r="G248" i="5"/>
  <c r="G249" i="5"/>
  <c r="G251" i="5"/>
  <c r="G5" i="5"/>
  <c r="G8" i="3"/>
  <c r="G11" i="3"/>
  <c r="G13" i="3"/>
  <c r="G14" i="3"/>
  <c r="G17" i="3"/>
  <c r="G18" i="3"/>
  <c r="G19" i="3"/>
  <c r="G21" i="3"/>
  <c r="G23" i="3"/>
  <c r="G24" i="3"/>
  <c r="G25" i="3"/>
  <c r="G27" i="3"/>
  <c r="G28" i="3"/>
  <c r="G29" i="3"/>
  <c r="G30" i="3"/>
  <c r="G31" i="3"/>
  <c r="G32" i="3"/>
  <c r="G33" i="3"/>
  <c r="G34" i="3"/>
  <c r="G35" i="3"/>
  <c r="G39" i="3"/>
  <c r="G40" i="3"/>
  <c r="G41" i="3"/>
  <c r="G42" i="3"/>
  <c r="G43" i="3"/>
  <c r="G46" i="3"/>
  <c r="G50" i="3"/>
  <c r="G55" i="3"/>
  <c r="G57" i="3"/>
  <c r="G59" i="3"/>
  <c r="G60" i="3"/>
  <c r="G63" i="3"/>
  <c r="G64" i="3"/>
  <c r="G65" i="3"/>
  <c r="G67" i="3"/>
  <c r="G69" i="3"/>
  <c r="G72" i="3"/>
  <c r="G73" i="3"/>
  <c r="G74" i="3"/>
  <c r="G76" i="3"/>
  <c r="G78" i="3"/>
  <c r="G80" i="3"/>
  <c r="G82" i="3"/>
  <c r="G85" i="3"/>
  <c r="G86" i="3"/>
  <c r="G87" i="3"/>
  <c r="G88" i="3"/>
  <c r="G91" i="3"/>
  <c r="G100" i="3"/>
  <c r="G107" i="3"/>
  <c r="G119" i="3"/>
  <c r="G124" i="3"/>
  <c r="G125" i="3"/>
  <c r="G127" i="3"/>
  <c r="G128" i="3"/>
  <c r="G131" i="3"/>
  <c r="G132" i="3"/>
  <c r="G133" i="3"/>
  <c r="G136" i="3"/>
  <c r="G137" i="3"/>
  <c r="G138" i="3"/>
  <c r="G139" i="3"/>
  <c r="G140" i="3"/>
  <c r="G142" i="3"/>
  <c r="G143" i="3"/>
  <c r="G144" i="3"/>
  <c r="G149" i="3"/>
  <c r="G150" i="3"/>
  <c r="G151" i="3"/>
  <c r="G152" i="3"/>
  <c r="G155" i="3"/>
  <c r="G171" i="3"/>
  <c r="G174" i="3"/>
  <c r="G175" i="3"/>
  <c r="G176" i="3"/>
  <c r="G177" i="3"/>
  <c r="G178" i="3"/>
  <c r="G182" i="3"/>
  <c r="G190" i="3"/>
  <c r="G194" i="3"/>
  <c r="G195" i="3"/>
  <c r="G198" i="3"/>
  <c r="G199" i="3"/>
  <c r="G218" i="3"/>
  <c r="G220" i="3"/>
  <c r="G221" i="3"/>
  <c r="G224" i="3"/>
  <c r="G226" i="3"/>
  <c r="G228" i="3"/>
  <c r="G232" i="3"/>
  <c r="G233" i="3"/>
  <c r="G234" i="3"/>
  <c r="G235" i="3"/>
  <c r="G236" i="3"/>
  <c r="G238" i="3"/>
  <c r="G240" i="3"/>
  <c r="G243" i="3"/>
  <c r="G259" i="3"/>
  <c r="G271" i="3"/>
  <c r="G281" i="3"/>
  <c r="G8" i="10"/>
  <c r="G11" i="10"/>
  <c r="G13" i="10"/>
  <c r="G14" i="10"/>
  <c r="G17" i="10"/>
  <c r="G18" i="10"/>
  <c r="G19" i="10"/>
  <c r="G21" i="10"/>
  <c r="G22" i="10"/>
  <c r="G23" i="10"/>
  <c r="G24" i="10"/>
  <c r="G25" i="10"/>
  <c r="G27" i="10"/>
  <c r="G28" i="10"/>
  <c r="G29" i="10"/>
  <c r="G30" i="10"/>
  <c r="G31" i="10"/>
  <c r="G32" i="10"/>
  <c r="G33" i="10"/>
  <c r="G34" i="10"/>
  <c r="G35" i="10"/>
  <c r="G37" i="10"/>
  <c r="G39" i="10"/>
  <c r="G40" i="10"/>
  <c r="G41" i="10"/>
  <c r="G42" i="10"/>
  <c r="G43" i="10"/>
  <c r="G46" i="10"/>
  <c r="G59" i="10"/>
  <c r="G66" i="10"/>
  <c r="G69" i="10"/>
  <c r="G70" i="10"/>
  <c r="G71" i="10"/>
  <c r="G72" i="10"/>
  <c r="G73" i="10"/>
  <c r="G74" i="10"/>
  <c r="G78" i="10"/>
  <c r="G7" i="7"/>
  <c r="G8" i="7"/>
  <c r="G10" i="7"/>
  <c r="G12" i="7"/>
  <c r="G14" i="7"/>
  <c r="G16" i="7"/>
  <c r="G17" i="7"/>
  <c r="G18" i="7"/>
  <c r="G19" i="7"/>
  <c r="G20" i="7"/>
  <c r="G23" i="7"/>
  <c r="G27" i="7"/>
  <c r="G28" i="7"/>
  <c r="G30" i="7"/>
  <c r="G32" i="7"/>
  <c r="G33" i="7"/>
  <c r="E77" i="10"/>
  <c r="F77" i="10" s="1"/>
  <c r="D77" i="10"/>
  <c r="E75" i="10"/>
  <c r="D75" i="10"/>
  <c r="E68" i="10"/>
  <c r="F68" i="10" s="1"/>
  <c r="D68" i="10"/>
  <c r="E65" i="10"/>
  <c r="F65" i="10" s="1"/>
  <c r="D65" i="10"/>
  <c r="D64" i="10" s="1"/>
  <c r="E58" i="10"/>
  <c r="D58" i="10"/>
  <c r="D57" i="10" s="1"/>
  <c r="E54" i="10"/>
  <c r="F54" i="10" s="1"/>
  <c r="D54" i="10"/>
  <c r="D53" i="10" s="1"/>
  <c r="E51" i="10"/>
  <c r="D51" i="10"/>
  <c r="D50" i="10" s="1"/>
  <c r="D45" i="10"/>
  <c r="D44" i="10" s="1"/>
  <c r="E45" i="10"/>
  <c r="E38" i="10"/>
  <c r="F38" i="10" s="1"/>
  <c r="D38" i="10"/>
  <c r="E36" i="10"/>
  <c r="F36" i="10" s="1"/>
  <c r="D36" i="10"/>
  <c r="E26" i="10"/>
  <c r="F26" i="10" s="1"/>
  <c r="D26" i="10"/>
  <c r="E20" i="10"/>
  <c r="F20" i="10" s="1"/>
  <c r="D20" i="10"/>
  <c r="E16" i="10"/>
  <c r="D16" i="10"/>
  <c r="E12" i="10"/>
  <c r="F12" i="10" s="1"/>
  <c r="D12" i="10"/>
  <c r="E10" i="10"/>
  <c r="F10" i="10" s="1"/>
  <c r="D10" i="10"/>
  <c r="G7" i="10"/>
  <c r="E7" i="9"/>
  <c r="F7" i="9" s="1"/>
  <c r="E29" i="9"/>
  <c r="F29" i="9" s="1"/>
  <c r="E23" i="9"/>
  <c r="E17" i="9"/>
  <c r="F17" i="9" s="1"/>
  <c r="E12" i="9"/>
  <c r="F12" i="9" s="1"/>
  <c r="E36" i="9"/>
  <c r="D14" i="9"/>
  <c r="G14" i="9" s="1"/>
  <c r="D18" i="9"/>
  <c r="D17" i="9" s="1"/>
  <c r="E42" i="9"/>
  <c r="D42" i="9"/>
  <c r="D41" i="9" s="1"/>
  <c r="D40" i="9" s="1"/>
  <c r="E38" i="9"/>
  <c r="F38" i="9" s="1"/>
  <c r="D38" i="9"/>
  <c r="D36" i="9"/>
  <c r="E33" i="9"/>
  <c r="F33" i="9" s="1"/>
  <c r="D33" i="9"/>
  <c r="D32" i="9" s="1"/>
  <c r="D29" i="9"/>
  <c r="D23" i="9"/>
  <c r="D22" i="9" s="1"/>
  <c r="D12" i="9"/>
  <c r="D7" i="9"/>
  <c r="F75" i="10" l="1"/>
  <c r="E22" i="9"/>
  <c r="F22" i="9" s="1"/>
  <c r="F23" i="9"/>
  <c r="E50" i="10"/>
  <c r="F51" i="10"/>
  <c r="G58" i="10"/>
  <c r="E57" i="10"/>
  <c r="F57" i="10" s="1"/>
  <c r="F58" i="10"/>
  <c r="E35" i="9"/>
  <c r="F35" i="9" s="1"/>
  <c r="F36" i="9"/>
  <c r="G16" i="10"/>
  <c r="F16" i="10"/>
  <c r="F42" i="9"/>
  <c r="E41" i="9"/>
  <c r="G45" i="10"/>
  <c r="F45" i="10"/>
  <c r="E64" i="10"/>
  <c r="F64" i="10" s="1"/>
  <c r="G22" i="9"/>
  <c r="E44" i="10"/>
  <c r="F44" i="10" s="1"/>
  <c r="D67" i="10"/>
  <c r="D63" i="10" s="1"/>
  <c r="C18" i="8" s="1"/>
  <c r="G65" i="10"/>
  <c r="G68" i="10"/>
  <c r="G77" i="10"/>
  <c r="G12" i="10"/>
  <c r="G20" i="10"/>
  <c r="G36" i="10"/>
  <c r="G10" i="10"/>
  <c r="D15" i="10"/>
  <c r="G38" i="10"/>
  <c r="E67" i="10"/>
  <c r="G64" i="10"/>
  <c r="G57" i="10"/>
  <c r="E53" i="10"/>
  <c r="G26" i="10"/>
  <c r="G38" i="9"/>
  <c r="D35" i="9"/>
  <c r="G35" i="9" s="1"/>
  <c r="G12" i="9"/>
  <c r="G29" i="9"/>
  <c r="G23" i="9"/>
  <c r="G7" i="9"/>
  <c r="G17" i="9"/>
  <c r="G18" i="9"/>
  <c r="E32" i="9"/>
  <c r="G33" i="9"/>
  <c r="C15" i="8"/>
  <c r="G41" i="9"/>
  <c r="D25" i="9"/>
  <c r="G26" i="9"/>
  <c r="G44" i="10"/>
  <c r="G42" i="9"/>
  <c r="E6" i="9"/>
  <c r="F6" i="9" s="1"/>
  <c r="E6" i="10"/>
  <c r="F6" i="10" s="1"/>
  <c r="E15" i="10"/>
  <c r="F15" i="10" s="1"/>
  <c r="G36" i="9"/>
  <c r="D6" i="9"/>
  <c r="D6" i="10"/>
  <c r="E25" i="9"/>
  <c r="F25" i="9" s="1"/>
  <c r="D18" i="8"/>
  <c r="D17" i="8"/>
  <c r="D16" i="8" s="1"/>
  <c r="D15" i="8"/>
  <c r="G67" i="10" l="1"/>
  <c r="F67" i="10"/>
  <c r="F41" i="9"/>
  <c r="E40" i="9"/>
  <c r="F53" i="10"/>
  <c r="G32" i="9"/>
  <c r="F32" i="9"/>
  <c r="E5" i="10"/>
  <c r="F5" i="10" s="1"/>
  <c r="F50" i="10"/>
  <c r="G15" i="10"/>
  <c r="D5" i="10"/>
  <c r="C17" i="8" s="1"/>
  <c r="D5" i="9"/>
  <c r="D47" i="9" s="1"/>
  <c r="C13" i="8" s="1"/>
  <c r="E63" i="10"/>
  <c r="G25" i="9"/>
  <c r="C14" i="8"/>
  <c r="G6" i="9"/>
  <c r="F17" i="8"/>
  <c r="G6" i="10"/>
  <c r="E5" i="9"/>
  <c r="J18" i="6"/>
  <c r="G29" i="7"/>
  <c r="F40" i="9" l="1"/>
  <c r="E15" i="8"/>
  <c r="G40" i="9"/>
  <c r="G18" i="8"/>
  <c r="F63" i="10"/>
  <c r="E14" i="8"/>
  <c r="F14" i="8" s="1"/>
  <c r="G5" i="9"/>
  <c r="F5" i="9"/>
  <c r="F18" i="8"/>
  <c r="G63" i="10"/>
  <c r="E82" i="10"/>
  <c r="G22" i="7"/>
  <c r="G5" i="10"/>
  <c r="G17" i="8"/>
  <c r="D82" i="10"/>
  <c r="C16" i="8" s="1"/>
  <c r="C19" i="8" s="1"/>
  <c r="E47" i="9"/>
  <c r="D14" i="8"/>
  <c r="G14" i="8"/>
  <c r="D36" i="7"/>
  <c r="E207" i="3"/>
  <c r="D207" i="3"/>
  <c r="D206" i="3" s="1"/>
  <c r="E203" i="3"/>
  <c r="F203" i="3" s="1"/>
  <c r="D203" i="3"/>
  <c r="E197" i="3"/>
  <c r="F197" i="3" s="1"/>
  <c r="D197" i="3"/>
  <c r="E189" i="3"/>
  <c r="F189" i="3" s="1"/>
  <c r="E193" i="3"/>
  <c r="D193" i="3"/>
  <c r="E287" i="3"/>
  <c r="F287" i="3" s="1"/>
  <c r="D287" i="3"/>
  <c r="D286" i="3" s="1"/>
  <c r="D285" i="3" s="1"/>
  <c r="D284" i="3" s="1"/>
  <c r="E280" i="3"/>
  <c r="E266" i="3"/>
  <c r="E282" i="3"/>
  <c r="F282" i="3" s="1"/>
  <c r="D282" i="3"/>
  <c r="D280" i="3"/>
  <c r="E262" i="3"/>
  <c r="D262" i="3"/>
  <c r="E258" i="3"/>
  <c r="F258" i="3" s="1"/>
  <c r="D258" i="3"/>
  <c r="E255" i="3"/>
  <c r="F255" i="3" s="1"/>
  <c r="D255" i="3"/>
  <c r="D254" i="3" s="1"/>
  <c r="E251" i="3"/>
  <c r="D251" i="3"/>
  <c r="D250" i="3" s="1"/>
  <c r="E248" i="3"/>
  <c r="F248" i="3" s="1"/>
  <c r="D248" i="3"/>
  <c r="D247" i="3" s="1"/>
  <c r="E245" i="3"/>
  <c r="D245" i="3"/>
  <c r="D244" i="3" s="1"/>
  <c r="E239" i="3"/>
  <c r="F239" i="3" s="1"/>
  <c r="D239" i="3"/>
  <c r="E237" i="3"/>
  <c r="F237" i="3" s="1"/>
  <c r="D237" i="3"/>
  <c r="E223" i="3"/>
  <c r="F223" i="3" s="1"/>
  <c r="D223" i="3"/>
  <c r="E219" i="3"/>
  <c r="F219" i="3" s="1"/>
  <c r="D219" i="3"/>
  <c r="E217" i="3"/>
  <c r="F217" i="3" s="1"/>
  <c r="D217" i="3"/>
  <c r="D189" i="3"/>
  <c r="E99" i="3"/>
  <c r="E89" i="3"/>
  <c r="F89" i="3" s="1"/>
  <c r="E110" i="3"/>
  <c r="F110" i="3" s="1"/>
  <c r="D110" i="3"/>
  <c r="E106" i="3"/>
  <c r="F106" i="3" s="1"/>
  <c r="D106" i="3"/>
  <c r="D99" i="3"/>
  <c r="D98" i="3" s="1"/>
  <c r="E96" i="3"/>
  <c r="D96" i="3"/>
  <c r="D95" i="3" s="1"/>
  <c r="D90" i="3"/>
  <c r="D89" i="3" s="1"/>
  <c r="E83" i="3"/>
  <c r="F83" i="3" s="1"/>
  <c r="D83" i="3"/>
  <c r="E81" i="3"/>
  <c r="F81" i="3" s="1"/>
  <c r="D81" i="3"/>
  <c r="D71" i="3"/>
  <c r="E66" i="3"/>
  <c r="F66" i="3" s="1"/>
  <c r="D66" i="3"/>
  <c r="E54" i="3"/>
  <c r="F54" i="3" s="1"/>
  <c r="E56" i="3"/>
  <c r="F56" i="3" s="1"/>
  <c r="E58" i="3"/>
  <c r="F58" i="3" s="1"/>
  <c r="E62" i="3"/>
  <c r="F62" i="3" s="1"/>
  <c r="D62" i="3"/>
  <c r="D58" i="3"/>
  <c r="D56" i="3"/>
  <c r="D54" i="3"/>
  <c r="E179" i="3"/>
  <c r="F179" i="3" s="1"/>
  <c r="D173" i="3"/>
  <c r="D179" i="3"/>
  <c r="D170" i="3"/>
  <c r="D169" i="3" s="1"/>
  <c r="D147" i="3"/>
  <c r="D135" i="3"/>
  <c r="D130" i="3"/>
  <c r="E181" i="3"/>
  <c r="F181" i="3" s="1"/>
  <c r="D181" i="3"/>
  <c r="E173" i="3"/>
  <c r="E170" i="3"/>
  <c r="F170" i="3" s="1"/>
  <c r="D164" i="3"/>
  <c r="E162" i="3"/>
  <c r="F162" i="3" s="1"/>
  <c r="D162" i="3"/>
  <c r="D161" i="3" s="1"/>
  <c r="F154" i="3"/>
  <c r="D153" i="3"/>
  <c r="E147" i="3"/>
  <c r="F147" i="3" s="1"/>
  <c r="E135" i="3"/>
  <c r="F135" i="3" s="1"/>
  <c r="E130" i="3"/>
  <c r="F130" i="3" s="1"/>
  <c r="E126" i="3"/>
  <c r="F126" i="3" s="1"/>
  <c r="D126" i="3"/>
  <c r="E123" i="3"/>
  <c r="F123" i="3" s="1"/>
  <c r="D123" i="3"/>
  <c r="E121" i="3"/>
  <c r="D121" i="3"/>
  <c r="D117" i="3" s="1"/>
  <c r="D38" i="3"/>
  <c r="D20" i="3"/>
  <c r="D16" i="3"/>
  <c r="D48" i="3"/>
  <c r="D47" i="3" s="1"/>
  <c r="E45" i="3"/>
  <c r="F45" i="3" s="1"/>
  <c r="D45" i="3"/>
  <c r="D44" i="3" s="1"/>
  <c r="E38" i="3"/>
  <c r="F38" i="3" s="1"/>
  <c r="E26" i="3"/>
  <c r="F26" i="3" s="1"/>
  <c r="E20" i="3"/>
  <c r="F20" i="3" s="1"/>
  <c r="E16" i="3"/>
  <c r="F16" i="3" s="1"/>
  <c r="E12" i="3"/>
  <c r="F12" i="3" s="1"/>
  <c r="D12" i="3"/>
  <c r="E10" i="3"/>
  <c r="F10" i="3" s="1"/>
  <c r="D10" i="3"/>
  <c r="G9" i="7"/>
  <c r="G15" i="7"/>
  <c r="D129" i="3" l="1"/>
  <c r="D188" i="3"/>
  <c r="D216" i="3"/>
  <c r="E95" i="3"/>
  <c r="F95" i="3" s="1"/>
  <c r="F96" i="3"/>
  <c r="E188" i="3"/>
  <c r="F188" i="3" s="1"/>
  <c r="F193" i="3"/>
  <c r="F16" i="8"/>
  <c r="F82" i="10"/>
  <c r="E172" i="3"/>
  <c r="F172" i="3" s="1"/>
  <c r="F173" i="3"/>
  <c r="E244" i="3"/>
  <c r="F244" i="3" s="1"/>
  <c r="F245" i="3"/>
  <c r="E206" i="3"/>
  <c r="F206" i="3" s="1"/>
  <c r="F207" i="3"/>
  <c r="E48" i="3"/>
  <c r="F48" i="3" s="1"/>
  <c r="F49" i="3"/>
  <c r="F15" i="8"/>
  <c r="G15" i="8"/>
  <c r="E98" i="3"/>
  <c r="F98" i="3" s="1"/>
  <c r="F99" i="3"/>
  <c r="F266" i="3"/>
  <c r="E265" i="3"/>
  <c r="F265" i="3" s="1"/>
  <c r="E13" i="8"/>
  <c r="E19" i="8" s="1"/>
  <c r="F19" i="8" s="1"/>
  <c r="F47" i="9"/>
  <c r="G58" i="3"/>
  <c r="G26" i="3"/>
  <c r="G16" i="8"/>
  <c r="G82" i="10"/>
  <c r="F196" i="3"/>
  <c r="E222" i="3"/>
  <c r="F222" i="3" s="1"/>
  <c r="D15" i="3"/>
  <c r="E129" i="3"/>
  <c r="F129" i="3" s="1"/>
  <c r="E216" i="3"/>
  <c r="E15" i="3"/>
  <c r="F15" i="3" s="1"/>
  <c r="G147" i="3"/>
  <c r="G71" i="3"/>
  <c r="G83" i="3"/>
  <c r="G217" i="3"/>
  <c r="G230" i="3"/>
  <c r="G239" i="3"/>
  <c r="G193" i="3"/>
  <c r="G45" i="3"/>
  <c r="G154" i="3"/>
  <c r="G181" i="3"/>
  <c r="G66" i="3"/>
  <c r="G81" i="3"/>
  <c r="G98" i="3"/>
  <c r="G90" i="3"/>
  <c r="G219" i="3"/>
  <c r="G227" i="3"/>
  <c r="G237" i="3"/>
  <c r="D266" i="3"/>
  <c r="D265" i="3" s="1"/>
  <c r="G38" i="3"/>
  <c r="G135" i="3"/>
  <c r="G287" i="3"/>
  <c r="G130" i="3"/>
  <c r="G165" i="3"/>
  <c r="G89" i="3"/>
  <c r="G16" i="3"/>
  <c r="E44" i="3"/>
  <c r="G54" i="3"/>
  <c r="E153" i="3"/>
  <c r="E161" i="3"/>
  <c r="F161" i="3" s="1"/>
  <c r="E164" i="3"/>
  <c r="G173" i="3"/>
  <c r="D105" i="3"/>
  <c r="D104" i="3" s="1"/>
  <c r="G223" i="3"/>
  <c r="E250" i="3"/>
  <c r="E257" i="3"/>
  <c r="F257" i="3" s="1"/>
  <c r="G258" i="3"/>
  <c r="G280" i="3"/>
  <c r="E286" i="3"/>
  <c r="F286" i="3" s="1"/>
  <c r="G47" i="9"/>
  <c r="D13" i="8"/>
  <c r="D19" i="8" s="1"/>
  <c r="E6" i="3"/>
  <c r="F6" i="3" s="1"/>
  <c r="G7" i="3"/>
  <c r="G12" i="3"/>
  <c r="G123" i="3"/>
  <c r="G118" i="3"/>
  <c r="D53" i="3"/>
  <c r="E61" i="3"/>
  <c r="F61" i="3" s="1"/>
  <c r="G62" i="3"/>
  <c r="E105" i="3"/>
  <c r="E104" i="3" s="1"/>
  <c r="G106" i="3"/>
  <c r="G189" i="3"/>
  <c r="G197" i="3"/>
  <c r="E247" i="3"/>
  <c r="E254" i="3"/>
  <c r="F254" i="3" s="1"/>
  <c r="G10" i="3"/>
  <c r="G20" i="3"/>
  <c r="G49" i="3"/>
  <c r="G126" i="3"/>
  <c r="E169" i="3"/>
  <c r="F169" i="3" s="1"/>
  <c r="G170" i="3"/>
  <c r="G56" i="3"/>
  <c r="G99" i="3"/>
  <c r="D222" i="3"/>
  <c r="D257" i="3"/>
  <c r="D253" i="3" s="1"/>
  <c r="G269" i="3"/>
  <c r="G6" i="7"/>
  <c r="G36" i="7"/>
  <c r="E279" i="3"/>
  <c r="F279" i="3" s="1"/>
  <c r="E53" i="3"/>
  <c r="F53" i="3" s="1"/>
  <c r="D61" i="3"/>
  <c r="E117" i="3"/>
  <c r="F117" i="3" s="1"/>
  <c r="D279" i="3"/>
  <c r="D278" i="3" s="1"/>
  <c r="D6" i="3"/>
  <c r="D172" i="3"/>
  <c r="D168" i="3" s="1"/>
  <c r="G196" i="3" l="1"/>
  <c r="F105" i="3"/>
  <c r="E47" i="3"/>
  <c r="F47" i="3" s="1"/>
  <c r="D187" i="3"/>
  <c r="D186" i="3" s="1"/>
  <c r="D215" i="3"/>
  <c r="D214" i="3" s="1"/>
  <c r="G48" i="3"/>
  <c r="G153" i="3"/>
  <c r="F153" i="3"/>
  <c r="G216" i="3"/>
  <c r="F216" i="3"/>
  <c r="F247" i="3"/>
  <c r="G164" i="3"/>
  <c r="F164" i="3"/>
  <c r="G44" i="3"/>
  <c r="F44" i="3"/>
  <c r="G47" i="3"/>
  <c r="F13" i="8"/>
  <c r="G13" i="8"/>
  <c r="G169" i="3"/>
  <c r="E168" i="3"/>
  <c r="F168" i="3" s="1"/>
  <c r="E116" i="3"/>
  <c r="F116" i="3" s="1"/>
  <c r="D116" i="3"/>
  <c r="D115" i="3" s="1"/>
  <c r="E52" i="3"/>
  <c r="F52" i="3" s="1"/>
  <c r="E215" i="3"/>
  <c r="D52" i="3"/>
  <c r="D51" i="3" s="1"/>
  <c r="D264" i="3"/>
  <c r="E5" i="3"/>
  <c r="F5" i="3" s="1"/>
  <c r="G15" i="3"/>
  <c r="G117" i="3"/>
  <c r="G53" i="3"/>
  <c r="G257" i="3"/>
  <c r="G222" i="3"/>
  <c r="G172" i="3"/>
  <c r="G188" i="3"/>
  <c r="E187" i="3"/>
  <c r="G265" i="3"/>
  <c r="G266" i="3"/>
  <c r="G61" i="3"/>
  <c r="G6" i="3"/>
  <c r="G286" i="3"/>
  <c r="E285" i="3"/>
  <c r="G129" i="3"/>
  <c r="E278" i="3"/>
  <c r="F278" i="3" s="1"/>
  <c r="G279" i="3"/>
  <c r="E253" i="3"/>
  <c r="G105" i="3"/>
  <c r="D5" i="3"/>
  <c r="D4" i="3" s="1"/>
  <c r="G168" i="3" l="1"/>
  <c r="E186" i="3"/>
  <c r="F186" i="3" s="1"/>
  <c r="F187" i="3"/>
  <c r="G253" i="3"/>
  <c r="F253" i="3"/>
  <c r="G215" i="3"/>
  <c r="F215" i="3"/>
  <c r="G104" i="3"/>
  <c r="F104" i="3"/>
  <c r="E284" i="3"/>
  <c r="G284" i="3" s="1"/>
  <c r="F285" i="3"/>
  <c r="G285" i="3"/>
  <c r="G52" i="3"/>
  <c r="E214" i="3"/>
  <c r="D290" i="3"/>
  <c r="E264" i="3"/>
  <c r="F264" i="3" s="1"/>
  <c r="G278" i="3"/>
  <c r="E115" i="3"/>
  <c r="F115" i="3" s="1"/>
  <c r="G116" i="3"/>
  <c r="G187" i="3"/>
  <c r="E51" i="3"/>
  <c r="E4" i="3"/>
  <c r="K16" i="6" s="1"/>
  <c r="G5" i="3"/>
  <c r="F51" i="3" l="1"/>
  <c r="E290" i="3"/>
  <c r="G186" i="3"/>
  <c r="K20" i="6"/>
  <c r="N20" i="6" s="1"/>
  <c r="T20" i="6" s="1"/>
  <c r="N16" i="6"/>
  <c r="R16" i="6" s="1"/>
  <c r="F4" i="3"/>
  <c r="G214" i="3"/>
  <c r="F214" i="3"/>
  <c r="K23" i="6"/>
  <c r="N23" i="6" s="1"/>
  <c r="R23" i="6" s="1"/>
  <c r="F284" i="3"/>
  <c r="G264" i="3"/>
  <c r="K22" i="6"/>
  <c r="K19" i="6"/>
  <c r="N19" i="6" s="1"/>
  <c r="R19" i="6" s="1"/>
  <c r="G51" i="3"/>
  <c r="K17" i="6"/>
  <c r="K21" i="6"/>
  <c r="N21" i="6" s="1"/>
  <c r="T21" i="6" s="1"/>
  <c r="G115" i="3"/>
  <c r="K18" i="6"/>
  <c r="G4" i="3"/>
  <c r="K25" i="6" l="1"/>
  <c r="N25" i="6" s="1"/>
  <c r="R25" i="6" s="1"/>
  <c r="M16" i="6"/>
  <c r="G290" i="3"/>
  <c r="F290" i="3"/>
  <c r="N22" i="6"/>
  <c r="R22" i="6" s="1"/>
  <c r="M22" i="6"/>
  <c r="N17" i="6"/>
  <c r="R17" i="6" s="1"/>
  <c r="M17" i="6"/>
  <c r="W19" i="6"/>
  <c r="X19" i="6" s="1"/>
  <c r="M19" i="6"/>
  <c r="W18" i="6"/>
  <c r="X18" i="6" s="1"/>
  <c r="N18" i="6"/>
  <c r="R18" i="6" s="1"/>
  <c r="M18" i="6"/>
  <c r="M25" i="6" l="1"/>
</calcChain>
</file>

<file path=xl/sharedStrings.xml><?xml version="1.0" encoding="utf-8"?>
<sst xmlns="http://schemas.openxmlformats.org/spreadsheetml/2006/main" count="2350" uniqueCount="1522">
  <si>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</si>
  <si>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</si>
  <si>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</si>
  <si>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</si>
  <si>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</si>
  <si>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</si>
  <si>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</si>
  <si>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</si>
  <si>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</si>
  <si>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</si>
  <si>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</si>
  <si>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</si>
  <si>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</si>
  <si>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</si>
  <si>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</si>
  <si>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</si>
  <si>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</si>
  <si>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</si>
  <si>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</si>
  <si>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</si>
  <si>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</si>
  <si>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</si>
  <si>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</si>
  <si>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</si>
  <si>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</si>
  <si>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</si>
  <si>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</si>
  <si>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</si>
  <si>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</si>
  <si>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</si>
  <si>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</si>
  <si>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</si>
  <si>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</si>
  <si>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</si>
  <si>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</si>
  <si>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</si>
  <si>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</si>
  <si>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</si>
  <si>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</si>
  <si>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</si>
  <si>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</si>
  <si>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</si>
  <si>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</si>
  <si>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</si>
  <si>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</si>
  <si>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</si>
  <si>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</si>
  <si>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</si>
  <si>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</si>
  <si>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</si>
  <si>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</si>
  <si>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</si>
  <si>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</si>
  <si>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</si>
  <si>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</si>
  <si>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</si>
  <si>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</si>
  <si>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</si>
  <si>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</si>
  <si>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</si>
  <si>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</si>
  <si>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</si>
  <si>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</si>
  <si>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</si>
  <si>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</si>
  <si>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</si>
  <si>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</si>
  <si>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</si>
  <si>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</si>
  <si>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</si>
  <si>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</si>
  <si>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</si>
  <si>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</si>
  <si>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</si>
  <si>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</si>
  <si>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</si>
  <si>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</si>
  <si>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</si>
  <si>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</si>
  <si>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</si>
  <si>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</si>
  <si>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</si>
  <si>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</si>
  <si>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</si>
  <si>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</si>
  <si>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</si>
  <si>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</si>
  <si>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</si>
  <si>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</si>
  <si>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</si>
  <si>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</si>
  <si>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</si>
  <si>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</si>
  <si>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</si>
  <si>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</si>
  <si>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</si>
  <si>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</si>
  <si>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</si>
  <si>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</si>
  <si>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</si>
  <si>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</si>
  <si>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</si>
  <si>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</si>
  <si>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</si>
  <si>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</si>
  <si>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</si>
  <si>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</si>
  <si>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</si>
  <si>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</si>
  <si>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</si>
  <si>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</si>
  <si>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</si>
  <si>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</si>
  <si>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</si>
  <si>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</si>
  <si>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</si>
  <si>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</si>
  <si>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</si>
  <si>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</si>
  <si>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</si>
  <si>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</si>
  <si>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</si>
  <si>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</si>
  <si>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</si>
  <si>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</si>
  <si>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</si>
  <si>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</si>
  <si>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</si>
  <si>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</si>
  <si>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</si>
  <si>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</si>
  <si>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</si>
  <si>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</si>
  <si>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</si>
  <si>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</si>
  <si>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</si>
  <si>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</si>
  <si>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</si>
  <si>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</si>
  <si>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</si>
  <si>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</si>
  <si>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</si>
  <si>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</si>
  <si>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</si>
  <si>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</si>
  <si>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</si>
  <si>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</si>
  <si>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</si>
  <si>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</si>
  <si>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</si>
  <si>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</si>
  <si>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</si>
  <si>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</si>
  <si>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</si>
  <si>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</si>
  <si>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</si>
  <si>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</si>
  <si>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</si>
  <si>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</si>
  <si>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</si>
  <si>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</si>
  <si>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</si>
  <si>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</si>
  <si>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</si>
  <si>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</si>
  <si>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</si>
  <si>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</si>
  <si>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</si>
  <si>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</si>
  <si>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</si>
  <si>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</si>
  <si>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</si>
  <si>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</si>
  <si>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</si>
  <si>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</si>
  <si>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</si>
  <si>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</si>
  <si>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</si>
  <si>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</si>
  <si>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</si>
  <si>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</si>
  <si>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</si>
  <si>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</si>
  <si>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</si>
  <si>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</si>
  <si>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</si>
  <si>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</si>
  <si>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</si>
  <si>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</si>
  <si>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</si>
  <si>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</si>
  <si>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</si>
  <si>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</si>
  <si>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</si>
  <si>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</si>
  <si>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</si>
  <si>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</si>
  <si>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</si>
  <si>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</si>
  <si>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</si>
  <si>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</si>
  <si>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</si>
  <si>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</si>
  <si>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</si>
  <si>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</si>
  <si>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</si>
  <si>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</si>
  <si>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</si>
  <si>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</si>
  <si>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</si>
  <si>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</si>
  <si>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</si>
  <si>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</si>
  <si>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</si>
  <si>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</si>
  <si>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</si>
  <si>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</si>
  <si>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</si>
  <si>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</si>
  <si>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</si>
  <si>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</si>
  <si>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</si>
  <si>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</si>
  <si>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</si>
  <si>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</si>
  <si>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</si>
  <si>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</si>
  <si>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</si>
  <si>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</si>
  <si>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</si>
  <si>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</si>
  <si>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</si>
  <si>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</si>
  <si>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</si>
  <si>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</si>
  <si>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</si>
  <si>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</si>
  <si>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</si>
  <si>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</si>
  <si>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</si>
  <si>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</si>
  <si>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</si>
  <si>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</si>
  <si>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</si>
  <si>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</si>
  <si>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</si>
  <si>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</si>
  <si>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</si>
  <si>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</si>
  <si>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</si>
  <si>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</si>
  <si>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</si>
  <si>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</si>
  <si>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</si>
  <si>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</si>
  <si>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</si>
  <si>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</si>
  <si>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</si>
  <si>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</si>
  <si>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</si>
  <si>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</si>
  <si>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</si>
  <si>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</si>
  <si>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</si>
  <si>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</si>
  <si>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</si>
  <si>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</si>
  <si>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</si>
  <si>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</si>
  <si>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</si>
  <si>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</si>
  <si>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</si>
  <si>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</si>
  <si>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</si>
  <si>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</si>
  <si>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</si>
  <si>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</si>
  <si>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</si>
  <si>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</si>
  <si>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</si>
  <si>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</si>
  <si>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</si>
  <si>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</si>
  <si>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</si>
  <si>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</si>
  <si>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</si>
  <si>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</si>
  <si>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</si>
  <si>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</si>
  <si>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</si>
  <si>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</si>
  <si>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</si>
  <si>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</si>
  <si>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</si>
  <si>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</si>
  <si>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</si>
  <si>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</si>
  <si>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</si>
  <si>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</si>
  <si>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</si>
  <si>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</si>
  <si>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</si>
  <si>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</si>
  <si>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</si>
  <si>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</si>
  <si>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</si>
  <si>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</si>
  <si>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</si>
  <si>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</si>
  <si>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</si>
  <si>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</si>
  <si>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</si>
  <si>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</si>
  <si>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</si>
  <si>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</si>
  <si>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</si>
  <si>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</si>
  <si>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</si>
  <si>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</si>
  <si>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</si>
  <si>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</si>
  <si>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</si>
  <si>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</si>
  <si>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</si>
  <si>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</si>
  <si>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</si>
  <si>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</si>
  <si>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</si>
  <si>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</si>
  <si>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</si>
  <si>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</si>
  <si>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</si>
  <si>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</si>
  <si>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</si>
  <si>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</si>
  <si>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</si>
  <si>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</si>
  <si>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</si>
  <si>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</si>
  <si>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</si>
  <si>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</si>
  <si>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</si>
  <si>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</si>
  <si>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</si>
  <si>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</si>
  <si>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</si>
  <si>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</si>
  <si>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</si>
  <si>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</si>
  <si>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</si>
  <si>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</si>
  <si>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</si>
  <si>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</si>
  <si>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</si>
  <si>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</si>
  <si>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</si>
  <si>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</si>
  <si>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</si>
  <si>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</si>
  <si>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</si>
  <si>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</si>
  <si>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</si>
  <si>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</si>
  <si>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</si>
  <si>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</si>
  <si>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</si>
  <si>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</si>
  <si>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</si>
  <si>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</si>
  <si>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</si>
  <si>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</si>
  <si>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</si>
  <si>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</si>
  <si>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</si>
  <si>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</si>
  <si>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</si>
  <si>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</si>
  <si>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</si>
  <si>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</si>
  <si>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</si>
  <si>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</si>
  <si>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</si>
  <si>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</si>
  <si>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</si>
  <si>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</si>
  <si>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</si>
  <si>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</si>
  <si>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</si>
  <si>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</si>
  <si>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</si>
  <si>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</si>
  <si>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</si>
  <si>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</si>
  <si>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</si>
  <si>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</si>
  <si>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</si>
  <si>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</si>
  <si>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</si>
  <si>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</si>
  <si>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</si>
  <si>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</si>
  <si>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</si>
  <si>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</si>
  <si>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</si>
  <si>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</si>
  <si>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</si>
  <si>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</si>
  <si>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</si>
  <si>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</si>
  <si>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</si>
  <si>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</si>
  <si>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</si>
  <si>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</si>
  <si>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</si>
  <si>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</si>
  <si>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</si>
  <si>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</si>
  <si>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</si>
  <si>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</si>
  <si>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</si>
  <si>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</si>
  <si>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</si>
  <si>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</si>
  <si>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</si>
  <si>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</si>
  <si>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</si>
  <si>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</si>
  <si>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</si>
  <si>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</si>
  <si>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</si>
  <si>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</si>
  <si>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</si>
  <si>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</si>
  <si>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</si>
  <si>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</si>
  <si>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</si>
  <si>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</si>
  <si>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</si>
  <si>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</si>
  <si>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</si>
  <si>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</si>
  <si>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</si>
  <si>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</si>
  <si>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</si>
  <si>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</si>
  <si>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</si>
  <si>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</si>
  <si>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</si>
  <si>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</si>
  <si>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</si>
  <si>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</si>
  <si>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</si>
  <si>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</si>
  <si>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</si>
  <si>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</si>
  <si>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</si>
  <si>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</si>
  <si>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</si>
  <si>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</si>
  <si>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</si>
  <si>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</si>
  <si>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</si>
  <si>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</si>
  <si>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</si>
  <si>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</si>
  <si>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</si>
  <si>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</si>
  <si>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</si>
  <si>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</si>
  <si>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</si>
  <si>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</si>
  <si>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</si>
  <si>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</si>
  <si>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</si>
  <si>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</si>
  <si>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</si>
  <si>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</si>
  <si>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</si>
  <si>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</si>
  <si>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</si>
  <si>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</si>
  <si>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</si>
  <si>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</si>
  <si>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</si>
  <si>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</si>
  <si>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</si>
  <si>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</si>
  <si>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</si>
  <si>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</si>
  <si>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</si>
  <si>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</si>
  <si>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</si>
  <si>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</si>
  <si>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</si>
  <si>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</si>
  <si>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</si>
  <si>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</si>
  <si>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</si>
  <si>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</si>
  <si>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</si>
  <si>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</si>
  <si>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</si>
  <si>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</si>
  <si>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</si>
  <si>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</si>
  <si>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</si>
  <si>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</si>
  <si>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</si>
  <si>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</si>
  <si>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</si>
  <si>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</si>
  <si>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</si>
  <si>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</si>
  <si>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</si>
  <si>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</si>
  <si>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</si>
  <si>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</si>
  <si>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</si>
  <si>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</si>
  <si>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</si>
  <si>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</si>
  <si>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</si>
  <si>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</si>
  <si>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</si>
  <si>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</si>
  <si>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</si>
  <si>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</si>
  <si>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</si>
  <si>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</si>
  <si>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</si>
  <si>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</si>
  <si>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</si>
  <si>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</si>
  <si>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</si>
  <si>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</si>
  <si>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</si>
  <si>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</si>
  <si>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</si>
  <si>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</si>
  <si>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</si>
  <si>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</si>
  <si>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</si>
  <si>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</si>
  <si>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</si>
  <si>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</si>
  <si>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</si>
  <si>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</si>
  <si>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</si>
  <si>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</si>
  <si>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</si>
  <si>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</si>
  <si>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</si>
  <si>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</si>
  <si>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</si>
  <si>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</si>
  <si>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</si>
  <si>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</si>
  <si>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</si>
  <si>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</si>
  <si>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</si>
  <si>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</si>
  <si>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</si>
  <si>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</si>
  <si>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</si>
  <si>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</si>
  <si>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</si>
  <si>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</si>
  <si>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</si>
  <si>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</si>
  <si>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</si>
  <si>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</si>
  <si>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</si>
  <si>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</si>
  <si>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</si>
  <si>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</si>
  <si>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</si>
  <si>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</si>
  <si>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</si>
  <si>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</si>
  <si>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</si>
  <si>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</si>
  <si>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</si>
  <si>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</si>
  <si>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</si>
  <si>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</si>
  <si>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</si>
  <si>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</si>
  <si>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</si>
  <si>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</si>
  <si>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</si>
  <si>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</si>
  <si>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</si>
  <si>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</si>
  <si>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</si>
  <si>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</si>
  <si>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</si>
  <si>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</si>
  <si>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</si>
  <si>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</si>
  <si>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</si>
  <si>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</si>
  <si>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</si>
  <si>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</si>
  <si>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</si>
  <si>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</si>
  <si>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</si>
  <si>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</si>
  <si>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</si>
  <si>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</si>
  <si>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</si>
  <si>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</si>
  <si>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</si>
  <si>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</si>
  <si>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</si>
  <si>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</si>
  <si>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</si>
  <si>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</si>
  <si>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</si>
  <si>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</si>
  <si>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</si>
  <si>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</si>
  <si>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</si>
  <si>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</si>
  <si>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</si>
  <si>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</si>
  <si>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</si>
  <si>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</si>
  <si>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</si>
  <si>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</si>
  <si>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</si>
  <si>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</si>
  <si>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</si>
  <si>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</si>
  <si>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</si>
  <si>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</si>
  <si>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</si>
  <si>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</si>
  <si>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</si>
  <si>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</si>
  <si>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</si>
  <si>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</si>
  <si>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</si>
  <si>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</si>
  <si>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</si>
  <si>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</si>
  <si>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</si>
  <si>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</si>
  <si>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</si>
  <si>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</si>
  <si>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</si>
  <si>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</si>
  <si>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</si>
  <si>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</si>
  <si>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</si>
  <si>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</si>
  <si>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</si>
  <si>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</si>
  <si>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</si>
  <si>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</si>
  <si>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</si>
  <si>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</si>
  <si>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</si>
  <si>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</si>
  <si>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</si>
  <si>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</si>
  <si>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</si>
  <si>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</si>
  <si>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</si>
  <si>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</si>
  <si>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</si>
  <si>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</si>
  <si>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</si>
  <si>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</si>
  <si>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</si>
  <si>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</si>
  <si>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</si>
  <si>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</si>
  <si>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</si>
  <si>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</si>
  <si>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</si>
  <si>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</si>
  <si>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</si>
  <si>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</si>
  <si>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</si>
  <si>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</si>
  <si>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</si>
  <si>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</si>
  <si>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</si>
  <si>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</si>
  <si>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</si>
  <si>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</si>
  <si>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</si>
  <si>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</si>
  <si>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</si>
  <si>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</si>
  <si>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</si>
  <si>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</si>
  <si>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</si>
  <si>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</si>
  <si>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</si>
  <si>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</si>
  <si>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</si>
  <si>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</si>
  <si>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</si>
  <si>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</si>
  <si>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</si>
  <si>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</si>
  <si>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</si>
  <si>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</si>
  <si>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</si>
  <si>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</si>
  <si>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</si>
  <si>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</si>
  <si>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</si>
  <si>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</si>
  <si>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</si>
  <si>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</si>
  <si>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</si>
  <si>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</si>
  <si>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</si>
  <si>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</si>
  <si>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</si>
  <si>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</si>
  <si>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</si>
  <si>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</si>
  <si>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</si>
  <si>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</si>
  <si>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</si>
  <si>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</si>
  <si>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</si>
  <si>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</si>
  <si>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</si>
  <si>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</si>
  <si>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</si>
  <si>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</si>
  <si>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</si>
  <si>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</si>
  <si>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</si>
  <si>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</si>
  <si>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</si>
  <si>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</si>
  <si>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</si>
  <si>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</si>
  <si>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</si>
  <si>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</si>
  <si>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</si>
  <si>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</si>
  <si>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</si>
  <si>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</si>
  <si>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</si>
  <si>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</si>
  <si>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</si>
  <si>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</si>
  <si>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</si>
  <si>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</si>
  <si>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</si>
  <si>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</si>
  <si>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</si>
  <si>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</si>
  <si>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</si>
  <si>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</si>
  <si>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</si>
  <si>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</si>
  <si>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</si>
  <si>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</si>
  <si>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</si>
  <si>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</si>
  <si>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</si>
  <si>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</si>
  <si>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</si>
  <si>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</si>
  <si>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</si>
  <si>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</si>
  <si>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</si>
  <si>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</si>
  <si>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</si>
  <si>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</si>
  <si>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</si>
  <si>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</si>
  <si>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</si>
  <si>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</si>
  <si>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</si>
  <si>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</si>
  <si>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</si>
  <si>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</si>
  <si>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</si>
  <si>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</si>
  <si>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</si>
  <si>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</si>
  <si>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</si>
  <si>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</si>
  <si>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</si>
  <si>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</si>
  <si>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</si>
  <si>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</si>
  <si>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</si>
  <si>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</si>
  <si>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</si>
  <si>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</si>
  <si>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</si>
  <si>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</si>
  <si>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</si>
  <si>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</si>
  <si>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</si>
  <si>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</si>
  <si>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</si>
  <si>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</si>
  <si>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</si>
  <si>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</si>
  <si>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</si>
  <si>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</si>
  <si>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</si>
  <si>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</si>
  <si>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</si>
  <si>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</si>
  <si>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</si>
  <si>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</si>
  <si>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</si>
  <si>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</si>
  <si>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</si>
  <si>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</si>
  <si>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</si>
  <si>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</si>
  <si>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</si>
  <si>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</si>
  <si>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</si>
  <si>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</si>
  <si>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</si>
  <si>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</si>
  <si>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</si>
  <si>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</si>
  <si>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</si>
  <si>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</si>
  <si>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</si>
  <si>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</si>
  <si>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</si>
  <si>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</si>
  <si>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</si>
  <si>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</si>
  <si>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</si>
  <si>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</si>
  <si>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</si>
  <si>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</si>
  <si>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</si>
  <si>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</si>
  <si>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</si>
  <si>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</si>
  <si>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</si>
  <si>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</si>
  <si>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</si>
  <si>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</si>
  <si>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</si>
  <si>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</si>
  <si>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</si>
  <si>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</si>
  <si>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</si>
  <si>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</si>
  <si>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</si>
  <si>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</si>
  <si>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</si>
  <si>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</si>
  <si>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</si>
  <si>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</si>
  <si>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</si>
  <si>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</si>
  <si>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</si>
  <si>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</si>
  <si>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</si>
  <si>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</si>
  <si>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</si>
  <si>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</si>
  <si>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</si>
  <si>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</si>
  <si>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</si>
  <si>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</si>
  <si>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</si>
  <si>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</si>
  <si>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</si>
  <si>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</si>
  <si>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</si>
  <si>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</si>
  <si>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</si>
  <si>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</si>
  <si>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</si>
  <si>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</si>
  <si>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</si>
  <si>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</si>
  <si>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</si>
  <si>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</si>
  <si>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</si>
  <si>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</si>
  <si>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</si>
  <si>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</si>
  <si>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</si>
  <si>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</si>
  <si>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</si>
  <si>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</si>
  <si>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</si>
  <si>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</si>
  <si>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</si>
  <si>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</si>
  <si>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</si>
  <si>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</si>
  <si>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</si>
  <si>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</si>
  <si>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</si>
  <si>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</si>
  <si>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</si>
  <si>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</si>
  <si>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</si>
  <si>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</si>
  <si>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</si>
  <si>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</si>
  <si>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</si>
  <si>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</si>
  <si>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</si>
  <si>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</si>
  <si>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</si>
  <si>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</si>
  <si>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</si>
  <si>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</si>
  <si>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</si>
  <si>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</si>
  <si>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</si>
  <si>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</si>
  <si>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</si>
  <si>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</si>
  <si>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</si>
  <si>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</si>
  <si>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</si>
  <si>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</si>
  <si>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</si>
  <si>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</si>
  <si>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</si>
  <si>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</si>
  <si>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</si>
  <si>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</si>
  <si>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</si>
  <si>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</si>
  <si>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</si>
  <si>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</si>
  <si>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</si>
  <si>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</si>
  <si>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</si>
  <si>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</si>
  <si>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</si>
  <si>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</si>
  <si>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</si>
  <si>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</si>
  <si>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</si>
  <si>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</si>
  <si>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</si>
  <si>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</si>
  <si>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</si>
  <si>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</si>
  <si>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</si>
  <si>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</si>
  <si>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</si>
  <si>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</si>
  <si>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</si>
  <si>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</si>
  <si>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</si>
  <si>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</si>
  <si>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</si>
  <si>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</si>
  <si>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</si>
  <si>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</si>
  <si>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</si>
  <si>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</si>
  <si>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</si>
  <si>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</si>
  <si>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</si>
  <si>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</si>
  <si>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</si>
  <si>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</si>
  <si>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</si>
  <si>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</si>
  <si>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</si>
  <si>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</si>
  <si>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</si>
  <si>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</si>
  <si>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</si>
  <si>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</si>
  <si>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</si>
  <si>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</si>
  <si>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</si>
  <si>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</si>
  <si>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</si>
  <si>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</si>
  <si>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</si>
  <si>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</si>
  <si>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</si>
  <si>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</si>
  <si>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</si>
  <si>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</si>
  <si>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</si>
  <si>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</si>
  <si>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</si>
  <si>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</si>
  <si>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</si>
  <si>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</si>
  <si>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</si>
  <si>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</si>
  <si>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</si>
  <si>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</si>
  <si>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</si>
  <si>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</si>
  <si>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</si>
  <si>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</si>
  <si>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</si>
  <si>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</si>
  <si>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</si>
  <si>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</si>
  <si>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</si>
  <si>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</si>
  <si>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</si>
  <si>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</si>
  <si>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</si>
  <si>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</si>
  <si>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</si>
  <si>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</si>
  <si>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</si>
  <si>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</si>
  <si>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</si>
  <si>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</si>
  <si>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</si>
  <si>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</si>
  <si>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</si>
  <si>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</si>
  <si>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</si>
  <si>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</si>
  <si>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</si>
  <si>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</si>
  <si>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</si>
  <si>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</si>
  <si>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</si>
  <si>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</si>
  <si>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</si>
  <si>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</si>
  <si>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</si>
  <si>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</si>
  <si>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</si>
  <si>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</si>
  <si>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</si>
  <si>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</si>
  <si>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</si>
  <si>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</si>
  <si>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</si>
  <si>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</si>
  <si>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</si>
  <si>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</si>
  <si>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</si>
  <si>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</si>
  <si>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</si>
  <si>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</si>
  <si>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</si>
  <si>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</si>
  <si>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</si>
  <si>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</si>
  <si>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</si>
  <si>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</si>
  <si>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</si>
  <si>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</si>
  <si>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</si>
  <si>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</si>
  <si>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</si>
  <si>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</si>
  <si>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</si>
  <si>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</si>
  <si>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</si>
  <si>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</si>
  <si>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</si>
  <si>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</si>
  <si>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</si>
  <si>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</si>
  <si>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</si>
  <si>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</si>
  <si>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</si>
  <si>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</si>
  <si>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</si>
  <si>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</si>
  <si>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</si>
  <si>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</si>
  <si>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</si>
  <si>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</si>
  <si>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</si>
  <si>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</si>
  <si>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</si>
  <si>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</si>
  <si>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</si>
  <si>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</si>
  <si>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</si>
  <si>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</si>
  <si>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</si>
  <si>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</si>
  <si>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</si>
  <si>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</si>
  <si>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</si>
  <si>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</si>
  <si>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</si>
  <si>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</si>
  <si>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</si>
  <si>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</si>
  <si>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</si>
  <si>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</si>
  <si>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</si>
  <si>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</si>
  <si>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</si>
  <si>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</si>
  <si>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</si>
  <si>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</si>
  <si>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</si>
  <si>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</si>
  <si>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</si>
  <si>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</si>
  <si>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</si>
  <si>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</si>
  <si>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</si>
  <si>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</si>
  <si>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</si>
  <si>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</si>
  <si>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</si>
  <si>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</si>
  <si>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</si>
  <si>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</si>
  <si>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</si>
  <si>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</si>
  <si>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</si>
  <si>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</si>
  <si>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</si>
  <si>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</si>
  <si>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</si>
  <si>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</si>
  <si>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</si>
  <si>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</si>
  <si>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</si>
  <si>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</si>
  <si>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</si>
  <si>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</si>
  <si>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</si>
  <si>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</si>
  <si>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</si>
  <si>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</si>
  <si>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</si>
  <si>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</si>
  <si>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</si>
  <si>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</si>
  <si>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</si>
  <si>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</si>
  <si>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</si>
  <si>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</si>
  <si>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</si>
  <si>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</si>
  <si>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</si>
  <si>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</si>
  <si>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</si>
  <si>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</si>
  <si>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</si>
  <si>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</si>
  <si>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</si>
  <si>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</si>
  <si>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</si>
  <si>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</si>
  <si>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</si>
  <si>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</si>
  <si>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</si>
  <si>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</si>
  <si>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</si>
  <si>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</si>
  <si>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</si>
  <si>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</si>
  <si>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</si>
  <si>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</si>
  <si>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</si>
  <si>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</si>
  <si>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</si>
  <si>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</si>
  <si>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</si>
  <si>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</si>
  <si>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</si>
  <si>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</si>
  <si>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</si>
  <si>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</si>
  <si>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</si>
  <si>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</si>
  <si>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</si>
  <si>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</si>
  <si>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</si>
  <si>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</si>
  <si>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</si>
  <si>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</si>
  <si>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</si>
  <si>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</si>
  <si>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</si>
  <si>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</si>
  <si>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</si>
  <si>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</si>
  <si>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</si>
  <si>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</si>
  <si>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</si>
  <si>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</si>
  <si>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</si>
  <si>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</si>
  <si>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</si>
  <si>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</si>
  <si>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</si>
  <si>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</si>
  <si>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</si>
  <si>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</si>
  <si>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</si>
  <si>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</si>
  <si>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</si>
  <si>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</si>
  <si>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</si>
  <si>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</si>
  <si>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</si>
  <si>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</si>
  <si>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</si>
  <si>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</si>
  <si>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</si>
  <si>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</si>
  <si>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</si>
  <si>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</si>
  <si>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</si>
  <si>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</si>
  <si>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</si>
  <si>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</si>
  <si>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</si>
  <si>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</si>
  <si>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</si>
  <si>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</si>
  <si>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</si>
  <si>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</si>
  <si>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</si>
  <si>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</si>
  <si>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</si>
  <si>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</si>
  <si>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</si>
  <si>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</si>
  <si>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</si>
  <si>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</si>
  <si>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</si>
  <si>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</si>
  <si>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</si>
  <si>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</si>
  <si>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</si>
  <si>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</si>
  <si>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</si>
  <si>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</si>
  <si>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</si>
  <si>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</si>
  <si>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</si>
  <si>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</si>
  <si>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</si>
  <si>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</si>
  <si>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</si>
  <si>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</si>
  <si>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</si>
  <si>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</si>
  <si>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</si>
  <si>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</si>
  <si>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</si>
  <si>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</si>
  <si>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</si>
  <si>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</si>
  <si>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</si>
  <si>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</si>
  <si>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</si>
  <si>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</si>
  <si>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</si>
  <si>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</si>
  <si>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</si>
  <si>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</si>
  <si>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</si>
  <si>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</si>
  <si>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</si>
  <si>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</si>
  <si>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</si>
  <si>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</si>
  <si>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</si>
  <si>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</si>
  <si>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</si>
  <si>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</si>
  <si>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</si>
  <si>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</si>
  <si>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</si>
  <si>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</si>
  <si>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</si>
  <si>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</si>
  <si>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</si>
  <si>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</si>
  <si>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</si>
  <si>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</si>
  <si>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</si>
  <si>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Preneseni višak / manjak Razred 9</t>
  </si>
  <si>
    <t>Rezultati poslovanja po izvorima</t>
  </si>
  <si>
    <t>Ostvareni prihodi</t>
  </si>
  <si>
    <t>% INDEX</t>
  </si>
  <si>
    <t>Obračunati rashodi</t>
  </si>
  <si>
    <t>Razlika prihodi - rashodi</t>
  </si>
  <si>
    <t>1</t>
  </si>
  <si>
    <t>2</t>
  </si>
  <si>
    <t>4</t>
  </si>
  <si>
    <t>6 = 2-4</t>
  </si>
  <si>
    <t>7</t>
  </si>
  <si>
    <t>8 = 6+7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</si>
  <si>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</si>
  <si>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</si>
  <si>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</si>
  <si>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</si>
  <si>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</si>
  <si>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</si>
  <si>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</si>
  <si>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</si>
  <si>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</si>
  <si>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</si>
  <si>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</si>
  <si>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STUDENTSKA ULICA 2</t>
  </si>
  <si>
    <t>OIB 76722145702</t>
  </si>
  <si>
    <t>7.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</si>
  <si>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</si>
  <si>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</si>
  <si>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</si>
  <si>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</si>
  <si>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</si>
  <si>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</si>
  <si>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</si>
  <si>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 xml:space="preserve"> Članarine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</si>
  <si>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</si>
  <si>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</si>
  <si>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</si>
  <si>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</si>
  <si>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 xml:space="preserve"> Uredska oprema i namještaj</t>
  </si>
  <si>
    <t>Komunikacijska oprema</t>
  </si>
  <si>
    <t xml:space="preserve"> Oprema za održavanje i zaštitu</t>
  </si>
  <si>
    <t>Knjige</t>
  </si>
  <si>
    <t>Ostala nematerijalna proizvedena imovina</t>
  </si>
  <si>
    <t xml:space="preserve"> Uredski materijal i ostali materijalni rashodi</t>
  </si>
  <si>
    <t xml:space="preserve"> Materijal i dijelovi za tekuće i investicijsko održavanje</t>
  </si>
  <si>
    <t>Službena, radna i zaštitna odjeća i obuća</t>
  </si>
  <si>
    <t xml:space="preserve"> Zdravstvene i veterinarske usluge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</si>
  <si>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</si>
  <si>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</si>
  <si>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</si>
  <si>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</si>
  <si>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</si>
  <si>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</si>
  <si>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</si>
  <si>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</si>
  <si>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</si>
  <si>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</si>
  <si>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</si>
  <si>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</si>
  <si>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</si>
  <si>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</si>
  <si>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</si>
  <si>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</si>
  <si>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</si>
  <si>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</si>
  <si>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</si>
  <si>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</si>
  <si>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Ostali nespomenuti prihodi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</si>
  <si>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</si>
  <si>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</si>
  <si>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</si>
  <si>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</si>
  <si>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</si>
  <si>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</si>
  <si>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</si>
  <si>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</si>
  <si>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</si>
  <si>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</si>
  <si>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</si>
  <si>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</si>
  <si>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</si>
  <si>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</si>
  <si>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</si>
  <si>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</si>
  <si>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</si>
  <si>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</si>
  <si>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</si>
  <si>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</si>
  <si>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</si>
  <si>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</si>
  <si>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</si>
  <si>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</si>
  <si>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</si>
  <si>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</si>
  <si>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</si>
  <si>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</si>
  <si>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</si>
  <si>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</si>
  <si>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</si>
  <si>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</si>
  <si>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</si>
  <si>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</si>
  <si>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</si>
  <si>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</si>
  <si>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UKUPNO SVE AKTIVNOSTI</t>
  </si>
  <si>
    <t>-</t>
  </si>
  <si>
    <t>PRIHODI OD PRODAJE NEFIN. IMOVINE</t>
  </si>
  <si>
    <t>Izmjene i dopune financijskog plana za 2017.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</si>
  <si>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</si>
  <si>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</si>
  <si>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</si>
  <si>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</si>
  <si>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</si>
  <si>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</si>
  <si>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</si>
  <si>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</si>
  <si>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</si>
  <si>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</si>
  <si>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</si>
  <si>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</si>
  <si>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</si>
  <si>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</si>
  <si>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</si>
  <si>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</si>
  <si>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</si>
  <si>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</si>
  <si>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</si>
  <si>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</si>
  <si>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</si>
  <si>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</si>
  <si>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</si>
  <si>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</si>
  <si>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</si>
  <si>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</si>
  <si>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</si>
  <si>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</si>
  <si>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</si>
  <si>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</si>
  <si>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Usluge telefona, pošte i prijevoza</t>
  </si>
  <si>
    <t xml:space="preserve"> Usluge tekućeg i investicijskog održavanja</t>
  </si>
  <si>
    <t xml:space="preserve"> Pristojbe i naknade</t>
  </si>
  <si>
    <t xml:space="preserve"> Negativne tečajne razlike i razlike zbog primjene valutne klauzule</t>
  </si>
  <si>
    <t>Naknade građanima i kućanstvima u novcu</t>
  </si>
  <si>
    <t xml:space="preserve"> Komunikacijska oprema</t>
  </si>
  <si>
    <t xml:space="preserve"> Medicinska i laboratorijska oprema</t>
  </si>
  <si>
    <t>Prihodi poslovanja i prihodi od prodaje nefinancije imovine ostvareni su kako slijedi:</t>
  </si>
  <si>
    <t>Naziv rashoda</t>
  </si>
  <si>
    <t>Plaće (Bruto)</t>
  </si>
  <si>
    <t>Pomoći dane u inozemstvo i unutar općeg proračuna</t>
  </si>
  <si>
    <t>Rashodi poslovanja i rashodi za nabavu nefinancijske imovine izvršeni su kako slijedi:</t>
  </si>
  <si>
    <t>Rashodi za nabavu neproizvedene nefinancijske imovine</t>
  </si>
  <si>
    <t>Nematerijalna imovina</t>
  </si>
  <si>
    <t>Prijevozna sredstva</t>
  </si>
  <si>
    <t>Nematerijalna proizvedna imovina</t>
  </si>
  <si>
    <t>Rashodi poslovanja i rashodi za nabavu nefinancijske imovine izvršeni su po aktivnostima i programima kako slijedi:</t>
  </si>
  <si>
    <t xml:space="preserve"> Usluge promidžbe i informiranja</t>
  </si>
  <si>
    <t xml:space="preserve"> Instrumenti, uređaji i strojevi</t>
  </si>
  <si>
    <t xml:space="preserve">Plaće za redovan rad  </t>
  </si>
  <si>
    <t>Doprinosi za osiguranje u slučaju nezaposlenosti</t>
  </si>
  <si>
    <t>RASHODI/IZVOR FINANCIRANJA</t>
  </si>
  <si>
    <t>Rashodi poslovanja i rashodi za nabavu nefinancijske imovine izvršeni su prema izvorima financiranja kako slijedi:</t>
  </si>
  <si>
    <t>Prihodi poslovanja i prihodi od prodaje nefinancijske imovine ostvareni su prema izvorima financiranja kako slijedi:</t>
  </si>
  <si>
    <t>Pomoći EU  (51)</t>
  </si>
  <si>
    <t>PRIHODI OD PRODAJE NEFINANCIJSKE IMOVINE</t>
  </si>
  <si>
    <t xml:space="preserve"> Energija</t>
  </si>
  <si>
    <t xml:space="preserve"> Zakupnine i najamnine</t>
  </si>
  <si>
    <t xml:space="preserve"> Računalne usluge</t>
  </si>
  <si>
    <t xml:space="preserve"> Ostali nespomenuti rashodi poslovanja</t>
  </si>
  <si>
    <t>A622005 ORGANIZIRANJE I ODRŽAVANJE ZNANSTVENIH SKUPOVA</t>
  </si>
  <si>
    <t>II. POSEBNI DIO</t>
  </si>
  <si>
    <t>8.</t>
  </si>
  <si>
    <t>NAMJENSKI PRIMICI OD FIN. IMOVINE</t>
  </si>
  <si>
    <t>15557 pogrešno knjiženo na 52, a mt 69</t>
  </si>
  <si>
    <t>Za razdoblje od 1.1.2018. do 31.12.2018.</t>
  </si>
  <si>
    <t>IZVRŠENJE FINANCIJSKOG PLANA  ZA 2018. GODINU</t>
  </si>
  <si>
    <t>prof.dr.sc. Alen Jugović</t>
  </si>
  <si>
    <t>Financijski plan 2018.              I. rebalans</t>
  </si>
  <si>
    <t>Prihodi od prodanih proizvoda</t>
  </si>
  <si>
    <t>Prihodi od prodaje postrojenja i opreme</t>
  </si>
  <si>
    <t>Financijski plan 2018.                                I. rebalans</t>
  </si>
  <si>
    <t>Tekuće donacije u naravi</t>
  </si>
  <si>
    <t>5.1.</t>
  </si>
  <si>
    <t>5.2.</t>
  </si>
  <si>
    <t>Pomoći EU - izvor 51</t>
  </si>
  <si>
    <t>Ostale pomoći  - izvor 52</t>
  </si>
  <si>
    <t xml:space="preserve">SVEUČILIŠTE U RIJECI POMORSKI FAKULTET </t>
  </si>
  <si>
    <t>Financijski plan 2018.                                     I. rebalans</t>
  </si>
  <si>
    <t>Indeks          (4/2)</t>
  </si>
  <si>
    <t>Indeks          (4/3)</t>
  </si>
  <si>
    <t>Indeks                (5/3)</t>
  </si>
  <si>
    <t>Indeks (5/4)</t>
  </si>
  <si>
    <t xml:space="preserve">M.P.                                </t>
  </si>
  <si>
    <t xml:space="preserve">   Dekan:</t>
  </si>
  <si>
    <t xml:space="preserve">Tekuće pomoći od institucija i tijela  </t>
  </si>
  <si>
    <t xml:space="preserve">Kapitalne pomoći od institucija i tijela  </t>
  </si>
  <si>
    <t>Prihodi od prodaje komunikacijske opreme</t>
  </si>
  <si>
    <t>Ostale plaće u naravi</t>
  </si>
  <si>
    <t>Financijski plan Pomorskog fakulteta Rijeka izvršen je za razdoblje 1. siječnja - 31. prosinca 2018. godine kako slijedi:</t>
  </si>
  <si>
    <t>Zatezne kamate</t>
  </si>
  <si>
    <t>Kazne, penali i naknade štete</t>
  </si>
  <si>
    <t>Naknade štete pravnim i fizičkim licima</t>
  </si>
  <si>
    <t>Ulaganje u računalne programe</t>
  </si>
  <si>
    <t>Naknade štete pravnim I fizičkim osobama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</si>
  <si>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</si>
  <si>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</si>
  <si>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</si>
  <si>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</si>
  <si>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</si>
  <si>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Izvršenje  2017.</t>
  </si>
  <si>
    <t>Izvršenje 2018.</t>
  </si>
  <si>
    <t>Izvršenje  2018.</t>
  </si>
  <si>
    <t>3 = 2/1  *100</t>
  </si>
  <si>
    <t>5 = 4/1 *100</t>
  </si>
  <si>
    <t>Ukupno:</t>
  </si>
  <si>
    <t>Kapitalne pomoći od institucija i tijela   EU</t>
  </si>
  <si>
    <t>Ostale kazne (zakasnine biblioteka)</t>
  </si>
  <si>
    <t>Prihodi od prodanih proizvoda (knjige)</t>
  </si>
  <si>
    <t>Ostali nespomenuti prihodi (školarine)</t>
  </si>
  <si>
    <t>Tekući prijenosi između proračunskih korisnika istog proračuna (Sveučilište i MZO)</t>
  </si>
  <si>
    <t>U Rijeci, 20.02.2019.</t>
  </si>
  <si>
    <t>Sveučilište u Rijeci</t>
  </si>
  <si>
    <t>Pomorski fakultet</t>
  </si>
  <si>
    <t>A6210 REDOVNA DJELATNOST-Ministarstvo znanosti i obrazovanja</t>
  </si>
  <si>
    <t>A621002 Redovna djelatnosti - ostali vlastiti i namjenski prihodi</t>
  </si>
  <si>
    <t>Uniri potpore - Opći prihodi i primici (11)</t>
  </si>
  <si>
    <t>Potpore za objavu radova - Ostali prihodi za posebne namjene (43)</t>
  </si>
  <si>
    <t>Znanstveni projekti PFRI - Ostale pomoći i darovnice  (52)</t>
  </si>
  <si>
    <t>Jadran Baltik  -Vlastiti prihodi (31)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</si>
</sst>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96969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24" fillId="0" borderId="0"/>
    <xf numFmtId="0" fontId="29" fillId="0" borderId="0"/>
  </cellStyleXfs>
  <cellXfs count="204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lef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164" fontId="13" fillId="3" borderId="0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Fill="1" applyBorder="1" applyAlignment="1">
      <alignment horizontal="right" vertical="center" wrapText="1" readingOrder="1"/>
    </xf>
    <xf numFmtId="164" fontId="11" fillId="0" borderId="0" xfId="0" applyNumberFormat="1" applyFont="1" applyFill="1" applyBorder="1" applyAlignment="1">
      <alignment horizontal="right" vertical="center" wrapText="1" readingOrder="1"/>
    </xf>
    <xf numFmtId="164" fontId="12" fillId="4" borderId="0" xfId="0" applyNumberFormat="1" applyFont="1" applyFill="1" applyBorder="1" applyAlignment="1">
      <alignment horizontal="right" vertical="center" wrapText="1" readingOrder="1"/>
    </xf>
    <xf numFmtId="0" fontId="0" fillId="0" borderId="11" xfId="0" applyBorder="1"/>
    <xf numFmtId="0" fontId="14" fillId="0" borderId="0" xfId="0" applyFont="1"/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164" fontId="12" fillId="6" borderId="0" xfId="0" applyNumberFormat="1" applyFont="1" applyFill="1" applyBorder="1" applyAlignment="1">
      <alignment horizontal="right" vertical="center" wrapText="1" readingOrder="1"/>
    </xf>
    <xf numFmtId="0" fontId="17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16" fillId="8" borderId="11" xfId="1" applyNumberFormat="1" applyFont="1" applyFill="1" applyBorder="1" applyAlignment="1" applyProtection="1">
      <alignment horizontal="center" wrapText="1"/>
    </xf>
    <xf numFmtId="0" fontId="16" fillId="8" borderId="11" xfId="1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left" vertical="center" wrapText="1"/>
    </xf>
    <xf numFmtId="3" fontId="21" fillId="9" borderId="11" xfId="0" applyNumberFormat="1" applyFont="1" applyFill="1" applyBorder="1" applyAlignment="1" applyProtection="1">
      <alignment horizontal="right" vertical="center" wrapText="1"/>
    </xf>
    <xf numFmtId="3" fontId="21" fillId="9" borderId="11" xfId="0" applyNumberFormat="1" applyFont="1" applyFill="1" applyBorder="1" applyAlignment="1">
      <alignment horizontal="right" vertical="center"/>
    </xf>
    <xf numFmtId="0" fontId="14" fillId="0" borderId="11" xfId="0" quotePrefix="1" applyFont="1" applyBorder="1" applyAlignment="1">
      <alignment horizontal="left" vertical="center"/>
    </xf>
    <xf numFmtId="3" fontId="17" fillId="0" borderId="0" xfId="0" applyNumberFormat="1" applyFont="1" applyFill="1" applyBorder="1" applyAlignment="1" applyProtection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quotePrefix="1" applyNumberFormat="1" applyFont="1" applyFill="1" applyBorder="1" applyAlignment="1" applyProtection="1">
      <alignment horizontal="left" vertical="center" wrapText="1"/>
    </xf>
    <xf numFmtId="3" fontId="14" fillId="9" borderId="11" xfId="0" applyNumberFormat="1" applyFont="1" applyFill="1" applyBorder="1" applyAlignment="1" applyProtection="1">
      <alignment horizontal="right" vertical="center" wrapText="1"/>
    </xf>
    <xf numFmtId="0" fontId="21" fillId="0" borderId="0" xfId="0" quotePrefix="1" applyNumberFormat="1" applyFont="1" applyFill="1" applyBorder="1" applyAlignment="1" applyProtection="1">
      <alignment horizontal="left" vertical="center" wrapText="1"/>
    </xf>
    <xf numFmtId="0" fontId="23" fillId="0" borderId="0" xfId="0" quotePrefix="1" applyNumberFormat="1" applyFont="1" applyFill="1" applyBorder="1" applyAlignment="1" applyProtection="1">
      <alignment horizontal="left" vertical="center" wrapText="1"/>
    </xf>
    <xf numFmtId="0" fontId="3" fillId="0" borderId="0" xfId="2" applyFont="1"/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0" fontId="3" fillId="0" borderId="0" xfId="2" applyFont="1" applyBorder="1" applyAlignment="1"/>
    <xf numFmtId="0" fontId="25" fillId="0" borderId="0" xfId="2" applyFont="1" applyBorder="1"/>
    <xf numFmtId="0" fontId="25" fillId="0" borderId="0" xfId="2" applyFont="1" applyFill="1" applyBorder="1"/>
    <xf numFmtId="0" fontId="25" fillId="0" borderId="0" xfId="2" applyFont="1"/>
    <xf numFmtId="0" fontId="25" fillId="0" borderId="0" xfId="2" applyFont="1" applyBorder="1" applyAlignment="1"/>
    <xf numFmtId="0" fontId="26" fillId="0" borderId="0" xfId="0" applyNumberFormat="1" applyFont="1" applyFill="1" applyBorder="1" applyAlignment="1" applyProtection="1">
      <alignment vertical="center"/>
    </xf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0" fillId="7" borderId="0" xfId="0" applyFill="1"/>
    <xf numFmtId="0" fontId="25" fillId="0" borderId="11" xfId="0" applyNumberFormat="1" applyFont="1" applyFill="1" applyBorder="1" applyAlignment="1" applyProtection="1">
      <alignment horizontal="left" vertical="center" wrapText="1"/>
    </xf>
    <xf numFmtId="3" fontId="17" fillId="9" borderId="11" xfId="0" applyNumberFormat="1" applyFont="1" applyFill="1" applyBorder="1" applyAlignment="1" applyProtection="1">
      <alignment horizontal="right" vertical="center" wrapText="1"/>
    </xf>
    <xf numFmtId="0" fontId="14" fillId="10" borderId="11" xfId="0" applyNumberFormat="1" applyFont="1" applyFill="1" applyBorder="1" applyAlignment="1" applyProtection="1">
      <alignment horizontal="left" vertical="center" wrapText="1"/>
    </xf>
    <xf numFmtId="3" fontId="21" fillId="10" borderId="11" xfId="0" applyNumberFormat="1" applyFont="1" applyFill="1" applyBorder="1" applyAlignment="1" applyProtection="1">
      <alignment horizontal="right" vertical="center" wrapText="1"/>
    </xf>
    <xf numFmtId="0" fontId="0" fillId="7" borderId="11" xfId="0" applyFill="1" applyBorder="1" applyAlignment="1">
      <alignment horizontal="right"/>
    </xf>
    <xf numFmtId="0" fontId="0" fillId="7" borderId="11" xfId="0" applyFill="1" applyBorder="1"/>
    <xf numFmtId="0" fontId="1" fillId="7" borderId="11" xfId="0" applyFont="1" applyFill="1" applyBorder="1" applyAlignment="1">
      <alignment horizontal="left"/>
    </xf>
    <xf numFmtId="0" fontId="1" fillId="7" borderId="11" xfId="0" applyNumberFormat="1" applyFont="1" applyFill="1" applyBorder="1" applyAlignment="1">
      <alignment wrapText="1"/>
    </xf>
    <xf numFmtId="0" fontId="1" fillId="7" borderId="11" xfId="0" applyFont="1" applyFill="1" applyBorder="1" applyAlignment="1"/>
    <xf numFmtId="0" fontId="0" fillId="7" borderId="11" xfId="0" applyFill="1" applyBorder="1" applyAlignment="1"/>
    <xf numFmtId="4" fontId="0" fillId="7" borderId="11" xfId="0" applyNumberFormat="1" applyFill="1" applyBorder="1"/>
    <xf numFmtId="0" fontId="14" fillId="11" borderId="11" xfId="0" applyNumberFormat="1" applyFont="1" applyFill="1" applyBorder="1" applyAlignment="1" applyProtection="1">
      <alignment horizontal="left" vertical="center" wrapText="1"/>
    </xf>
    <xf numFmtId="3" fontId="21" fillId="11" borderId="11" xfId="0" applyNumberFormat="1" applyFont="1" applyFill="1" applyBorder="1" applyAlignment="1" applyProtection="1">
      <alignment horizontal="right" vertical="center" wrapText="1"/>
    </xf>
    <xf numFmtId="3" fontId="1" fillId="9" borderId="11" xfId="0" applyNumberFormat="1" applyFont="1" applyFill="1" applyBorder="1"/>
    <xf numFmtId="3" fontId="0" fillId="9" borderId="11" xfId="0" applyNumberFormat="1" applyFill="1" applyBorder="1"/>
    <xf numFmtId="3" fontId="1" fillId="9" borderId="11" xfId="0" applyNumberFormat="1" applyFont="1" applyFill="1" applyBorder="1" applyAlignment="1">
      <alignment horizontal="right"/>
    </xf>
    <xf numFmtId="3" fontId="14" fillId="11" borderId="11" xfId="0" applyNumberFormat="1" applyFont="1" applyFill="1" applyBorder="1" applyAlignment="1" applyProtection="1">
      <alignment horizontal="right" vertical="center" wrapText="1"/>
    </xf>
    <xf numFmtId="0" fontId="16" fillId="8" borderId="22" xfId="1" applyNumberFormat="1" applyFont="1" applyFill="1" applyBorder="1" applyAlignment="1" applyProtection="1">
      <alignment horizontal="center" wrapText="1"/>
    </xf>
    <xf numFmtId="0" fontId="16" fillId="8" borderId="22" xfId="1" applyNumberFormat="1" applyFont="1" applyFill="1" applyBorder="1" applyAlignment="1" applyProtection="1">
      <alignment horizontal="center" vertical="center" wrapText="1"/>
    </xf>
    <xf numFmtId="0" fontId="16" fillId="8" borderId="11" xfId="0" applyFont="1" applyFill="1" applyBorder="1" applyAlignment="1">
      <alignment horizontal="left" vertical="center" wrapText="1"/>
    </xf>
    <xf numFmtId="3" fontId="16" fillId="8" borderId="11" xfId="0" applyNumberFormat="1" applyFont="1" applyFill="1" applyBorder="1" applyAlignment="1">
      <alignment horizontal="right" vertical="center" wrapText="1"/>
    </xf>
    <xf numFmtId="3" fontId="14" fillId="10" borderId="11" xfId="0" applyNumberFormat="1" applyFont="1" applyFill="1" applyBorder="1" applyAlignment="1" applyProtection="1">
      <alignment horizontal="right" vertical="center" wrapText="1"/>
    </xf>
    <xf numFmtId="3" fontId="0" fillId="7" borderId="11" xfId="0" applyNumberFormat="1" applyFont="1" applyFill="1" applyBorder="1"/>
    <xf numFmtId="3" fontId="0" fillId="9" borderId="11" xfId="0" applyNumberFormat="1" applyFont="1" applyFill="1" applyBorder="1"/>
    <xf numFmtId="3" fontId="0" fillId="7" borderId="11" xfId="0" applyNumberFormat="1" applyFill="1" applyBorder="1"/>
    <xf numFmtId="0" fontId="3" fillId="0" borderId="11" xfId="0" applyFont="1" applyFill="1" applyBorder="1"/>
    <xf numFmtId="4" fontId="21" fillId="9" borderId="11" xfId="0" applyNumberFormat="1" applyFont="1" applyFill="1" applyBorder="1" applyAlignment="1" applyProtection="1">
      <alignment horizontal="right" vertical="center" wrapText="1"/>
    </xf>
    <xf numFmtId="0" fontId="16" fillId="8" borderId="0" xfId="0" quotePrefix="1" applyFont="1" applyFill="1" applyBorder="1" applyAlignment="1">
      <alignment horizontal="center" wrapText="1"/>
    </xf>
    <xf numFmtId="0" fontId="14" fillId="0" borderId="11" xfId="0" applyNumberFormat="1" applyFont="1" applyFill="1" applyBorder="1" applyAlignment="1" applyProtection="1">
      <alignment horizontal="right" vertical="center" wrapText="1"/>
    </xf>
    <xf numFmtId="2" fontId="21" fillId="9" borderId="11" xfId="0" applyNumberFormat="1" applyFont="1" applyFill="1" applyBorder="1" applyAlignment="1" applyProtection="1">
      <alignment horizontal="right" vertical="center" wrapText="1"/>
    </xf>
    <xf numFmtId="2" fontId="21" fillId="11" borderId="11" xfId="0" applyNumberFormat="1" applyFont="1" applyFill="1" applyBorder="1" applyAlignment="1" applyProtection="1">
      <alignment horizontal="right" vertical="center" wrapText="1"/>
    </xf>
    <xf numFmtId="2" fontId="0" fillId="9" borderId="11" xfId="0" applyNumberFormat="1" applyFill="1" applyBorder="1"/>
    <xf numFmtId="2" fontId="0" fillId="9" borderId="11" xfId="0" applyNumberFormat="1" applyFont="1" applyFill="1" applyBorder="1"/>
    <xf numFmtId="2" fontId="21" fillId="10" borderId="11" xfId="0" applyNumberFormat="1" applyFont="1" applyFill="1" applyBorder="1" applyAlignment="1" applyProtection="1">
      <alignment horizontal="right" vertical="center" wrapText="1"/>
    </xf>
    <xf numFmtId="4" fontId="21" fillId="10" borderId="11" xfId="0" applyNumberFormat="1" applyFont="1" applyFill="1" applyBorder="1" applyAlignment="1" applyProtection="1">
      <alignment horizontal="right" vertical="center" wrapText="1"/>
    </xf>
    <xf numFmtId="4" fontId="21" fillId="11" borderId="11" xfId="0" applyNumberFormat="1" applyFont="1" applyFill="1" applyBorder="1" applyAlignment="1" applyProtection="1">
      <alignment horizontal="right" vertical="center" wrapText="1"/>
    </xf>
    <xf numFmtId="4" fontId="16" fillId="8" borderId="11" xfId="1" applyNumberFormat="1" applyFont="1" applyFill="1" applyBorder="1" applyAlignment="1" applyProtection="1">
      <alignment horizontal="right" wrapText="1"/>
    </xf>
    <xf numFmtId="4" fontId="0" fillId="9" borderId="11" xfId="0" applyNumberFormat="1" applyFont="1" applyFill="1" applyBorder="1"/>
    <xf numFmtId="4" fontId="1" fillId="9" borderId="11" xfId="0" applyNumberFormat="1" applyFont="1" applyFill="1" applyBorder="1"/>
    <xf numFmtId="0" fontId="16" fillId="8" borderId="11" xfId="0" quotePrefix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6" fillId="8" borderId="11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2" fillId="2" borderId="0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7" fillId="9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" fillId="0" borderId="0" xfId="0" applyFont="1"/>
    <xf numFmtId="3" fontId="28" fillId="2" borderId="0" xfId="0" applyNumberFormat="1" applyFont="1" applyFill="1" applyBorder="1" applyAlignment="1" applyProtection="1">
      <alignment horizontal="right" vertical="center" wrapText="1"/>
    </xf>
    <xf numFmtId="0" fontId="0" fillId="7" borderId="11" xfId="0" applyFont="1" applyFill="1" applyBorder="1" applyAlignment="1">
      <alignment horizontal="right"/>
    </xf>
    <xf numFmtId="0" fontId="0" fillId="7" borderId="11" xfId="0" applyFont="1" applyFill="1" applyBorder="1"/>
    <xf numFmtId="4" fontId="0" fillId="0" borderId="0" xfId="0" applyNumberFormat="1" applyFont="1"/>
    <xf numFmtId="4" fontId="1" fillId="0" borderId="0" xfId="0" applyNumberFormat="1" applyFont="1"/>
    <xf numFmtId="3" fontId="28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25" fillId="0" borderId="0" xfId="2" applyFont="1" applyBorder="1" applyAlignment="1">
      <alignment horizontal="center" vertical="center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8" fillId="2" borderId="0" xfId="0" applyNumberFormat="1" applyFont="1" applyFill="1" applyBorder="1" applyAlignment="1" applyProtection="1">
      <alignment horizontal="right" vertical="center" wrapText="1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3" fontId="25" fillId="9" borderId="11" xfId="0" applyNumberFormat="1" applyFont="1" applyFill="1" applyBorder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0" fillId="7" borderId="11" xfId="0" applyFill="1" applyBorder="1" applyAlignment="1">
      <alignment wrapText="1"/>
    </xf>
    <xf numFmtId="3" fontId="0" fillId="7" borderId="11" xfId="0" applyNumberFormat="1" applyFill="1" applyBorder="1" applyAlignment="1">
      <alignment wrapText="1"/>
    </xf>
    <xf numFmtId="0" fontId="16" fillId="8" borderId="25" xfId="1" applyNumberFormat="1" applyFont="1" applyFill="1" applyBorder="1" applyAlignment="1" applyProtection="1">
      <alignment horizontal="center" vertical="center" wrapText="1"/>
    </xf>
    <xf numFmtId="0" fontId="16" fillId="8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5" fillId="2" borderId="9" xfId="0" applyNumberFormat="1" applyFont="1" applyFill="1" applyBorder="1" applyAlignment="1" applyProtection="1">
      <alignment horizontal="right" vertical="center" wrapText="1"/>
    </xf>
    <xf numFmtId="2" fontId="0" fillId="9" borderId="11" xfId="0" applyNumberFormat="1" applyFill="1" applyBorder="1" applyAlignment="1">
      <alignment horizontal="right"/>
    </xf>
    <xf numFmtId="2" fontId="0" fillId="9" borderId="11" xfId="0" applyNumberFormat="1" applyFont="1" applyFill="1" applyBorder="1" applyAlignment="1">
      <alignment horizontal="right"/>
    </xf>
    <xf numFmtId="0" fontId="30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2" applyFont="1" applyBorder="1" applyAlignment="1">
      <alignment horizontal="right" wrapText="1"/>
    </xf>
    <xf numFmtId="0" fontId="0" fillId="0" borderId="0" xfId="0" applyAlignment="1">
      <alignment horizontal="right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8" fillId="2" borderId="0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7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18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5" xfId="0" applyNumberFormat="1" applyFont="1" applyFill="1" applyBorder="1" applyAlignment="1" applyProtection="1">
      <alignment horizontal="center" vertical="center" wrapText="1"/>
    </xf>
    <xf numFmtId="0" fontId="7" fillId="5" borderId="19" xfId="0" applyNumberFormat="1" applyFont="1" applyFill="1" applyBorder="1" applyAlignment="1" applyProtection="1">
      <alignment horizontal="center" vertical="center" wrapText="1"/>
    </xf>
    <xf numFmtId="0" fontId="7" fillId="5" borderId="16" xfId="0" applyNumberFormat="1" applyFont="1" applyFill="1" applyBorder="1" applyAlignment="1" applyProtection="1">
      <alignment horizontal="center" vertical="center" wrapText="1"/>
    </xf>
    <xf numFmtId="0" fontId="7" fillId="5" borderId="12" xfId="0" applyNumberFormat="1" applyFon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0" fontId="7" fillId="5" borderId="13" xfId="0" applyNumberFormat="1" applyFont="1" applyFill="1" applyBorder="1" applyAlignment="1" applyProtection="1">
      <alignment horizontal="center" vertical="center" wrapText="1"/>
    </xf>
    <xf numFmtId="0" fontId="7" fillId="5" borderId="20" xfId="0" applyNumberFormat="1" applyFont="1" applyFill="1" applyBorder="1" applyAlignment="1" applyProtection="1">
      <alignment horizontal="center" vertical="center" wrapText="1"/>
    </xf>
    <xf numFmtId="0" fontId="7" fillId="5" borderId="10" xfId="0" applyNumberFormat="1" applyFont="1" applyFill="1" applyBorder="1" applyAlignment="1" applyProtection="1">
      <alignment horizontal="center" vertical="center" wrapText="1"/>
    </xf>
    <xf numFmtId="0" fontId="7" fillId="5" borderId="21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14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4" fontId="27" fillId="2" borderId="0" xfId="0" applyNumberFormat="1" applyFont="1" applyFill="1" applyBorder="1" applyAlignment="1" applyProtection="1">
      <alignment horizontal="right" vertical="center" wrapText="1"/>
    </xf>
    <xf numFmtId="4" fontId="2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 wrapText="1"/>
    </xf>
  </cellXfs>
  <cellStyles count="4">
    <cellStyle name="Normal" xfId="0" builtinId="0"/>
    <cellStyle name="Normal 2 2" xfId="1" xr:uid="{00000000-0005-0000-0000-000001000000}"/>
    <cellStyle name="Normal 3 3" xfId="2" xr:uid="{00000000-0005-0000-0000-000002000000}"/>
    <cellStyle name="Obično_List4" xfId="3" xr:uid="{00000000-0005-0000-0000-000003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dimirka%20Telenta/Desktop/Vlatka/MZOS/FINANCIJSKI%20PLANOVI/planovi%202017/IZVR&#352;ENJE/Vlatka/MZOS/FINANCIJSKI%20PLANOVI/planovi%202017/REBALANS%202017/Pomorski__izvr&#353;enj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"/>
      <sheetName val="PLAN RASHODA I IZDATAKA ORG"/>
      <sheetName val="PLAN RASHODA I IZDATAKA EK."/>
    </sheetNames>
    <sheetDataSet>
      <sheetData sheetId="0" refreshError="1"/>
      <sheetData sheetId="1">
        <row r="28">
          <cell r="N28">
            <v>0</v>
          </cell>
        </row>
      </sheetData>
      <sheetData sheetId="2" refreshError="1"/>
      <sheetData sheetId="3">
        <row r="11">
          <cell r="C11">
            <v>35271743</v>
          </cell>
          <cell r="N11" t="e">
            <v>#REF!</v>
          </cell>
        </row>
        <row r="30">
          <cell r="N30">
            <v>-1097868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7" t="s">
        <v>1258</v>
      </c>
      <c r="C2" s="17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27"/>
  <sheetViews>
    <sheetView workbookViewId="0">
      <selection activeCell="J11" sqref="J11"/>
    </sheetView>
  </sheetViews>
  <sheetFormatPr defaultColWidth="11.42578125" defaultRowHeight="15"/>
  <cols>
    <col min="1" max="1" width="39.85546875" style="33" customWidth="1"/>
    <col min="2" max="2" width="16.85546875" style="33" customWidth="1"/>
    <col min="3" max="3" width="15.140625" style="33" bestFit="1" customWidth="1"/>
    <col min="4" max="4" width="17.28515625" style="33" hidden="1" customWidth="1"/>
    <col min="5" max="5" width="15.28515625" style="33" customWidth="1"/>
    <col min="6" max="6" width="8.28515625" style="33" customWidth="1"/>
    <col min="7" max="7" width="9.85546875" style="33" customWidth="1"/>
    <col min="8" max="16384" width="11.42578125" style="33"/>
  </cols>
  <sheetData>
    <row r="3" spans="1:8" ht="15.75">
      <c r="A3" s="143" t="s">
        <v>1514</v>
      </c>
      <c r="B3" s="57"/>
    </row>
    <row r="4" spans="1:8">
      <c r="A4" s="50" t="s">
        <v>1515</v>
      </c>
      <c r="B4" s="34"/>
    </row>
    <row r="5" spans="1:8">
      <c r="A5" s="50"/>
      <c r="B5" s="34"/>
    </row>
    <row r="6" spans="1:8" ht="28.9" customHeight="1">
      <c r="A6" s="146" t="s">
        <v>1468</v>
      </c>
      <c r="B6" s="146"/>
      <c r="C6" s="146"/>
      <c r="D6" s="146"/>
      <c r="E6" s="146"/>
      <c r="F6" s="146"/>
      <c r="G6" s="146"/>
    </row>
    <row r="7" spans="1:8" ht="21" customHeight="1">
      <c r="A7" s="146"/>
      <c r="B7" s="146"/>
      <c r="C7" s="146"/>
      <c r="D7" s="146"/>
      <c r="E7" s="146"/>
      <c r="F7" s="146"/>
      <c r="G7" s="146"/>
    </row>
    <row r="8" spans="1:8" ht="33" customHeight="1">
      <c r="A8" s="147" t="s">
        <v>1491</v>
      </c>
      <c r="B8" s="147"/>
      <c r="C8" s="147"/>
      <c r="D8" s="147"/>
      <c r="E8" s="147"/>
      <c r="F8" s="147"/>
      <c r="G8" s="147"/>
    </row>
    <row r="9" spans="1:8" ht="19.149999999999999" customHeight="1">
      <c r="A9" s="146" t="s">
        <v>1409</v>
      </c>
      <c r="B9" s="146"/>
      <c r="C9" s="146"/>
      <c r="D9" s="146"/>
      <c r="E9" s="146"/>
      <c r="F9" s="152"/>
      <c r="G9" s="152"/>
    </row>
    <row r="10" spans="1:8" ht="19.5" customHeight="1">
      <c r="A10" s="35"/>
      <c r="B10" s="35"/>
    </row>
    <row r="11" spans="1:8" ht="46.5" customHeight="1">
      <c r="A11" s="100"/>
      <c r="B11" s="137" t="s">
        <v>1502</v>
      </c>
      <c r="C11" s="36" t="s">
        <v>1480</v>
      </c>
      <c r="D11" s="37" t="s">
        <v>1401</v>
      </c>
      <c r="E11" s="37" t="s">
        <v>1503</v>
      </c>
      <c r="F11" s="37" t="s">
        <v>1481</v>
      </c>
      <c r="G11" s="37" t="s">
        <v>1482</v>
      </c>
    </row>
    <row r="12" spans="1:8" ht="14.25" customHeight="1">
      <c r="A12" s="138">
        <v>1</v>
      </c>
      <c r="B12" s="88">
        <v>2</v>
      </c>
      <c r="C12" s="36">
        <v>3</v>
      </c>
      <c r="D12" s="36"/>
      <c r="E12" s="36">
        <v>4</v>
      </c>
      <c r="F12" s="36">
        <v>5</v>
      </c>
      <c r="G12" s="36">
        <v>6</v>
      </c>
    </row>
    <row r="13" spans="1:8" ht="19.899999999999999" customHeight="1">
      <c r="A13" s="38" t="s">
        <v>1402</v>
      </c>
      <c r="B13" s="39">
        <f>'Opći dio prihodi'!C47</f>
        <v>35384413</v>
      </c>
      <c r="C13" s="39">
        <f>'Opći dio prihodi'!D47</f>
        <v>37176551</v>
      </c>
      <c r="D13" s="39">
        <f>'Opći dio prihodi'!E47</f>
        <v>37289965.349999994</v>
      </c>
      <c r="E13" s="39">
        <f>'Opći dio prihodi'!E47</f>
        <v>37289965.349999994</v>
      </c>
      <c r="F13" s="87">
        <f>E13/B13*100</f>
        <v>105.38528744280708</v>
      </c>
      <c r="G13" s="87">
        <f>E13/C13*100</f>
        <v>100.30506958539536</v>
      </c>
    </row>
    <row r="14" spans="1:8" ht="19.899999999999999" customHeight="1">
      <c r="A14" s="38" t="s">
        <v>1403</v>
      </c>
      <c r="B14" s="40">
        <f>'Opći dio prihodi'!C5</f>
        <v>35378458</v>
      </c>
      <c r="C14" s="40">
        <f>'Opći dio prihodi'!D5</f>
        <v>37158551</v>
      </c>
      <c r="D14" s="40">
        <f>'Opći dio prihodi'!E5</f>
        <v>37273424.439999998</v>
      </c>
      <c r="E14" s="40">
        <f>'Opći dio prihodi'!E5</f>
        <v>37273424.439999998</v>
      </c>
      <c r="F14" s="87">
        <f t="shared" ref="F14:F19" si="0">E14/B14*100</f>
        <v>105.35627200032289</v>
      </c>
      <c r="G14" s="87">
        <f t="shared" ref="G14:G18" si="1">E14/C14*100</f>
        <v>100.30914402448039</v>
      </c>
    </row>
    <row r="15" spans="1:8" ht="19.899999999999999" customHeight="1">
      <c r="A15" s="41" t="s">
        <v>1457</v>
      </c>
      <c r="B15" s="40">
        <f>'Opći dio prihodi'!C40</f>
        <v>5955</v>
      </c>
      <c r="C15" s="40">
        <f>'Opći dio prihodi'!D40</f>
        <v>18000</v>
      </c>
      <c r="D15" s="40">
        <f>'[1]PLAN PRIHODA'!N28</f>
        <v>0</v>
      </c>
      <c r="E15" s="40">
        <f>'Opći dio prihodi'!E40</f>
        <v>16540.91</v>
      </c>
      <c r="F15" s="87">
        <f t="shared" si="0"/>
        <v>277.76507136859783</v>
      </c>
      <c r="G15" s="87">
        <f t="shared" si="1"/>
        <v>91.893944444444443</v>
      </c>
      <c r="H15" s="42"/>
    </row>
    <row r="16" spans="1:8" ht="19.899999999999999" customHeight="1">
      <c r="A16" s="43" t="s">
        <v>1404</v>
      </c>
      <c r="B16" s="40">
        <f>'Opći dio rashodi'!C82</f>
        <v>35307776.700000003</v>
      </c>
      <c r="C16" s="40">
        <f>'Opći dio rashodi'!D82</f>
        <v>37176551</v>
      </c>
      <c r="D16" s="40" t="e">
        <f>SUM(D17:D18)</f>
        <v>#REF!</v>
      </c>
      <c r="E16" s="40">
        <f>'Opći dio rashodi'!E82</f>
        <v>35847006.060000002</v>
      </c>
      <c r="F16" s="87">
        <f t="shared" si="0"/>
        <v>101.52722547381468</v>
      </c>
      <c r="G16" s="87">
        <f>E16/C16*100</f>
        <v>96.423700143673912</v>
      </c>
    </row>
    <row r="17" spans="1:7" ht="19.899999999999999" customHeight="1">
      <c r="A17" s="44" t="s">
        <v>1405</v>
      </c>
      <c r="B17" s="39">
        <f>'Opći dio rashodi'!C5</f>
        <v>33750644.700000003</v>
      </c>
      <c r="C17" s="39">
        <f>'Opći dio rashodi'!D5</f>
        <v>35376257</v>
      </c>
      <c r="D17" s="45" t="e">
        <f>'[1]PLAN RASHODA I IZDATAKA EK.'!N11</f>
        <v>#REF!</v>
      </c>
      <c r="E17" s="45">
        <f>'Opći dio rashodi'!E5</f>
        <v>34535618.859999999</v>
      </c>
      <c r="F17" s="87">
        <f t="shared" si="0"/>
        <v>102.32580493492026</v>
      </c>
      <c r="G17" s="87">
        <f t="shared" si="1"/>
        <v>97.623722204415245</v>
      </c>
    </row>
    <row r="18" spans="1:7" ht="19.899999999999999" customHeight="1">
      <c r="A18" s="41" t="s">
        <v>1406</v>
      </c>
      <c r="B18" s="39">
        <f>'Opći dio rashodi'!C63</f>
        <v>1557132</v>
      </c>
      <c r="C18" s="39">
        <f>'Opći dio rashodi'!D63</f>
        <v>1800294</v>
      </c>
      <c r="D18" s="45">
        <f>'[1]PLAN RASHODA I IZDATAKA EK.'!N30</f>
        <v>-1097868</v>
      </c>
      <c r="E18" s="45">
        <f>'Opći dio rashodi'!E63</f>
        <v>1311387.2000000002</v>
      </c>
      <c r="F18" s="87">
        <f t="shared" si="0"/>
        <v>84.218113814371563</v>
      </c>
      <c r="G18" s="87">
        <f t="shared" si="1"/>
        <v>72.842946763139807</v>
      </c>
    </row>
    <row r="19" spans="1:7" ht="19.899999999999999" customHeight="1">
      <c r="A19" s="44" t="s">
        <v>1407</v>
      </c>
      <c r="B19" s="39">
        <f>B13-B16</f>
        <v>76636.29999999702</v>
      </c>
      <c r="C19" s="39">
        <f>C13-C16</f>
        <v>0</v>
      </c>
      <c r="D19" s="39" t="e">
        <f>D13-D16</f>
        <v>#REF!</v>
      </c>
      <c r="E19" s="39">
        <f>E13-E16</f>
        <v>1442959.2899999917</v>
      </c>
      <c r="F19" s="87">
        <f t="shared" si="0"/>
        <v>1882.8665919414793</v>
      </c>
      <c r="G19" s="87" t="s">
        <v>1399</v>
      </c>
    </row>
    <row r="20" spans="1:7" ht="19.899999999999999" customHeight="1">
      <c r="A20" s="150"/>
      <c r="B20" s="150"/>
      <c r="C20" s="150"/>
      <c r="D20" s="150"/>
      <c r="E20" s="150"/>
      <c r="F20" s="134"/>
    </row>
    <row r="21" spans="1:7" ht="18" customHeight="1">
      <c r="A21" s="46"/>
      <c r="B21" s="46"/>
    </row>
    <row r="22" spans="1:7" ht="18" customHeight="1">
      <c r="A22" s="47"/>
      <c r="B22" s="47"/>
    </row>
    <row r="23" spans="1:7" s="50" customFormat="1" ht="18" customHeight="1">
      <c r="A23" s="48"/>
      <c r="B23" s="48"/>
      <c r="E23" s="50" t="s">
        <v>1486</v>
      </c>
      <c r="F23" s="126"/>
      <c r="G23" s="49"/>
    </row>
    <row r="24" spans="1:7" s="50" customFormat="1" ht="18" customHeight="1">
      <c r="A24" s="51"/>
      <c r="B24" s="151" t="s">
        <v>1485</v>
      </c>
      <c r="C24" s="151"/>
      <c r="D24" s="151"/>
      <c r="E24" s="49"/>
      <c r="F24" s="49"/>
      <c r="G24" s="49"/>
    </row>
    <row r="25" spans="1:7" s="50" customFormat="1" ht="18" customHeight="1">
      <c r="A25" s="52" t="s">
        <v>1513</v>
      </c>
      <c r="B25" s="52"/>
      <c r="F25" s="125"/>
      <c r="G25" s="53"/>
    </row>
    <row r="26" spans="1:7" s="50" customFormat="1">
      <c r="A26" s="54"/>
      <c r="B26" s="54"/>
      <c r="C26" s="148" t="s">
        <v>1469</v>
      </c>
      <c r="D26" s="149"/>
      <c r="E26" s="149"/>
      <c r="F26" s="49"/>
      <c r="G26" s="49"/>
    </row>
    <row r="27" spans="1:7" s="50" customFormat="1">
      <c r="A27" s="53"/>
      <c r="B27" s="53"/>
      <c r="C27" s="56"/>
      <c r="D27" s="55"/>
      <c r="E27" s="49"/>
      <c r="F27" s="49"/>
      <c r="G27" s="49"/>
    </row>
  </sheetData>
  <mergeCells count="7">
    <mergeCell ref="A7:G7"/>
    <mergeCell ref="A8:G8"/>
    <mergeCell ref="A6:G6"/>
    <mergeCell ref="C26:E26"/>
    <mergeCell ref="A20:E20"/>
    <mergeCell ref="B24:D24"/>
    <mergeCell ref="A9:G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7"/>
  <sheetViews>
    <sheetView workbookViewId="0">
      <selection activeCell="G47" sqref="G47"/>
    </sheetView>
  </sheetViews>
  <sheetFormatPr defaultRowHeight="15"/>
  <cols>
    <col min="1" max="1" width="6.5703125" customWidth="1"/>
    <col min="2" max="2" width="49" customWidth="1"/>
    <col min="3" max="3" width="17.140625" customWidth="1"/>
    <col min="4" max="4" width="19.28515625" customWidth="1"/>
    <col min="5" max="5" width="16.42578125" customWidth="1"/>
    <col min="6" max="6" width="9.7109375" customWidth="1"/>
  </cols>
  <sheetData>
    <row r="2" spans="1:7">
      <c r="A2" s="145" t="s">
        <v>1439</v>
      </c>
      <c r="B2" s="145"/>
      <c r="C2" s="145"/>
      <c r="D2" s="145"/>
      <c r="E2" s="145"/>
      <c r="F2" s="124"/>
    </row>
    <row r="3" spans="1:7" ht="45">
      <c r="A3" s="101" t="s">
        <v>1358</v>
      </c>
      <c r="B3" s="101" t="s">
        <v>1410</v>
      </c>
      <c r="C3" s="37" t="s">
        <v>1502</v>
      </c>
      <c r="D3" s="37" t="s">
        <v>1470</v>
      </c>
      <c r="E3" s="37" t="s">
        <v>1503</v>
      </c>
      <c r="F3" s="37" t="s">
        <v>1483</v>
      </c>
      <c r="G3" s="37" t="s">
        <v>1484</v>
      </c>
    </row>
    <row r="4" spans="1:7">
      <c r="A4" s="101">
        <v>1</v>
      </c>
      <c r="B4" s="101">
        <v>2</v>
      </c>
      <c r="C4" s="37">
        <v>3</v>
      </c>
      <c r="D4" s="36">
        <v>4</v>
      </c>
      <c r="E4" s="37">
        <v>5</v>
      </c>
      <c r="F4" s="37">
        <v>6</v>
      </c>
      <c r="G4" s="37">
        <v>7</v>
      </c>
    </row>
    <row r="5" spans="1:7" ht="19.5" customHeight="1">
      <c r="A5" s="38">
        <v>6</v>
      </c>
      <c r="B5" s="38" t="s">
        <v>1408</v>
      </c>
      <c r="C5" s="39">
        <f>C6+C17+C22+C25+C32+C35</f>
        <v>35378458</v>
      </c>
      <c r="D5" s="39">
        <f>D6+D17+D22+D25+D32+D35</f>
        <v>37158551</v>
      </c>
      <c r="E5" s="39">
        <f>E6+E17+E22+E25+E32+E35</f>
        <v>37273424.439999998</v>
      </c>
      <c r="F5" s="87">
        <f>E5/C5*100</f>
        <v>105.35627200032289</v>
      </c>
      <c r="G5" s="87">
        <f>E5/D5*100</f>
        <v>100.30914402448039</v>
      </c>
    </row>
    <row r="6" spans="1:7" ht="30">
      <c r="A6" s="38">
        <v>63</v>
      </c>
      <c r="B6" s="38" t="s">
        <v>1413</v>
      </c>
      <c r="C6" s="39">
        <f>C7+C12+C14</f>
        <v>1349956</v>
      </c>
      <c r="D6" s="39">
        <f>D7+D12+D14</f>
        <v>1483314</v>
      </c>
      <c r="E6" s="39">
        <f>E7+E12+E14</f>
        <v>1590459.35</v>
      </c>
      <c r="F6" s="87">
        <f t="shared" ref="F6:F47" si="0">E6/C6*100</f>
        <v>117.81564362097727</v>
      </c>
      <c r="G6" s="87">
        <f t="shared" ref="G6:G47" si="1">E6/D6*100</f>
        <v>107.22337616984672</v>
      </c>
    </row>
    <row r="7" spans="1:7" ht="30">
      <c r="A7" s="38">
        <v>632</v>
      </c>
      <c r="B7" s="38" t="s">
        <v>1414</v>
      </c>
      <c r="C7" s="39">
        <f>SUM(C8:C11)</f>
        <v>857155</v>
      </c>
      <c r="D7" s="39">
        <f>SUM(D8:D11)</f>
        <v>1382000</v>
      </c>
      <c r="E7" s="39">
        <f>SUM(E8:E11)</f>
        <v>1457040.11</v>
      </c>
      <c r="F7" s="87">
        <f t="shared" si="0"/>
        <v>169.98560470393338</v>
      </c>
      <c r="G7" s="87">
        <f t="shared" si="1"/>
        <v>105.42981982633866</v>
      </c>
    </row>
    <row r="8" spans="1:7">
      <c r="A8" s="61">
        <v>6321</v>
      </c>
      <c r="B8" s="61" t="s">
        <v>1365</v>
      </c>
      <c r="C8" s="62">
        <v>182144</v>
      </c>
      <c r="D8" s="62">
        <v>148000</v>
      </c>
      <c r="E8" s="62">
        <v>147925.99</v>
      </c>
      <c r="F8" s="87">
        <f t="shared" si="0"/>
        <v>81.213759443078004</v>
      </c>
      <c r="G8" s="87">
        <f>E8/D8*100</f>
        <v>99.949993243243242</v>
      </c>
    </row>
    <row r="9" spans="1:7">
      <c r="A9" s="61">
        <v>6322</v>
      </c>
      <c r="B9" s="61" t="s">
        <v>1366</v>
      </c>
      <c r="C9" s="62">
        <v>149202</v>
      </c>
      <c r="D9" s="62">
        <v>0</v>
      </c>
      <c r="E9" s="62"/>
      <c r="F9" s="87">
        <f t="shared" si="0"/>
        <v>0</v>
      </c>
      <c r="G9" s="87"/>
    </row>
    <row r="10" spans="1:7">
      <c r="A10" s="61">
        <v>6323</v>
      </c>
      <c r="B10" s="61" t="s">
        <v>1364</v>
      </c>
      <c r="C10" s="62">
        <v>384891</v>
      </c>
      <c r="D10" s="62">
        <v>1200000</v>
      </c>
      <c r="E10" s="62">
        <v>1309114.1200000001</v>
      </c>
      <c r="F10" s="87">
        <f t="shared" si="0"/>
        <v>340.12593695357907</v>
      </c>
      <c r="G10" s="87">
        <f t="shared" si="1"/>
        <v>109.09284333333333</v>
      </c>
    </row>
    <row r="11" spans="1:7">
      <c r="A11" s="61">
        <v>6324</v>
      </c>
      <c r="B11" s="61" t="s">
        <v>1367</v>
      </c>
      <c r="C11" s="62">
        <v>140918</v>
      </c>
      <c r="D11" s="62">
        <v>34000</v>
      </c>
      <c r="E11" s="62"/>
      <c r="F11" s="87">
        <f t="shared" si="0"/>
        <v>0</v>
      </c>
      <c r="G11" s="87"/>
    </row>
    <row r="12" spans="1:7">
      <c r="A12" s="38">
        <v>634</v>
      </c>
      <c r="B12" s="38" t="s">
        <v>1415</v>
      </c>
      <c r="C12" s="39">
        <f>SUM(C13)</f>
        <v>21174</v>
      </c>
      <c r="D12" s="39">
        <f>SUM(D13)</f>
        <v>7314</v>
      </c>
      <c r="E12" s="39">
        <f>SUM(E13)</f>
        <v>7314.24</v>
      </c>
      <c r="F12" s="87">
        <f t="shared" si="0"/>
        <v>34.543496741286482</v>
      </c>
      <c r="G12" s="87">
        <f t="shared" si="1"/>
        <v>100.00328137817884</v>
      </c>
    </row>
    <row r="13" spans="1:7">
      <c r="A13" s="61">
        <v>6341</v>
      </c>
      <c r="B13" s="61" t="s">
        <v>1368</v>
      </c>
      <c r="C13" s="62">
        <v>21174</v>
      </c>
      <c r="D13" s="62">
        <v>7314</v>
      </c>
      <c r="E13" s="62">
        <v>7314.24</v>
      </c>
      <c r="F13" s="87">
        <f t="shared" si="0"/>
        <v>34.543496741286482</v>
      </c>
      <c r="G13" s="87">
        <f t="shared" si="1"/>
        <v>100.00328137817884</v>
      </c>
    </row>
    <row r="14" spans="1:7" ht="30">
      <c r="A14" s="38">
        <v>639</v>
      </c>
      <c r="B14" s="38" t="s">
        <v>1416</v>
      </c>
      <c r="C14" s="39">
        <f>SUM(C15:C16)</f>
        <v>471627</v>
      </c>
      <c r="D14" s="39">
        <f>SUM(D15:D16)</f>
        <v>94000</v>
      </c>
      <c r="E14" s="39">
        <f>SUM(E15:E16)</f>
        <v>126105</v>
      </c>
      <c r="F14" s="87">
        <f t="shared" si="0"/>
        <v>26.738291064760922</v>
      </c>
      <c r="G14" s="87">
        <f t="shared" si="1"/>
        <v>134.15425531914892</v>
      </c>
    </row>
    <row r="15" spans="1:7" ht="30">
      <c r="A15" s="61">
        <v>6391</v>
      </c>
      <c r="B15" s="61" t="s">
        <v>1369</v>
      </c>
      <c r="C15" s="62">
        <v>471627</v>
      </c>
      <c r="D15" s="62">
        <v>94000</v>
      </c>
      <c r="E15" s="62">
        <v>126105</v>
      </c>
      <c r="F15" s="87">
        <f t="shared" si="0"/>
        <v>26.738291064760922</v>
      </c>
      <c r="G15" s="87">
        <f t="shared" si="1"/>
        <v>134.15425531914892</v>
      </c>
    </row>
    <row r="16" spans="1:7" ht="30">
      <c r="A16" s="61">
        <v>6393</v>
      </c>
      <c r="B16" s="61" t="s">
        <v>1411</v>
      </c>
      <c r="C16" s="62"/>
      <c r="D16" s="62"/>
      <c r="E16" s="62">
        <v>0</v>
      </c>
      <c r="F16" s="87" t="s">
        <v>1399</v>
      </c>
      <c r="G16" s="87" t="s">
        <v>1399</v>
      </c>
    </row>
    <row r="17" spans="1:7">
      <c r="A17" s="38">
        <v>64</v>
      </c>
      <c r="B17" s="38" t="s">
        <v>1427</v>
      </c>
      <c r="C17" s="39">
        <f>C18</f>
        <v>78377</v>
      </c>
      <c r="D17" s="39">
        <f>D18</f>
        <v>80000</v>
      </c>
      <c r="E17" s="39">
        <f>E18</f>
        <v>156887.25999999998</v>
      </c>
      <c r="F17" s="87">
        <f t="shared" si="0"/>
        <v>200.17002436939407</v>
      </c>
      <c r="G17" s="87">
        <f t="shared" si="1"/>
        <v>196.10907499999996</v>
      </c>
    </row>
    <row r="18" spans="1:7">
      <c r="A18" s="38">
        <v>641</v>
      </c>
      <c r="B18" s="38" t="s">
        <v>1417</v>
      </c>
      <c r="C18" s="39">
        <f>SUM(C19:C21)</f>
        <v>78377</v>
      </c>
      <c r="D18" s="39">
        <f>SUM(D19:D21)</f>
        <v>80000</v>
      </c>
      <c r="E18" s="39">
        <f>SUM(E19:E21)</f>
        <v>156887.25999999998</v>
      </c>
      <c r="F18" s="87">
        <f t="shared" si="0"/>
        <v>200.17002436939407</v>
      </c>
      <c r="G18" s="87">
        <f t="shared" si="1"/>
        <v>196.10907499999996</v>
      </c>
    </row>
    <row r="19" spans="1:7">
      <c r="A19" s="61">
        <v>6413</v>
      </c>
      <c r="B19" s="61" t="s">
        <v>1371</v>
      </c>
      <c r="C19" s="62">
        <v>74052</v>
      </c>
      <c r="D19" s="62">
        <v>70000</v>
      </c>
      <c r="E19" s="62">
        <v>139548.07999999999</v>
      </c>
      <c r="F19" s="87">
        <f t="shared" si="0"/>
        <v>188.44606492734832</v>
      </c>
      <c r="G19" s="87">
        <f t="shared" si="1"/>
        <v>199.35439999999997</v>
      </c>
    </row>
    <row r="20" spans="1:7">
      <c r="A20" s="61">
        <v>6414</v>
      </c>
      <c r="B20" s="61" t="s">
        <v>1372</v>
      </c>
      <c r="C20" s="62">
        <v>1044</v>
      </c>
      <c r="D20" s="62">
        <v>1000</v>
      </c>
      <c r="E20" s="62">
        <v>854.05</v>
      </c>
      <c r="F20" s="87">
        <f t="shared" si="0"/>
        <v>81.805555555555557</v>
      </c>
      <c r="G20" s="87"/>
    </row>
    <row r="21" spans="1:7" ht="30">
      <c r="A21" s="61">
        <v>6415</v>
      </c>
      <c r="B21" s="61" t="s">
        <v>1373</v>
      </c>
      <c r="C21" s="62">
        <v>3281</v>
      </c>
      <c r="D21" s="62">
        <v>9000</v>
      </c>
      <c r="E21" s="62">
        <v>16485.13</v>
      </c>
      <c r="F21" s="87">
        <f t="shared" si="0"/>
        <v>502.4422432185309</v>
      </c>
      <c r="G21" s="87">
        <f t="shared" si="1"/>
        <v>183.16811111111113</v>
      </c>
    </row>
    <row r="22" spans="1:7" ht="30">
      <c r="A22" s="38">
        <v>65</v>
      </c>
      <c r="B22" s="38" t="s">
        <v>1428</v>
      </c>
      <c r="C22" s="39">
        <f t="shared" ref="C22:E23" si="2">C23</f>
        <v>6850926</v>
      </c>
      <c r="D22" s="39">
        <f t="shared" si="2"/>
        <v>6716000</v>
      </c>
      <c r="E22" s="39">
        <f t="shared" si="2"/>
        <v>7252800.3499999996</v>
      </c>
      <c r="F22" s="87">
        <f t="shared" si="0"/>
        <v>105.86598585359117</v>
      </c>
      <c r="G22" s="87">
        <f t="shared" si="1"/>
        <v>107.99285810005956</v>
      </c>
    </row>
    <row r="23" spans="1:7">
      <c r="A23" s="38">
        <v>652</v>
      </c>
      <c r="B23" s="38" t="s">
        <v>1418</v>
      </c>
      <c r="C23" s="39">
        <f t="shared" si="2"/>
        <v>6850926</v>
      </c>
      <c r="D23" s="39">
        <f t="shared" si="2"/>
        <v>6716000</v>
      </c>
      <c r="E23" s="39">
        <f t="shared" si="2"/>
        <v>7252800.3499999996</v>
      </c>
      <c r="F23" s="87">
        <f t="shared" si="0"/>
        <v>105.86598585359117</v>
      </c>
      <c r="G23" s="87">
        <f t="shared" si="1"/>
        <v>107.99285810005956</v>
      </c>
    </row>
    <row r="24" spans="1:7">
      <c r="A24" s="61">
        <v>6526</v>
      </c>
      <c r="B24" s="61" t="s">
        <v>1361</v>
      </c>
      <c r="C24" s="62">
        <v>6850926</v>
      </c>
      <c r="D24" s="62">
        <v>6716000</v>
      </c>
      <c r="E24" s="62">
        <v>7252800.3499999996</v>
      </c>
      <c r="F24" s="87">
        <f t="shared" si="0"/>
        <v>105.86598585359117</v>
      </c>
      <c r="G24" s="87">
        <f t="shared" si="1"/>
        <v>107.99285810005956</v>
      </c>
    </row>
    <row r="25" spans="1:7" ht="30">
      <c r="A25" s="38">
        <v>66</v>
      </c>
      <c r="B25" s="38" t="s">
        <v>1429</v>
      </c>
      <c r="C25" s="39">
        <f>C26+C29</f>
        <v>4805359</v>
      </c>
      <c r="D25" s="39">
        <f>D26+D29</f>
        <v>5724350</v>
      </c>
      <c r="E25" s="39">
        <f>E26+E29</f>
        <v>5410809.7999999998</v>
      </c>
      <c r="F25" s="87">
        <f t="shared" si="0"/>
        <v>112.59949152602333</v>
      </c>
      <c r="G25" s="87">
        <f t="shared" si="1"/>
        <v>94.522693406238261</v>
      </c>
    </row>
    <row r="26" spans="1:7" ht="30">
      <c r="A26" s="38">
        <v>661</v>
      </c>
      <c r="B26" s="38" t="s">
        <v>1419</v>
      </c>
      <c r="C26" s="39">
        <f>C28+C27</f>
        <v>4776191</v>
      </c>
      <c r="D26" s="39">
        <f>D28+D27</f>
        <v>5676350</v>
      </c>
      <c r="E26" s="39">
        <f>E28+E27</f>
        <v>5382721.2000000002</v>
      </c>
      <c r="F26" s="87">
        <f t="shared" si="0"/>
        <v>112.69903569601803</v>
      </c>
      <c r="G26" s="87">
        <f t="shared" si="1"/>
        <v>94.827154773754259</v>
      </c>
    </row>
    <row r="27" spans="1:7" s="116" customFormat="1">
      <c r="A27" s="61">
        <v>6614</v>
      </c>
      <c r="B27" s="61" t="s">
        <v>1471</v>
      </c>
      <c r="C27" s="75">
        <v>34330</v>
      </c>
      <c r="D27" s="62">
        <v>35000</v>
      </c>
      <c r="E27" s="62">
        <v>29732.22</v>
      </c>
      <c r="F27" s="87">
        <f>E27/C27*100</f>
        <v>86.607107486163699</v>
      </c>
      <c r="G27" s="87">
        <f t="shared" si="1"/>
        <v>84.949200000000005</v>
      </c>
    </row>
    <row r="28" spans="1:7">
      <c r="A28" s="61">
        <v>6615</v>
      </c>
      <c r="B28" s="61" t="s">
        <v>1374</v>
      </c>
      <c r="C28" s="75">
        <f>4776191-34330</f>
        <v>4741861</v>
      </c>
      <c r="D28" s="62">
        <v>5641350</v>
      </c>
      <c r="E28" s="62">
        <v>5352988.9800000004</v>
      </c>
      <c r="F28" s="87">
        <f t="shared" si="0"/>
        <v>112.88793534858993</v>
      </c>
      <c r="G28" s="87">
        <f t="shared" si="1"/>
        <v>94.88843946927598</v>
      </c>
    </row>
    <row r="29" spans="1:7" ht="30">
      <c r="A29" s="38">
        <v>663</v>
      </c>
      <c r="B29" s="38" t="s">
        <v>1420</v>
      </c>
      <c r="C29" s="39">
        <f>C30+C31</f>
        <v>29168</v>
      </c>
      <c r="D29" s="39">
        <f>D30+D31</f>
        <v>48000</v>
      </c>
      <c r="E29" s="39">
        <f>E30+E31</f>
        <v>28088.6</v>
      </c>
      <c r="F29" s="87">
        <f t="shared" si="0"/>
        <v>96.299369171695005</v>
      </c>
      <c r="G29" s="87">
        <f t="shared" si="1"/>
        <v>58.517916666666657</v>
      </c>
    </row>
    <row r="30" spans="1:7">
      <c r="A30" s="61">
        <v>6631</v>
      </c>
      <c r="B30" s="61" t="s">
        <v>1375</v>
      </c>
      <c r="C30" s="62">
        <v>20000</v>
      </c>
      <c r="D30" s="62">
        <v>38000</v>
      </c>
      <c r="E30" s="62">
        <v>25000</v>
      </c>
      <c r="F30" s="87">
        <f t="shared" si="0"/>
        <v>125</v>
      </c>
      <c r="G30" s="87">
        <f t="shared" si="1"/>
        <v>65.789473684210535</v>
      </c>
    </row>
    <row r="31" spans="1:7">
      <c r="A31" s="61">
        <v>6632</v>
      </c>
      <c r="B31" s="61" t="s">
        <v>1412</v>
      </c>
      <c r="C31" s="62">
        <v>9168</v>
      </c>
      <c r="D31" s="62">
        <v>10000</v>
      </c>
      <c r="E31" s="62">
        <v>3088.6</v>
      </c>
      <c r="F31" s="87">
        <f t="shared" si="0"/>
        <v>33.688917975567193</v>
      </c>
      <c r="G31" s="87"/>
    </row>
    <row r="32" spans="1:7" ht="30">
      <c r="A32" s="38">
        <v>67</v>
      </c>
      <c r="B32" s="38" t="s">
        <v>1430</v>
      </c>
      <c r="C32" s="39">
        <f t="shared" ref="C32:E33" si="3">C33</f>
        <v>22229140</v>
      </c>
      <c r="D32" s="39">
        <f t="shared" si="3"/>
        <v>23139887</v>
      </c>
      <c r="E32" s="39">
        <f t="shared" si="3"/>
        <v>22834615.32</v>
      </c>
      <c r="F32" s="87">
        <f t="shared" si="0"/>
        <v>102.72379102385428</v>
      </c>
      <c r="G32" s="87">
        <f t="shared" si="1"/>
        <v>98.680755528322166</v>
      </c>
    </row>
    <row r="33" spans="1:7" ht="30">
      <c r="A33" s="38">
        <v>671</v>
      </c>
      <c r="B33" s="38" t="s">
        <v>1421</v>
      </c>
      <c r="C33" s="39">
        <f t="shared" si="3"/>
        <v>22229140</v>
      </c>
      <c r="D33" s="39">
        <f t="shared" si="3"/>
        <v>23139887</v>
      </c>
      <c r="E33" s="39">
        <f t="shared" si="3"/>
        <v>22834615.32</v>
      </c>
      <c r="F33" s="87">
        <f t="shared" si="0"/>
        <v>102.72379102385428</v>
      </c>
      <c r="G33" s="87">
        <f t="shared" si="1"/>
        <v>98.680755528322166</v>
      </c>
    </row>
    <row r="34" spans="1:7">
      <c r="A34" s="61">
        <v>6711</v>
      </c>
      <c r="B34" s="61" t="s">
        <v>1360</v>
      </c>
      <c r="C34" s="62">
        <v>22229140</v>
      </c>
      <c r="D34" s="62">
        <v>23139887</v>
      </c>
      <c r="E34" s="62">
        <v>22834615.32</v>
      </c>
      <c r="F34" s="87">
        <f t="shared" si="0"/>
        <v>102.72379102385428</v>
      </c>
      <c r="G34" s="87">
        <f t="shared" si="1"/>
        <v>98.680755528322166</v>
      </c>
    </row>
    <row r="35" spans="1:7">
      <c r="A35" s="38">
        <v>68</v>
      </c>
      <c r="B35" s="38" t="s">
        <v>1431</v>
      </c>
      <c r="C35" s="39">
        <f>C36+C38</f>
        <v>64700</v>
      </c>
      <c r="D35" s="39">
        <f>D36+D38</f>
        <v>15000</v>
      </c>
      <c r="E35" s="39">
        <f>E36+E38</f>
        <v>27852.36</v>
      </c>
      <c r="F35" s="87">
        <f t="shared" si="0"/>
        <v>43.048469860896446</v>
      </c>
      <c r="G35" s="87">
        <f t="shared" si="1"/>
        <v>185.6824</v>
      </c>
    </row>
    <row r="36" spans="1:7">
      <c r="A36" s="38">
        <v>681</v>
      </c>
      <c r="B36" s="38" t="s">
        <v>1422</v>
      </c>
      <c r="C36" s="39">
        <f>C37</f>
        <v>11353</v>
      </c>
      <c r="D36" s="39">
        <f>D37</f>
        <v>12000</v>
      </c>
      <c r="E36" s="39">
        <f>E37</f>
        <v>8916.7000000000007</v>
      </c>
      <c r="F36" s="87">
        <f t="shared" si="0"/>
        <v>78.540473883555023</v>
      </c>
      <c r="G36" s="87">
        <f t="shared" si="1"/>
        <v>74.305833333333339</v>
      </c>
    </row>
    <row r="37" spans="1:7">
      <c r="A37" s="61">
        <v>6819</v>
      </c>
      <c r="B37" s="61" t="s">
        <v>1362</v>
      </c>
      <c r="C37" s="62">
        <v>11353</v>
      </c>
      <c r="D37" s="62">
        <v>12000</v>
      </c>
      <c r="E37" s="62">
        <v>8916.7000000000007</v>
      </c>
      <c r="F37" s="87">
        <f t="shared" si="0"/>
        <v>78.540473883555023</v>
      </c>
      <c r="G37" s="87">
        <f t="shared" si="1"/>
        <v>74.305833333333339</v>
      </c>
    </row>
    <row r="38" spans="1:7">
      <c r="A38" s="38">
        <v>683</v>
      </c>
      <c r="B38" s="38" t="s">
        <v>1363</v>
      </c>
      <c r="C38" s="39">
        <f>C39</f>
        <v>53347</v>
      </c>
      <c r="D38" s="39">
        <f>D39</f>
        <v>3000</v>
      </c>
      <c r="E38" s="39">
        <f>E39</f>
        <v>18935.66</v>
      </c>
      <c r="F38" s="87">
        <f t="shared" si="0"/>
        <v>35.495266837872798</v>
      </c>
      <c r="G38" s="87">
        <f t="shared" si="1"/>
        <v>631.18866666666668</v>
      </c>
    </row>
    <row r="39" spans="1:7">
      <c r="A39" s="61">
        <v>6831</v>
      </c>
      <c r="B39" s="61" t="s">
        <v>1363</v>
      </c>
      <c r="C39" s="62">
        <v>53347</v>
      </c>
      <c r="D39" s="62">
        <v>3000</v>
      </c>
      <c r="E39" s="62">
        <v>18935.66</v>
      </c>
      <c r="F39" s="87">
        <f t="shared" si="0"/>
        <v>35.495266837872798</v>
      </c>
      <c r="G39" s="87">
        <f t="shared" si="1"/>
        <v>631.18866666666668</v>
      </c>
    </row>
    <row r="40" spans="1:7">
      <c r="A40" s="38">
        <v>7</v>
      </c>
      <c r="B40" s="38" t="s">
        <v>1423</v>
      </c>
      <c r="C40" s="39">
        <f>C41</f>
        <v>5955</v>
      </c>
      <c r="D40" s="39">
        <f>D41</f>
        <v>18000</v>
      </c>
      <c r="E40" s="39">
        <f t="shared" ref="E40" si="4">E41</f>
        <v>16540.91</v>
      </c>
      <c r="F40" s="87">
        <f t="shared" si="0"/>
        <v>277.76507136859783</v>
      </c>
      <c r="G40" s="87">
        <f t="shared" si="1"/>
        <v>91.893944444444443</v>
      </c>
    </row>
    <row r="41" spans="1:7">
      <c r="A41" s="38">
        <v>72</v>
      </c>
      <c r="B41" s="38" t="s">
        <v>1424</v>
      </c>
      <c r="C41" s="39">
        <f>C42+C44</f>
        <v>5955</v>
      </c>
      <c r="D41" s="39">
        <f>D42+D44</f>
        <v>18000</v>
      </c>
      <c r="E41" s="39">
        <f>E42+E44</f>
        <v>16540.91</v>
      </c>
      <c r="F41" s="87">
        <f t="shared" si="0"/>
        <v>277.76507136859783</v>
      </c>
      <c r="G41" s="87">
        <f t="shared" si="1"/>
        <v>91.893944444444443</v>
      </c>
    </row>
    <row r="42" spans="1:7" s="117" customFormat="1">
      <c r="A42" s="38">
        <v>721</v>
      </c>
      <c r="B42" s="38" t="s">
        <v>1425</v>
      </c>
      <c r="C42" s="39">
        <f>C43</f>
        <v>5955</v>
      </c>
      <c r="D42" s="39">
        <f>D43</f>
        <v>8000</v>
      </c>
      <c r="E42" s="39">
        <f>E43</f>
        <v>7881.61</v>
      </c>
      <c r="F42" s="87">
        <f t="shared" si="0"/>
        <v>132.35281276238456</v>
      </c>
      <c r="G42" s="87">
        <f t="shared" si="1"/>
        <v>98.520124999999993</v>
      </c>
    </row>
    <row r="43" spans="1:7">
      <c r="A43" s="61">
        <v>7211</v>
      </c>
      <c r="B43" s="61" t="s">
        <v>1426</v>
      </c>
      <c r="C43" s="62">
        <v>5955</v>
      </c>
      <c r="D43" s="62">
        <v>8000</v>
      </c>
      <c r="E43" s="62">
        <v>7881.61</v>
      </c>
      <c r="F43" s="87">
        <f t="shared" si="0"/>
        <v>132.35281276238456</v>
      </c>
      <c r="G43" s="87">
        <f t="shared" si="1"/>
        <v>98.520124999999993</v>
      </c>
    </row>
    <row r="44" spans="1:7" s="117" customFormat="1">
      <c r="A44" s="38">
        <v>722</v>
      </c>
      <c r="B44" s="38" t="s">
        <v>1472</v>
      </c>
      <c r="C44" s="39">
        <f>C45+C46</f>
        <v>0</v>
      </c>
      <c r="D44" s="39">
        <f>D45+D46</f>
        <v>10000</v>
      </c>
      <c r="E44" s="39">
        <f>E45+E46</f>
        <v>8659.2999999999993</v>
      </c>
      <c r="F44" s="87" t="s">
        <v>1399</v>
      </c>
      <c r="G44" s="87">
        <f t="shared" si="1"/>
        <v>86.593000000000004</v>
      </c>
    </row>
    <row r="45" spans="1:7">
      <c r="A45" s="61">
        <v>7221</v>
      </c>
      <c r="B45" s="61" t="s">
        <v>1287</v>
      </c>
      <c r="C45" s="62">
        <v>0</v>
      </c>
      <c r="D45" s="62">
        <v>10000</v>
      </c>
      <c r="E45" s="62">
        <v>8259.2999999999993</v>
      </c>
      <c r="F45" s="87" t="s">
        <v>1399</v>
      </c>
      <c r="G45" s="87">
        <f t="shared" si="1"/>
        <v>82.592999999999989</v>
      </c>
    </row>
    <row r="46" spans="1:7">
      <c r="A46" s="61">
        <v>7222</v>
      </c>
      <c r="B46" s="61" t="s">
        <v>1333</v>
      </c>
      <c r="C46" s="62">
        <v>0</v>
      </c>
      <c r="D46" s="62"/>
      <c r="E46" s="62">
        <v>400</v>
      </c>
      <c r="F46" s="87" t="s">
        <v>1399</v>
      </c>
      <c r="G46" s="87" t="s">
        <v>1399</v>
      </c>
    </row>
    <row r="47" spans="1:7">
      <c r="A47" s="63"/>
      <c r="B47" s="63" t="s">
        <v>1377</v>
      </c>
      <c r="C47" s="64">
        <f>C5+C40</f>
        <v>35384413</v>
      </c>
      <c r="D47" s="64">
        <f>D5+D40</f>
        <v>37176551</v>
      </c>
      <c r="E47" s="64">
        <f>E5+E40</f>
        <v>37289965.349999994</v>
      </c>
      <c r="F47" s="95">
        <f t="shared" si="0"/>
        <v>105.38528744280708</v>
      </c>
      <c r="G47" s="95">
        <f t="shared" si="1"/>
        <v>100.30506958539536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83"/>
  <sheetViews>
    <sheetView workbookViewId="0">
      <selection activeCell="B28" sqref="B28"/>
    </sheetView>
  </sheetViews>
  <sheetFormatPr defaultRowHeight="15"/>
  <cols>
    <col min="1" max="1" width="7" customWidth="1"/>
    <col min="2" max="2" width="50.42578125" customWidth="1"/>
    <col min="3" max="3" width="16.140625" customWidth="1"/>
    <col min="4" max="4" width="20.140625" customWidth="1"/>
    <col min="5" max="5" width="16" customWidth="1"/>
    <col min="6" max="6" width="9" customWidth="1"/>
    <col min="7" max="7" width="8.42578125" customWidth="1"/>
  </cols>
  <sheetData>
    <row r="2" spans="1:7">
      <c r="A2" s="145" t="s">
        <v>1443</v>
      </c>
      <c r="B2" s="145"/>
      <c r="C2" s="145"/>
      <c r="D2" s="145"/>
      <c r="E2" s="145"/>
      <c r="F2" s="124"/>
    </row>
    <row r="3" spans="1:7" ht="33" customHeight="1">
      <c r="A3" s="101" t="s">
        <v>1358</v>
      </c>
      <c r="B3" s="101" t="s">
        <v>1440</v>
      </c>
      <c r="C3" s="37" t="s">
        <v>1502</v>
      </c>
      <c r="D3" s="36" t="s">
        <v>1470</v>
      </c>
      <c r="E3" s="37" t="s">
        <v>1504</v>
      </c>
      <c r="F3" s="37" t="s">
        <v>1483</v>
      </c>
      <c r="G3" s="37" t="s">
        <v>1484</v>
      </c>
    </row>
    <row r="4" spans="1:7">
      <c r="A4" s="101">
        <v>1</v>
      </c>
      <c r="B4" s="101">
        <v>2</v>
      </c>
      <c r="C4" s="37">
        <v>3</v>
      </c>
      <c r="D4" s="36">
        <v>4</v>
      </c>
      <c r="E4" s="37">
        <v>5</v>
      </c>
      <c r="F4" s="37">
        <v>6</v>
      </c>
      <c r="G4" s="37">
        <v>7</v>
      </c>
    </row>
    <row r="5" spans="1:7">
      <c r="A5" s="38">
        <v>3</v>
      </c>
      <c r="B5" s="38" t="s">
        <v>1395</v>
      </c>
      <c r="C5" s="39">
        <f>C6+C15+C44+C53+C50+C57</f>
        <v>33750644.700000003</v>
      </c>
      <c r="D5" s="39">
        <f>D6+D15+D44+D53+D50+D57</f>
        <v>35376257</v>
      </c>
      <c r="E5" s="39">
        <f>E6+E15+E44+E53+E50+E57</f>
        <v>34535618.859999999</v>
      </c>
      <c r="F5" s="87">
        <f>E5/C5*100</f>
        <v>102.32580493492026</v>
      </c>
      <c r="G5" s="87">
        <f>E5/D5*100</f>
        <v>97.623722204415245</v>
      </c>
    </row>
    <row r="6" spans="1:7">
      <c r="A6" s="38">
        <v>31</v>
      </c>
      <c r="B6" s="38" t="s">
        <v>1353</v>
      </c>
      <c r="C6" s="39">
        <f>C7+C10+C12</f>
        <v>25325323.699999999</v>
      </c>
      <c r="D6" s="39">
        <f>D7+D10+D12</f>
        <v>25466105</v>
      </c>
      <c r="E6" s="39">
        <f>E7+E10+E12</f>
        <v>25538325.649999999</v>
      </c>
      <c r="F6" s="87">
        <f t="shared" ref="F6:F69" si="0">E6/C6*100</f>
        <v>100.84106308974839</v>
      </c>
      <c r="G6" s="87">
        <f t="shared" ref="G6:G73" si="1">E6/D6*100</f>
        <v>100.28359519447517</v>
      </c>
    </row>
    <row r="7" spans="1:7">
      <c r="A7" s="38">
        <v>311</v>
      </c>
      <c r="B7" s="38" t="s">
        <v>1441</v>
      </c>
      <c r="C7" s="39">
        <f>C8+C9</f>
        <v>21222103</v>
      </c>
      <c r="D7" s="39">
        <f>D8+D9</f>
        <v>21201385</v>
      </c>
      <c r="E7" s="39">
        <f>E8+E9</f>
        <v>21259403.629999999</v>
      </c>
      <c r="F7" s="87">
        <f t="shared" si="0"/>
        <v>100.17576311829228</v>
      </c>
      <c r="G7" s="87">
        <f t="shared" si="1"/>
        <v>100.27365490509229</v>
      </c>
    </row>
    <row r="8" spans="1:7">
      <c r="A8" s="61">
        <v>3111</v>
      </c>
      <c r="B8" s="61" t="s">
        <v>1321</v>
      </c>
      <c r="C8" s="62">
        <v>21222103</v>
      </c>
      <c r="D8" s="62">
        <v>21201385</v>
      </c>
      <c r="E8" s="62">
        <v>21238466.329999998</v>
      </c>
      <c r="F8" s="87">
        <f t="shared" si="0"/>
        <v>100.07710512949635</v>
      </c>
      <c r="G8" s="87">
        <f t="shared" si="1"/>
        <v>100.1749005076791</v>
      </c>
    </row>
    <row r="9" spans="1:7">
      <c r="A9" s="61">
        <v>3112</v>
      </c>
      <c r="B9" s="61" t="s">
        <v>1490</v>
      </c>
      <c r="C9" s="62"/>
      <c r="D9" s="62"/>
      <c r="E9" s="62">
        <v>20937.3</v>
      </c>
      <c r="F9" s="87" t="s">
        <v>1399</v>
      </c>
      <c r="G9" s="87"/>
    </row>
    <row r="10" spans="1:7">
      <c r="A10" s="38">
        <v>312</v>
      </c>
      <c r="B10" s="38" t="s">
        <v>1322</v>
      </c>
      <c r="C10" s="39">
        <f>C11</f>
        <v>452145</v>
      </c>
      <c r="D10" s="39">
        <f>D11</f>
        <v>616500</v>
      </c>
      <c r="E10" s="39">
        <f>E11</f>
        <v>621990.62</v>
      </c>
      <c r="F10" s="87">
        <f t="shared" si="0"/>
        <v>137.56441407070741</v>
      </c>
      <c r="G10" s="87">
        <f t="shared" si="1"/>
        <v>100.89061151662611</v>
      </c>
    </row>
    <row r="11" spans="1:7">
      <c r="A11" s="61">
        <v>3121</v>
      </c>
      <c r="B11" s="61" t="s">
        <v>1322</v>
      </c>
      <c r="C11" s="62">
        <v>452145</v>
      </c>
      <c r="D11" s="62">
        <v>616500</v>
      </c>
      <c r="E11" s="62">
        <v>621990.62</v>
      </c>
      <c r="F11" s="87">
        <f t="shared" si="0"/>
        <v>137.56441407070741</v>
      </c>
      <c r="G11" s="87">
        <f t="shared" si="1"/>
        <v>100.89061151662611</v>
      </c>
    </row>
    <row r="12" spans="1:7">
      <c r="A12" s="38">
        <v>313</v>
      </c>
      <c r="B12" s="38" t="s">
        <v>1355</v>
      </c>
      <c r="C12" s="39">
        <f>C13+C14</f>
        <v>3651075.7</v>
      </c>
      <c r="D12" s="39">
        <f>D13+D14</f>
        <v>3648220</v>
      </c>
      <c r="E12" s="39">
        <f>E13+E14</f>
        <v>3656931.4000000004</v>
      </c>
      <c r="F12" s="87">
        <f t="shared" si="0"/>
        <v>100.16038287017714</v>
      </c>
      <c r="G12" s="87">
        <f t="shared" si="1"/>
        <v>100.2387849416976</v>
      </c>
    </row>
    <row r="13" spans="1:7">
      <c r="A13" s="61">
        <v>3132</v>
      </c>
      <c r="B13" s="61" t="s">
        <v>1393</v>
      </c>
      <c r="C13" s="62">
        <v>3290338.1</v>
      </c>
      <c r="D13" s="62">
        <v>3287850</v>
      </c>
      <c r="E13" s="62">
        <v>3295819.14</v>
      </c>
      <c r="F13" s="87">
        <f t="shared" si="0"/>
        <v>100.1665798417494</v>
      </c>
      <c r="G13" s="87">
        <f t="shared" si="1"/>
        <v>100.24238149550619</v>
      </c>
    </row>
    <row r="14" spans="1:7" ht="30">
      <c r="A14" s="61">
        <v>3133</v>
      </c>
      <c r="B14" s="61" t="s">
        <v>1394</v>
      </c>
      <c r="C14" s="62">
        <v>360737.6</v>
      </c>
      <c r="D14" s="62">
        <v>360370</v>
      </c>
      <c r="E14" s="62">
        <v>361112.26</v>
      </c>
      <c r="F14" s="87">
        <f t="shared" si="0"/>
        <v>100.10385942579872</v>
      </c>
      <c r="G14" s="87">
        <f t="shared" si="1"/>
        <v>100.20597164025861</v>
      </c>
    </row>
    <row r="15" spans="1:7">
      <c r="A15" s="38">
        <v>32</v>
      </c>
      <c r="B15" s="38" t="s">
        <v>1356</v>
      </c>
      <c r="C15" s="39">
        <f>C16+C20+C26+C36+C38</f>
        <v>7914793</v>
      </c>
      <c r="D15" s="39">
        <f>D16+D20+D26+D36+D38</f>
        <v>9738752</v>
      </c>
      <c r="E15" s="39">
        <f>E16+E20+E26+E36+E38</f>
        <v>8807769</v>
      </c>
      <c r="F15" s="87">
        <f t="shared" si="0"/>
        <v>111.28236708148907</v>
      </c>
      <c r="G15" s="87">
        <f t="shared" si="1"/>
        <v>90.440428095920296</v>
      </c>
    </row>
    <row r="16" spans="1:7">
      <c r="A16" s="38">
        <v>321</v>
      </c>
      <c r="B16" s="38" t="s">
        <v>1357</v>
      </c>
      <c r="C16" s="39">
        <f>C17+C18+C19</f>
        <v>1198500</v>
      </c>
      <c r="D16" s="39">
        <f>D17+D18+D19</f>
        <v>1216000</v>
      </c>
      <c r="E16" s="39">
        <f>E17+E18+E19</f>
        <v>1160347.92</v>
      </c>
      <c r="F16" s="87">
        <f t="shared" si="0"/>
        <v>96.816680851063822</v>
      </c>
      <c r="G16" s="87">
        <f t="shared" si="1"/>
        <v>95.423348684210524</v>
      </c>
    </row>
    <row r="17" spans="1:7">
      <c r="A17" s="61">
        <v>3211</v>
      </c>
      <c r="B17" s="61" t="s">
        <v>1347</v>
      </c>
      <c r="C17" s="62">
        <v>679519</v>
      </c>
      <c r="D17" s="62">
        <v>664000</v>
      </c>
      <c r="E17" s="62">
        <v>608447.05000000005</v>
      </c>
      <c r="F17" s="87">
        <f t="shared" si="0"/>
        <v>89.540844332535229</v>
      </c>
      <c r="G17" s="87">
        <f t="shared" si="1"/>
        <v>91.633591867469889</v>
      </c>
    </row>
    <row r="18" spans="1:7">
      <c r="A18" s="61">
        <v>3212</v>
      </c>
      <c r="B18" s="61" t="s">
        <v>1265</v>
      </c>
      <c r="C18" s="62">
        <v>335332</v>
      </c>
      <c r="D18" s="62">
        <v>357500</v>
      </c>
      <c r="E18" s="62">
        <v>357101.93</v>
      </c>
      <c r="F18" s="87">
        <f t="shared" si="0"/>
        <v>106.49205265229682</v>
      </c>
      <c r="G18" s="87">
        <f t="shared" si="1"/>
        <v>99.888651748251746</v>
      </c>
    </row>
    <row r="19" spans="1:7">
      <c r="A19" s="61">
        <v>3213</v>
      </c>
      <c r="B19" s="61" t="s">
        <v>1266</v>
      </c>
      <c r="C19" s="62">
        <v>183649</v>
      </c>
      <c r="D19" s="62">
        <v>194500</v>
      </c>
      <c r="E19" s="62">
        <v>194798.94</v>
      </c>
      <c r="F19" s="87">
        <f t="shared" si="0"/>
        <v>106.07133172519316</v>
      </c>
      <c r="G19" s="87">
        <f t="shared" si="1"/>
        <v>100.15369665809769</v>
      </c>
    </row>
    <row r="20" spans="1:7">
      <c r="A20" s="38">
        <v>322</v>
      </c>
      <c r="B20" s="38" t="s">
        <v>1378</v>
      </c>
      <c r="C20" s="39">
        <f>SUM(C21:C25)</f>
        <v>875971</v>
      </c>
      <c r="D20" s="39">
        <f>SUM(D21:D25)</f>
        <v>847600</v>
      </c>
      <c r="E20" s="39">
        <f>SUM(E21:E25)</f>
        <v>881692.04999999993</v>
      </c>
      <c r="F20" s="87">
        <f t="shared" si="0"/>
        <v>100.65310952074897</v>
      </c>
      <c r="G20" s="87">
        <f t="shared" si="1"/>
        <v>104.02218617272297</v>
      </c>
    </row>
    <row r="21" spans="1:7">
      <c r="A21" s="61">
        <v>3221</v>
      </c>
      <c r="B21" s="61" t="s">
        <v>1267</v>
      </c>
      <c r="C21" s="62">
        <v>364764</v>
      </c>
      <c r="D21" s="62">
        <v>274600</v>
      </c>
      <c r="E21" s="62">
        <v>274672.7</v>
      </c>
      <c r="F21" s="87">
        <f t="shared" si="0"/>
        <v>75.301482602449809</v>
      </c>
      <c r="G21" s="87">
        <f t="shared" si="1"/>
        <v>100.02647487254188</v>
      </c>
    </row>
    <row r="22" spans="1:7">
      <c r="A22" s="61">
        <v>3222</v>
      </c>
      <c r="B22" s="61" t="s">
        <v>1268</v>
      </c>
      <c r="C22" s="62">
        <v>1699</v>
      </c>
      <c r="D22" s="62">
        <v>12000</v>
      </c>
      <c r="E22" s="62">
        <v>8411.26</v>
      </c>
      <c r="F22" s="87">
        <f t="shared" si="0"/>
        <v>495.07121836374336</v>
      </c>
      <c r="G22" s="87">
        <f t="shared" si="1"/>
        <v>70.093833333333336</v>
      </c>
    </row>
    <row r="23" spans="1:7">
      <c r="A23" s="61">
        <v>3223</v>
      </c>
      <c r="B23" s="61" t="s">
        <v>1269</v>
      </c>
      <c r="C23" s="62">
        <v>412017</v>
      </c>
      <c r="D23" s="62">
        <v>435000</v>
      </c>
      <c r="E23" s="62">
        <v>460147.18</v>
      </c>
      <c r="F23" s="87">
        <f t="shared" si="0"/>
        <v>111.68160051648354</v>
      </c>
      <c r="G23" s="87">
        <f t="shared" si="1"/>
        <v>105.78096091954023</v>
      </c>
    </row>
    <row r="24" spans="1:7">
      <c r="A24" s="61">
        <v>3224</v>
      </c>
      <c r="B24" s="61" t="s">
        <v>1270</v>
      </c>
      <c r="C24" s="62">
        <v>73598</v>
      </c>
      <c r="D24" s="62">
        <v>106000</v>
      </c>
      <c r="E24" s="62">
        <v>120512.7</v>
      </c>
      <c r="F24" s="87">
        <f t="shared" si="0"/>
        <v>163.74453110138862</v>
      </c>
      <c r="G24" s="87">
        <f t="shared" si="1"/>
        <v>113.69122641509432</v>
      </c>
    </row>
    <row r="25" spans="1:7">
      <c r="A25" s="61">
        <v>3227</v>
      </c>
      <c r="B25" s="61" t="s">
        <v>1339</v>
      </c>
      <c r="C25" s="62">
        <v>23893</v>
      </c>
      <c r="D25" s="62">
        <v>20000</v>
      </c>
      <c r="E25" s="62">
        <v>17948.21</v>
      </c>
      <c r="F25" s="87">
        <f t="shared" si="0"/>
        <v>75.119114384966295</v>
      </c>
      <c r="G25" s="87">
        <f t="shared" si="1"/>
        <v>89.741050000000001</v>
      </c>
    </row>
    <row r="26" spans="1:7">
      <c r="A26" s="38">
        <v>323</v>
      </c>
      <c r="B26" s="38" t="s">
        <v>1272</v>
      </c>
      <c r="C26" s="39">
        <f>SUM(C27:C35)</f>
        <v>5005881</v>
      </c>
      <c r="D26" s="39">
        <f>SUM(D27:D35)</f>
        <v>6955800</v>
      </c>
      <c r="E26" s="39">
        <f>SUM(E27:E35)</f>
        <v>6159106.2399999993</v>
      </c>
      <c r="F26" s="87">
        <f t="shared" si="0"/>
        <v>123.0374082004746</v>
      </c>
      <c r="G26" s="87">
        <f t="shared" si="1"/>
        <v>88.546338882659072</v>
      </c>
    </row>
    <row r="27" spans="1:7">
      <c r="A27" s="61">
        <v>3231</v>
      </c>
      <c r="B27" s="61" t="s">
        <v>1432</v>
      </c>
      <c r="C27" s="62">
        <v>96354</v>
      </c>
      <c r="D27" s="62">
        <v>69250</v>
      </c>
      <c r="E27" s="62">
        <v>61818.61</v>
      </c>
      <c r="F27" s="87">
        <f t="shared" si="0"/>
        <v>64.157803516200673</v>
      </c>
      <c r="G27" s="87">
        <f t="shared" si="1"/>
        <v>89.268750902527074</v>
      </c>
    </row>
    <row r="28" spans="1:7">
      <c r="A28" s="61">
        <v>3232</v>
      </c>
      <c r="B28" s="61" t="s">
        <v>1433</v>
      </c>
      <c r="C28" s="62">
        <v>712895</v>
      </c>
      <c r="D28" s="62">
        <v>1350000</v>
      </c>
      <c r="E28" s="62">
        <v>1402429.73</v>
      </c>
      <c r="F28" s="87">
        <f t="shared" si="0"/>
        <v>196.72318223581314</v>
      </c>
      <c r="G28" s="87">
        <f t="shared" si="1"/>
        <v>103.88368370370371</v>
      </c>
    </row>
    <row r="29" spans="1:7">
      <c r="A29" s="61">
        <v>3233</v>
      </c>
      <c r="B29" s="61" t="s">
        <v>1274</v>
      </c>
      <c r="C29" s="62">
        <v>108333</v>
      </c>
      <c r="D29" s="62">
        <v>177000</v>
      </c>
      <c r="E29" s="62">
        <v>165129.18</v>
      </c>
      <c r="F29" s="87">
        <f t="shared" si="0"/>
        <v>152.4274043920135</v>
      </c>
      <c r="G29" s="87">
        <f t="shared" si="1"/>
        <v>93.293322033898292</v>
      </c>
    </row>
    <row r="30" spans="1:7">
      <c r="A30" s="61">
        <v>3234</v>
      </c>
      <c r="B30" s="61" t="s">
        <v>1275</v>
      </c>
      <c r="C30" s="62">
        <v>221039</v>
      </c>
      <c r="D30" s="62">
        <v>278000</v>
      </c>
      <c r="E30" s="62">
        <v>264153.28999999998</v>
      </c>
      <c r="F30" s="87">
        <f t="shared" si="0"/>
        <v>119.50528639742306</v>
      </c>
      <c r="G30" s="87">
        <f t="shared" si="1"/>
        <v>95.019169064748198</v>
      </c>
    </row>
    <row r="31" spans="1:7">
      <c r="A31" s="61">
        <v>3235</v>
      </c>
      <c r="B31" s="61" t="s">
        <v>1276</v>
      </c>
      <c r="C31" s="62">
        <v>393003</v>
      </c>
      <c r="D31" s="62">
        <v>535600</v>
      </c>
      <c r="E31" s="62">
        <v>568106.02</v>
      </c>
      <c r="F31" s="87">
        <f t="shared" si="0"/>
        <v>144.55513571143223</v>
      </c>
      <c r="G31" s="87">
        <f t="shared" si="1"/>
        <v>106.06908513816282</v>
      </c>
    </row>
    <row r="32" spans="1:7">
      <c r="A32" s="61">
        <v>3236</v>
      </c>
      <c r="B32" s="61" t="s">
        <v>1277</v>
      </c>
      <c r="C32" s="62">
        <v>17485</v>
      </c>
      <c r="D32" s="62">
        <v>12000</v>
      </c>
      <c r="E32" s="62">
        <v>12910</v>
      </c>
      <c r="F32" s="87">
        <f t="shared" si="0"/>
        <v>73.834715470403196</v>
      </c>
      <c r="G32" s="87">
        <f t="shared" si="1"/>
        <v>107.58333333333334</v>
      </c>
    </row>
    <row r="33" spans="1:7">
      <c r="A33" s="61">
        <v>3237</v>
      </c>
      <c r="B33" s="61" t="s">
        <v>1324</v>
      </c>
      <c r="C33" s="62">
        <v>3156386</v>
      </c>
      <c r="D33" s="62">
        <v>4227500</v>
      </c>
      <c r="E33" s="62">
        <v>3391930.21</v>
      </c>
      <c r="F33" s="87">
        <f t="shared" si="0"/>
        <v>107.46246530050507</v>
      </c>
      <c r="G33" s="87">
        <f t="shared" si="1"/>
        <v>80.234895564754581</v>
      </c>
    </row>
    <row r="34" spans="1:7">
      <c r="A34" s="61">
        <v>3238</v>
      </c>
      <c r="B34" s="61" t="s">
        <v>1279</v>
      </c>
      <c r="C34" s="62">
        <v>110815</v>
      </c>
      <c r="D34" s="62">
        <v>93000</v>
      </c>
      <c r="E34" s="62">
        <v>83612.27</v>
      </c>
      <c r="F34" s="87">
        <f t="shared" si="0"/>
        <v>75.452122907548627</v>
      </c>
      <c r="G34" s="87">
        <f t="shared" si="1"/>
        <v>89.905666666666676</v>
      </c>
    </row>
    <row r="35" spans="1:7">
      <c r="A35" s="61">
        <v>3239</v>
      </c>
      <c r="B35" s="61" t="s">
        <v>1280</v>
      </c>
      <c r="C35" s="62">
        <v>189571</v>
      </c>
      <c r="D35" s="62">
        <v>213450</v>
      </c>
      <c r="E35" s="62">
        <v>209016.93</v>
      </c>
      <c r="F35" s="87">
        <f t="shared" si="0"/>
        <v>110.2578611707487</v>
      </c>
      <c r="G35" s="87">
        <f t="shared" si="1"/>
        <v>97.923134223471536</v>
      </c>
    </row>
    <row r="36" spans="1:7">
      <c r="A36" s="38">
        <v>324</v>
      </c>
      <c r="B36" s="38" t="s">
        <v>1387</v>
      </c>
      <c r="C36" s="39">
        <f>C37</f>
        <v>44824</v>
      </c>
      <c r="D36" s="39">
        <f>D37</f>
        <v>63500</v>
      </c>
      <c r="E36" s="39">
        <f>E37</f>
        <v>60470.080000000002</v>
      </c>
      <c r="F36" s="87">
        <f t="shared" si="0"/>
        <v>134.9055862930573</v>
      </c>
      <c r="G36" s="87">
        <f t="shared" si="1"/>
        <v>95.228472440944884</v>
      </c>
    </row>
    <row r="37" spans="1:7">
      <c r="A37" s="61">
        <v>3241</v>
      </c>
      <c r="B37" s="61" t="s">
        <v>1387</v>
      </c>
      <c r="C37" s="62">
        <v>44824</v>
      </c>
      <c r="D37" s="62">
        <v>63500</v>
      </c>
      <c r="E37" s="62">
        <v>60470.080000000002</v>
      </c>
      <c r="F37" s="87">
        <f t="shared" si="0"/>
        <v>134.9055862930573</v>
      </c>
      <c r="G37" s="87">
        <f t="shared" si="1"/>
        <v>95.228472440944884</v>
      </c>
    </row>
    <row r="38" spans="1:7">
      <c r="A38" s="38">
        <v>329</v>
      </c>
      <c r="B38" s="38" t="s">
        <v>1285</v>
      </c>
      <c r="C38" s="39">
        <f>SUM(C39:C43)</f>
        <v>789617</v>
      </c>
      <c r="D38" s="39">
        <f>SUM(D39:D43)</f>
        <v>655852</v>
      </c>
      <c r="E38" s="39">
        <f>SUM(E39:E43)</f>
        <v>546152.71</v>
      </c>
      <c r="F38" s="87">
        <f t="shared" si="0"/>
        <v>69.166787189232252</v>
      </c>
      <c r="G38" s="87">
        <f t="shared" si="1"/>
        <v>83.27377365625172</v>
      </c>
    </row>
    <row r="39" spans="1:7">
      <c r="A39" s="61">
        <v>3292</v>
      </c>
      <c r="B39" s="61" t="s">
        <v>1281</v>
      </c>
      <c r="C39" s="62">
        <v>112413</v>
      </c>
      <c r="D39" s="62">
        <v>40000</v>
      </c>
      <c r="E39" s="62">
        <v>38583.46</v>
      </c>
      <c r="F39" s="87">
        <f t="shared" si="0"/>
        <v>34.322951971747038</v>
      </c>
      <c r="G39" s="87">
        <f t="shared" si="1"/>
        <v>96.458650000000006</v>
      </c>
    </row>
    <row r="40" spans="1:7">
      <c r="A40" s="61">
        <v>3293</v>
      </c>
      <c r="B40" s="61" t="s">
        <v>1326</v>
      </c>
      <c r="C40" s="62">
        <v>292420</v>
      </c>
      <c r="D40" s="62">
        <v>170350</v>
      </c>
      <c r="E40" s="62">
        <v>115419.49</v>
      </c>
      <c r="F40" s="87">
        <f t="shared" si="0"/>
        <v>39.470450037617127</v>
      </c>
      <c r="G40" s="87">
        <f t="shared" si="1"/>
        <v>67.754323451717056</v>
      </c>
    </row>
    <row r="41" spans="1:7">
      <c r="A41" s="61">
        <v>3294</v>
      </c>
      <c r="B41" s="61" t="s">
        <v>1283</v>
      </c>
      <c r="C41" s="62">
        <v>83286</v>
      </c>
      <c r="D41" s="62">
        <v>42000</v>
      </c>
      <c r="E41" s="62">
        <v>17065.43</v>
      </c>
      <c r="F41" s="87">
        <f t="shared" si="0"/>
        <v>20.490154407703574</v>
      </c>
      <c r="G41" s="87">
        <f t="shared" si="1"/>
        <v>40.631976190476195</v>
      </c>
    </row>
    <row r="42" spans="1:7">
      <c r="A42" s="61">
        <v>3295</v>
      </c>
      <c r="B42" s="61" t="s">
        <v>1434</v>
      </c>
      <c r="C42" s="62">
        <v>47131</v>
      </c>
      <c r="D42" s="62">
        <v>91002</v>
      </c>
      <c r="E42" s="62">
        <v>75811.87</v>
      </c>
      <c r="F42" s="87">
        <f t="shared" si="0"/>
        <v>160.85351467187201</v>
      </c>
      <c r="G42" s="87">
        <f t="shared" si="1"/>
        <v>83.307916309531649</v>
      </c>
    </row>
    <row r="43" spans="1:7">
      <c r="A43" s="61">
        <v>3299</v>
      </c>
      <c r="B43" s="61" t="s">
        <v>1285</v>
      </c>
      <c r="C43" s="62">
        <v>254367</v>
      </c>
      <c r="D43" s="62">
        <v>312500</v>
      </c>
      <c r="E43" s="62">
        <v>299272.46000000002</v>
      </c>
      <c r="F43" s="87">
        <f t="shared" si="0"/>
        <v>117.65380729418517</v>
      </c>
      <c r="G43" s="87">
        <f t="shared" si="1"/>
        <v>95.767187200000009</v>
      </c>
    </row>
    <row r="44" spans="1:7">
      <c r="A44" s="38">
        <v>34</v>
      </c>
      <c r="B44" s="38" t="s">
        <v>1380</v>
      </c>
      <c r="C44" s="39">
        <f>C45</f>
        <v>58081</v>
      </c>
      <c r="D44" s="39">
        <f>D45</f>
        <v>53900</v>
      </c>
      <c r="E44" s="39">
        <f>E45</f>
        <v>57010.62</v>
      </c>
      <c r="F44" s="87">
        <f t="shared" si="0"/>
        <v>98.157090959177708</v>
      </c>
      <c r="G44" s="87">
        <f t="shared" si="1"/>
        <v>105.77109461966604</v>
      </c>
    </row>
    <row r="45" spans="1:7">
      <c r="A45" s="38">
        <v>343</v>
      </c>
      <c r="B45" s="38" t="s">
        <v>1381</v>
      </c>
      <c r="C45" s="39">
        <f>SUM(C46:C49)</f>
        <v>58081</v>
      </c>
      <c r="D45" s="39">
        <f>SUM(D46:D49)</f>
        <v>53900</v>
      </c>
      <c r="E45" s="39">
        <f>SUM(E46:E49)</f>
        <v>57010.62</v>
      </c>
      <c r="F45" s="87">
        <f t="shared" si="0"/>
        <v>98.157090959177708</v>
      </c>
      <c r="G45" s="87">
        <f t="shared" si="1"/>
        <v>105.77109461966604</v>
      </c>
    </row>
    <row r="46" spans="1:7">
      <c r="A46" s="61">
        <v>3431</v>
      </c>
      <c r="B46" s="61" t="s">
        <v>1286</v>
      </c>
      <c r="C46" s="62">
        <v>41164</v>
      </c>
      <c r="D46" s="62">
        <v>40000</v>
      </c>
      <c r="E46" s="62">
        <v>35695.550000000003</v>
      </c>
      <c r="F46" s="87">
        <f t="shared" si="0"/>
        <v>86.715455252162087</v>
      </c>
      <c r="G46" s="87">
        <f t="shared" si="1"/>
        <v>89.238875000000007</v>
      </c>
    </row>
    <row r="47" spans="1:7" ht="30">
      <c r="A47" s="61">
        <v>3432</v>
      </c>
      <c r="B47" s="61" t="s">
        <v>1435</v>
      </c>
      <c r="C47" s="62">
        <v>16806</v>
      </c>
      <c r="D47" s="62"/>
      <c r="E47" s="62">
        <v>20729.09</v>
      </c>
      <c r="F47" s="87">
        <f t="shared" si="0"/>
        <v>123.34338926573842</v>
      </c>
      <c r="G47" s="87" t="s">
        <v>1399</v>
      </c>
    </row>
    <row r="48" spans="1:7">
      <c r="A48" s="61">
        <v>3433</v>
      </c>
      <c r="B48" s="61" t="s">
        <v>1492</v>
      </c>
      <c r="C48" s="62">
        <v>0</v>
      </c>
      <c r="D48" s="62"/>
      <c r="E48" s="62">
        <v>581.98</v>
      </c>
      <c r="F48" s="87" t="s">
        <v>1399</v>
      </c>
      <c r="G48" s="87"/>
    </row>
    <row r="49" spans="1:7">
      <c r="A49" s="61">
        <v>3434</v>
      </c>
      <c r="B49" s="61" t="s">
        <v>1329</v>
      </c>
      <c r="C49" s="62">
        <v>111</v>
      </c>
      <c r="D49" s="62">
        <v>13900</v>
      </c>
      <c r="E49" s="62">
        <v>4</v>
      </c>
      <c r="F49" s="87">
        <f t="shared" si="0"/>
        <v>3.6036036036036037</v>
      </c>
      <c r="G49" s="87"/>
    </row>
    <row r="50" spans="1:7">
      <c r="A50" s="38">
        <v>36</v>
      </c>
      <c r="B50" s="38" t="s">
        <v>1442</v>
      </c>
      <c r="C50" s="39">
        <f t="shared" ref="C50:E51" si="2">C51</f>
        <v>299960</v>
      </c>
      <c r="D50" s="39">
        <f t="shared" si="2"/>
        <v>7500</v>
      </c>
      <c r="E50" s="39">
        <f t="shared" si="2"/>
        <v>7500</v>
      </c>
      <c r="F50" s="87">
        <f t="shared" si="0"/>
        <v>2.5003333777837042</v>
      </c>
      <c r="G50" s="87"/>
    </row>
    <row r="51" spans="1:7">
      <c r="A51" s="38">
        <v>369</v>
      </c>
      <c r="B51" s="38" t="s">
        <v>1330</v>
      </c>
      <c r="C51" s="39">
        <f t="shared" si="2"/>
        <v>299960</v>
      </c>
      <c r="D51" s="39">
        <f t="shared" si="2"/>
        <v>7500</v>
      </c>
      <c r="E51" s="39">
        <f t="shared" si="2"/>
        <v>7500</v>
      </c>
      <c r="F51" s="87">
        <f t="shared" si="0"/>
        <v>2.5003333777837042</v>
      </c>
      <c r="G51" s="87"/>
    </row>
    <row r="52" spans="1:7">
      <c r="A52" s="61">
        <v>3691</v>
      </c>
      <c r="B52" s="61" t="s">
        <v>1330</v>
      </c>
      <c r="C52" s="62">
        <v>299960</v>
      </c>
      <c r="D52" s="62">
        <v>7500</v>
      </c>
      <c r="E52" s="62">
        <v>7500</v>
      </c>
      <c r="F52" s="87">
        <f t="shared" si="0"/>
        <v>2.5003333777837042</v>
      </c>
      <c r="G52" s="87"/>
    </row>
    <row r="53" spans="1:7" ht="30">
      <c r="A53" s="38">
        <v>37</v>
      </c>
      <c r="B53" s="38" t="s">
        <v>1390</v>
      </c>
      <c r="C53" s="39">
        <f>C54</f>
        <v>47061</v>
      </c>
      <c r="D53" s="39">
        <f>D54</f>
        <v>0</v>
      </c>
      <c r="E53" s="39">
        <f>E54</f>
        <v>0</v>
      </c>
      <c r="F53" s="87">
        <f t="shared" si="0"/>
        <v>0</v>
      </c>
      <c r="G53" s="87" t="s">
        <v>1399</v>
      </c>
    </row>
    <row r="54" spans="1:7" ht="30">
      <c r="A54" s="38">
        <v>372</v>
      </c>
      <c r="B54" s="38" t="s">
        <v>1390</v>
      </c>
      <c r="C54" s="39">
        <f>SUM(C55:C56)</f>
        <v>47061</v>
      </c>
      <c r="D54" s="39">
        <f>SUM(D55:D56)</f>
        <v>0</v>
      </c>
      <c r="E54" s="39">
        <f>SUM(E55:E56)</f>
        <v>0</v>
      </c>
      <c r="F54" s="87">
        <f t="shared" si="0"/>
        <v>0</v>
      </c>
      <c r="G54" s="87" t="s">
        <v>1399</v>
      </c>
    </row>
    <row r="55" spans="1:7">
      <c r="A55" s="61">
        <v>3721</v>
      </c>
      <c r="B55" s="61" t="s">
        <v>1436</v>
      </c>
      <c r="C55" s="62">
        <v>11400</v>
      </c>
      <c r="D55" s="62"/>
      <c r="E55" s="62"/>
      <c r="F55" s="87">
        <f t="shared" si="0"/>
        <v>0</v>
      </c>
      <c r="G55" s="87" t="s">
        <v>1399</v>
      </c>
    </row>
    <row r="56" spans="1:7">
      <c r="A56" s="61">
        <v>3722</v>
      </c>
      <c r="B56" s="61" t="s">
        <v>1341</v>
      </c>
      <c r="C56" s="62">
        <v>35661</v>
      </c>
      <c r="D56" s="62"/>
      <c r="E56" s="62"/>
      <c r="F56" s="87">
        <f t="shared" si="0"/>
        <v>0</v>
      </c>
      <c r="G56" s="87" t="s">
        <v>1399</v>
      </c>
    </row>
    <row r="57" spans="1:7">
      <c r="A57" s="38">
        <v>38</v>
      </c>
      <c r="B57" s="38" t="s">
        <v>1389</v>
      </c>
      <c r="C57" s="39">
        <f>C58+C61</f>
        <v>105426</v>
      </c>
      <c r="D57" s="39">
        <f t="shared" ref="D57:E57" si="3">D58+D61</f>
        <v>110000</v>
      </c>
      <c r="E57" s="39">
        <f t="shared" si="3"/>
        <v>125013.59</v>
      </c>
      <c r="F57" s="87">
        <f t="shared" si="0"/>
        <v>118.57946806290668</v>
      </c>
      <c r="G57" s="87">
        <f t="shared" si="1"/>
        <v>113.64871818181818</v>
      </c>
    </row>
    <row r="58" spans="1:7">
      <c r="A58" s="38">
        <v>381</v>
      </c>
      <c r="B58" s="38" t="s">
        <v>1375</v>
      </c>
      <c r="C58" s="39">
        <f>C59+C60</f>
        <v>105300</v>
      </c>
      <c r="D58" s="39">
        <f>D59+D60</f>
        <v>110000</v>
      </c>
      <c r="E58" s="39">
        <f>E59+E60</f>
        <v>125013.59</v>
      </c>
      <c r="F58" s="87">
        <f t="shared" si="0"/>
        <v>118.72135802469134</v>
      </c>
      <c r="G58" s="87">
        <f t="shared" si="1"/>
        <v>113.64871818181818</v>
      </c>
    </row>
    <row r="59" spans="1:7">
      <c r="A59" s="61">
        <v>3811</v>
      </c>
      <c r="B59" s="61" t="s">
        <v>1342</v>
      </c>
      <c r="C59" s="62">
        <v>105300</v>
      </c>
      <c r="D59" s="62">
        <v>110000</v>
      </c>
      <c r="E59" s="62">
        <v>68930</v>
      </c>
      <c r="F59" s="87">
        <f t="shared" si="0"/>
        <v>65.460588793922128</v>
      </c>
      <c r="G59" s="87">
        <f t="shared" si="1"/>
        <v>62.663636363636364</v>
      </c>
    </row>
    <row r="60" spans="1:7">
      <c r="A60" s="61">
        <v>3812</v>
      </c>
      <c r="B60" s="61" t="s">
        <v>1474</v>
      </c>
      <c r="C60" s="62"/>
      <c r="D60" s="62">
        <v>0</v>
      </c>
      <c r="E60" s="62">
        <v>56083.59</v>
      </c>
      <c r="F60" s="87" t="s">
        <v>1399</v>
      </c>
      <c r="G60" s="87"/>
    </row>
    <row r="61" spans="1:7" s="117" customFormat="1">
      <c r="A61" s="38">
        <v>383</v>
      </c>
      <c r="B61" s="38" t="s">
        <v>1493</v>
      </c>
      <c r="C61" s="39">
        <f>C62</f>
        <v>126</v>
      </c>
      <c r="D61" s="39">
        <f t="shared" ref="D61:E61" si="4">D62</f>
        <v>0</v>
      </c>
      <c r="E61" s="39">
        <f t="shared" si="4"/>
        <v>0</v>
      </c>
      <c r="F61" s="87">
        <f t="shared" si="0"/>
        <v>0</v>
      </c>
      <c r="G61" s="87"/>
    </row>
    <row r="62" spans="1:7">
      <c r="A62" s="61">
        <v>3831</v>
      </c>
      <c r="B62" s="61" t="s">
        <v>1494</v>
      </c>
      <c r="C62" s="62">
        <v>126</v>
      </c>
      <c r="D62" s="62"/>
      <c r="E62" s="62"/>
      <c r="F62" s="87">
        <f t="shared" si="0"/>
        <v>0</v>
      </c>
      <c r="G62" s="87"/>
    </row>
    <row r="63" spans="1:7">
      <c r="A63" s="38">
        <v>4</v>
      </c>
      <c r="B63" s="38" t="s">
        <v>1382</v>
      </c>
      <c r="C63" s="39">
        <f>C64+C67</f>
        <v>1557132</v>
      </c>
      <c r="D63" s="39">
        <f>D64+D67</f>
        <v>1800294</v>
      </c>
      <c r="E63" s="39">
        <f>E64+E67</f>
        <v>1311387.2000000002</v>
      </c>
      <c r="F63" s="87">
        <f t="shared" si="0"/>
        <v>84.218113814371563</v>
      </c>
      <c r="G63" s="87">
        <f t="shared" si="1"/>
        <v>72.842946763139807</v>
      </c>
    </row>
    <row r="64" spans="1:7" ht="30">
      <c r="A64" s="38">
        <v>41</v>
      </c>
      <c r="B64" s="38" t="s">
        <v>1444</v>
      </c>
      <c r="C64" s="39">
        <f t="shared" ref="C64:E65" si="5">C65</f>
        <v>225912</v>
      </c>
      <c r="D64" s="39">
        <f t="shared" si="5"/>
        <v>30000</v>
      </c>
      <c r="E64" s="39">
        <f t="shared" si="5"/>
        <v>28526.59</v>
      </c>
      <c r="F64" s="87">
        <f t="shared" si="0"/>
        <v>12.627301781224547</v>
      </c>
      <c r="G64" s="87">
        <f t="shared" si="1"/>
        <v>95.088633333333334</v>
      </c>
    </row>
    <row r="65" spans="1:7">
      <c r="A65" s="38">
        <v>412</v>
      </c>
      <c r="B65" s="38" t="s">
        <v>1445</v>
      </c>
      <c r="C65" s="39">
        <f t="shared" si="5"/>
        <v>225912</v>
      </c>
      <c r="D65" s="39">
        <f t="shared" si="5"/>
        <v>30000</v>
      </c>
      <c r="E65" s="39">
        <f t="shared" si="5"/>
        <v>28526.59</v>
      </c>
      <c r="F65" s="87">
        <f t="shared" si="0"/>
        <v>12.627301781224547</v>
      </c>
      <c r="G65" s="87">
        <f t="shared" si="1"/>
        <v>95.088633333333334</v>
      </c>
    </row>
    <row r="66" spans="1:7">
      <c r="A66" s="61">
        <v>4123</v>
      </c>
      <c r="B66" s="61" t="s">
        <v>1343</v>
      </c>
      <c r="C66" s="62">
        <v>225912</v>
      </c>
      <c r="D66" s="62">
        <v>30000</v>
      </c>
      <c r="E66" s="62">
        <v>28526.59</v>
      </c>
      <c r="F66" s="87">
        <f t="shared" si="0"/>
        <v>12.627301781224547</v>
      </c>
      <c r="G66" s="87">
        <f t="shared" si="1"/>
        <v>95.088633333333334</v>
      </c>
    </row>
    <row r="67" spans="1:7">
      <c r="A67" s="38">
        <v>42</v>
      </c>
      <c r="B67" s="38" t="s">
        <v>1383</v>
      </c>
      <c r="C67" s="39">
        <f>C68+C75+C77+C79</f>
        <v>1331220</v>
      </c>
      <c r="D67" s="39">
        <f>D68+D75+D77+D79</f>
        <v>1770294</v>
      </c>
      <c r="E67" s="39">
        <f>E68+E75+E77+E79</f>
        <v>1282860.6100000001</v>
      </c>
      <c r="F67" s="87">
        <f t="shared" si="0"/>
        <v>96.367287901323607</v>
      </c>
      <c r="G67" s="87">
        <f t="shared" si="1"/>
        <v>72.465963845553333</v>
      </c>
    </row>
    <row r="68" spans="1:7">
      <c r="A68" s="38">
        <v>422</v>
      </c>
      <c r="B68" s="38" t="s">
        <v>1384</v>
      </c>
      <c r="C68" s="39">
        <f>SUM(C69:C74)</f>
        <v>1242268</v>
      </c>
      <c r="D68" s="39">
        <f>SUM(D69:D74)</f>
        <v>1600294</v>
      </c>
      <c r="E68" s="39">
        <f>SUM(E69:E74)</f>
        <v>1142086.6300000001</v>
      </c>
      <c r="F68" s="87">
        <f t="shared" si="0"/>
        <v>91.935607292468305</v>
      </c>
      <c r="G68" s="87">
        <f t="shared" si="1"/>
        <v>71.367300633508606</v>
      </c>
    </row>
    <row r="69" spans="1:7">
      <c r="A69" s="61">
        <v>4221</v>
      </c>
      <c r="B69" s="61" t="s">
        <v>1287</v>
      </c>
      <c r="C69" s="62">
        <v>756682</v>
      </c>
      <c r="D69" s="62">
        <v>554000</v>
      </c>
      <c r="E69" s="62">
        <v>516189.85</v>
      </c>
      <c r="F69" s="87">
        <f t="shared" si="0"/>
        <v>68.217540525610488</v>
      </c>
      <c r="G69" s="87">
        <f t="shared" si="1"/>
        <v>93.175063176895307</v>
      </c>
    </row>
    <row r="70" spans="1:7">
      <c r="A70" s="61">
        <v>4222</v>
      </c>
      <c r="B70" s="61" t="s">
        <v>1437</v>
      </c>
      <c r="C70" s="62">
        <v>21296</v>
      </c>
      <c r="D70" s="62">
        <v>5000</v>
      </c>
      <c r="E70" s="62">
        <v>2799.99</v>
      </c>
      <c r="F70" s="87">
        <f t="shared" ref="F70:F82" si="6">E70/C70*100</f>
        <v>13.147962058602552</v>
      </c>
      <c r="G70" s="87">
        <f t="shared" si="1"/>
        <v>55.9998</v>
      </c>
    </row>
    <row r="71" spans="1:7">
      <c r="A71" s="61">
        <v>4223</v>
      </c>
      <c r="B71" s="61" t="s">
        <v>1344</v>
      </c>
      <c r="C71" s="62">
        <v>30927</v>
      </c>
      <c r="D71" s="62">
        <v>410000</v>
      </c>
      <c r="E71" s="62">
        <v>356025</v>
      </c>
      <c r="F71" s="87">
        <f t="shared" si="6"/>
        <v>1151.1785818217093</v>
      </c>
      <c r="G71" s="87">
        <f t="shared" si="1"/>
        <v>86.835365853658544</v>
      </c>
    </row>
    <row r="72" spans="1:7">
      <c r="A72" s="61">
        <v>4224</v>
      </c>
      <c r="B72" s="61" t="s">
        <v>1438</v>
      </c>
      <c r="C72" s="62">
        <v>379950</v>
      </c>
      <c r="D72" s="62">
        <v>260000</v>
      </c>
      <c r="E72" s="62">
        <v>253351.2</v>
      </c>
      <c r="F72" s="87">
        <f t="shared" si="6"/>
        <v>66.680142123963677</v>
      </c>
      <c r="G72" s="87">
        <f t="shared" si="1"/>
        <v>97.44276923076923</v>
      </c>
    </row>
    <row r="73" spans="1:7">
      <c r="A73" s="61">
        <v>4225</v>
      </c>
      <c r="B73" s="61" t="s">
        <v>1346</v>
      </c>
      <c r="C73" s="62">
        <v>53413</v>
      </c>
      <c r="D73" s="62">
        <v>20000</v>
      </c>
      <c r="E73" s="62">
        <v>13720.59</v>
      </c>
      <c r="F73" s="87">
        <f t="shared" si="6"/>
        <v>25.687735195551646</v>
      </c>
      <c r="G73" s="87">
        <f t="shared" si="1"/>
        <v>68.602949999999993</v>
      </c>
    </row>
    <row r="74" spans="1:7">
      <c r="A74" s="61">
        <v>4227</v>
      </c>
      <c r="B74" s="61" t="s">
        <v>1288</v>
      </c>
      <c r="C74" s="62"/>
      <c r="D74" s="62">
        <v>351294</v>
      </c>
      <c r="E74" s="62">
        <v>0</v>
      </c>
      <c r="F74" s="87" t="s">
        <v>1399</v>
      </c>
      <c r="G74" s="87">
        <f t="shared" ref="G74:G82" si="7">E74/D74*100</f>
        <v>0</v>
      </c>
    </row>
    <row r="75" spans="1:7">
      <c r="A75" s="38">
        <v>423</v>
      </c>
      <c r="B75" s="38" t="s">
        <v>1446</v>
      </c>
      <c r="C75" s="39">
        <f>C76</f>
        <v>17525</v>
      </c>
      <c r="D75" s="39">
        <f>D76</f>
        <v>0</v>
      </c>
      <c r="E75" s="39">
        <f>E76</f>
        <v>0</v>
      </c>
      <c r="F75" s="87">
        <f t="shared" si="6"/>
        <v>0</v>
      </c>
      <c r="G75" s="87" t="s">
        <v>1399</v>
      </c>
    </row>
    <row r="76" spans="1:7">
      <c r="A76" s="61">
        <v>4233</v>
      </c>
      <c r="B76" s="61" t="s">
        <v>1396</v>
      </c>
      <c r="C76" s="62">
        <v>17525</v>
      </c>
      <c r="D76" s="62"/>
      <c r="E76" s="62"/>
      <c r="F76" s="87">
        <f t="shared" si="6"/>
        <v>0</v>
      </c>
      <c r="G76" s="87" t="s">
        <v>1399</v>
      </c>
    </row>
    <row r="77" spans="1:7">
      <c r="A77" s="38">
        <v>424</v>
      </c>
      <c r="B77" s="38" t="s">
        <v>1386</v>
      </c>
      <c r="C77" s="39">
        <f>C78</f>
        <v>56427</v>
      </c>
      <c r="D77" s="39">
        <f>D78</f>
        <v>110000</v>
      </c>
      <c r="E77" s="39">
        <f>E78</f>
        <v>83555.64</v>
      </c>
      <c r="F77" s="87">
        <f t="shared" si="6"/>
        <v>148.0774097506513</v>
      </c>
      <c r="G77" s="87">
        <f t="shared" si="7"/>
        <v>75.959672727272732</v>
      </c>
    </row>
    <row r="78" spans="1:7">
      <c r="A78" s="61">
        <v>4241</v>
      </c>
      <c r="B78" s="61" t="s">
        <v>1351</v>
      </c>
      <c r="C78" s="62">
        <v>56427</v>
      </c>
      <c r="D78" s="62">
        <v>110000</v>
      </c>
      <c r="E78" s="62">
        <v>83555.64</v>
      </c>
      <c r="F78" s="87">
        <f t="shared" si="6"/>
        <v>148.0774097506513</v>
      </c>
      <c r="G78" s="87">
        <f t="shared" si="7"/>
        <v>75.959672727272732</v>
      </c>
    </row>
    <row r="79" spans="1:7">
      <c r="A79" s="38">
        <v>426</v>
      </c>
      <c r="B79" s="38" t="s">
        <v>1447</v>
      </c>
      <c r="C79" s="39">
        <f>C81+C80</f>
        <v>15000</v>
      </c>
      <c r="D79" s="39">
        <f>D81+D80</f>
        <v>60000</v>
      </c>
      <c r="E79" s="39">
        <f>E81+E80</f>
        <v>57218.34</v>
      </c>
      <c r="F79" s="87">
        <f t="shared" si="6"/>
        <v>381.45559999999995</v>
      </c>
      <c r="G79" s="87"/>
    </row>
    <row r="80" spans="1:7" s="116" customFormat="1">
      <c r="A80" s="61">
        <v>4262</v>
      </c>
      <c r="B80" s="61" t="s">
        <v>1495</v>
      </c>
      <c r="C80" s="62"/>
      <c r="D80" s="62">
        <v>60000</v>
      </c>
      <c r="E80" s="62">
        <v>57218.34</v>
      </c>
      <c r="F80" s="87" t="s">
        <v>1399</v>
      </c>
      <c r="G80" s="115"/>
    </row>
    <row r="81" spans="1:7">
      <c r="A81" s="61">
        <v>4262</v>
      </c>
      <c r="B81" s="61" t="s">
        <v>1336</v>
      </c>
      <c r="C81" s="62">
        <v>15000</v>
      </c>
      <c r="D81" s="62">
        <v>0</v>
      </c>
      <c r="E81" s="62"/>
      <c r="F81" s="87">
        <f t="shared" si="6"/>
        <v>0</v>
      </c>
      <c r="G81" s="87"/>
    </row>
    <row r="82" spans="1:7">
      <c r="A82" s="63"/>
      <c r="B82" s="63" t="s">
        <v>1377</v>
      </c>
      <c r="C82" s="64">
        <f>C5+C63</f>
        <v>35307776.700000003</v>
      </c>
      <c r="D82" s="64">
        <f>D5+D63</f>
        <v>37176551</v>
      </c>
      <c r="E82" s="64">
        <f>E5+E63</f>
        <v>35847006.060000002</v>
      </c>
      <c r="F82" s="95">
        <f t="shared" si="6"/>
        <v>101.52722547381468</v>
      </c>
      <c r="G82" s="95">
        <f t="shared" si="7"/>
        <v>96.423700143673912</v>
      </c>
    </row>
    <row r="83" spans="1:7">
      <c r="D83" s="11"/>
      <c r="E83" s="11"/>
      <c r="F83" s="11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I21" sqref="I21"/>
    </sheetView>
  </sheetViews>
  <sheetFormatPr defaultRowHeight="15"/>
  <cols>
    <col min="1" max="1" width="7.7109375" customWidth="1"/>
    <col min="2" max="2" width="48" customWidth="1"/>
    <col min="3" max="3" width="16" customWidth="1"/>
    <col min="4" max="4" width="19.85546875" customWidth="1"/>
    <col min="5" max="5" width="15.140625" customWidth="1"/>
    <col min="6" max="6" width="9.5703125" customWidth="1"/>
  </cols>
  <sheetData>
    <row r="1" spans="1:8">
      <c r="A1" s="154" t="s">
        <v>1463</v>
      </c>
      <c r="B1" s="154"/>
      <c r="C1" s="154"/>
      <c r="D1" s="154"/>
      <c r="E1" s="154"/>
      <c r="F1" s="154"/>
      <c r="G1" s="154"/>
    </row>
    <row r="3" spans="1:8">
      <c r="A3" s="153" t="s">
        <v>1455</v>
      </c>
      <c r="B3" s="153"/>
      <c r="C3" s="153"/>
      <c r="D3" s="153"/>
      <c r="E3" s="153"/>
      <c r="F3" s="153"/>
      <c r="G3" s="153"/>
    </row>
    <row r="4" spans="1:8" ht="39.75" customHeight="1">
      <c r="A4" s="101" t="s">
        <v>1358</v>
      </c>
      <c r="B4" s="101" t="s">
        <v>1359</v>
      </c>
      <c r="C4" s="37" t="s">
        <v>1502</v>
      </c>
      <c r="D4" s="37" t="s">
        <v>1473</v>
      </c>
      <c r="E4" s="37" t="s">
        <v>1503</v>
      </c>
      <c r="F4" s="37" t="s">
        <v>1483</v>
      </c>
      <c r="G4" s="37" t="s">
        <v>1484</v>
      </c>
    </row>
    <row r="5" spans="1:8">
      <c r="A5" s="101">
        <v>1</v>
      </c>
      <c r="B5" s="101">
        <v>2</v>
      </c>
      <c r="C5" s="37">
        <v>3</v>
      </c>
      <c r="D5" s="37">
        <v>4</v>
      </c>
      <c r="E5" s="37">
        <v>5</v>
      </c>
      <c r="F5" s="37">
        <v>6</v>
      </c>
      <c r="G5" s="101">
        <v>7</v>
      </c>
    </row>
    <row r="6" spans="1:8" s="60" customFormat="1">
      <c r="A6" s="89">
        <v>6</v>
      </c>
      <c r="B6" s="38" t="s">
        <v>1408</v>
      </c>
      <c r="C6" s="39">
        <f>C7+C9+C15+C19+C22+C29</f>
        <v>35378458</v>
      </c>
      <c r="D6" s="39">
        <f>D7+D9+D15+D19+D22+D29</f>
        <v>37158551</v>
      </c>
      <c r="E6" s="39">
        <f>E7+E9+E15+E19+E22+E29</f>
        <v>37273424.439999998</v>
      </c>
      <c r="F6" s="90">
        <f>E6/C6*100</f>
        <v>105.35627200032289</v>
      </c>
      <c r="G6" s="90">
        <f>E6/D6*100</f>
        <v>100.30914402448039</v>
      </c>
    </row>
    <row r="7" spans="1:8">
      <c r="A7" s="72"/>
      <c r="B7" s="72" t="s">
        <v>1261</v>
      </c>
      <c r="C7" s="73">
        <f>C8</f>
        <v>22229140</v>
      </c>
      <c r="D7" s="73">
        <f>D8</f>
        <v>23139887</v>
      </c>
      <c r="E7" s="73">
        <f>E8</f>
        <v>22834615.32</v>
      </c>
      <c r="F7" s="91">
        <f t="shared" ref="F7:F36" si="0">E7/C7*100</f>
        <v>102.72379102385428</v>
      </c>
      <c r="G7" s="91">
        <f t="shared" ref="G7:G36" si="1">E7/D7*100</f>
        <v>98.680755528322166</v>
      </c>
      <c r="H7" s="110"/>
    </row>
    <row r="8" spans="1:8">
      <c r="A8" s="27">
        <v>6711</v>
      </c>
      <c r="B8" s="27" t="s">
        <v>1360</v>
      </c>
      <c r="C8" s="75">
        <v>22229140</v>
      </c>
      <c r="D8" s="75">
        <v>23139887</v>
      </c>
      <c r="E8" s="75">
        <v>22834615.32</v>
      </c>
      <c r="F8" s="92">
        <f t="shared" si="0"/>
        <v>102.72379102385428</v>
      </c>
      <c r="G8" s="92">
        <f t="shared" si="1"/>
        <v>98.680755528322166</v>
      </c>
    </row>
    <row r="9" spans="1:8">
      <c r="A9" s="72"/>
      <c r="B9" s="72" t="s">
        <v>1263</v>
      </c>
      <c r="C9" s="73">
        <f>SUM(C10:C14)</f>
        <v>4854568</v>
      </c>
      <c r="D9" s="73">
        <f>SUM(D10:D14)</f>
        <v>5756350</v>
      </c>
      <c r="E9" s="73">
        <f>SUM(E10:E14)</f>
        <v>5539608.4600000009</v>
      </c>
      <c r="F9" s="91">
        <f t="shared" si="0"/>
        <v>114.11125480166311</v>
      </c>
      <c r="G9" s="91">
        <f t="shared" si="1"/>
        <v>96.234740069662223</v>
      </c>
    </row>
    <row r="10" spans="1:8">
      <c r="A10" s="27">
        <v>6413</v>
      </c>
      <c r="B10" s="27" t="s">
        <v>1371</v>
      </c>
      <c r="C10" s="75">
        <v>74052</v>
      </c>
      <c r="D10" s="75">
        <v>70000</v>
      </c>
      <c r="E10" s="75">
        <v>139548.07999999999</v>
      </c>
      <c r="F10" s="92">
        <f t="shared" si="0"/>
        <v>188.44606492734832</v>
      </c>
      <c r="G10" s="92">
        <f t="shared" si="1"/>
        <v>199.35439999999997</v>
      </c>
    </row>
    <row r="11" spans="1:8">
      <c r="A11" s="27">
        <v>6414</v>
      </c>
      <c r="B11" s="27" t="s">
        <v>1372</v>
      </c>
      <c r="C11" s="75">
        <v>1044</v>
      </c>
      <c r="D11" s="75">
        <v>1000</v>
      </c>
      <c r="E11" s="75">
        <v>854.05</v>
      </c>
      <c r="F11" s="92">
        <f t="shared" si="0"/>
        <v>81.805555555555557</v>
      </c>
      <c r="G11" s="92"/>
    </row>
    <row r="12" spans="1:8" ht="30">
      <c r="A12" s="27">
        <v>6415</v>
      </c>
      <c r="B12" s="31" t="s">
        <v>1373</v>
      </c>
      <c r="C12" s="75">
        <v>3281</v>
      </c>
      <c r="D12" s="75">
        <v>9000</v>
      </c>
      <c r="E12" s="75">
        <v>16485.13</v>
      </c>
      <c r="F12" s="92">
        <f t="shared" si="0"/>
        <v>502.4422432185309</v>
      </c>
      <c r="G12" s="92">
        <f t="shared" si="1"/>
        <v>183.16811111111113</v>
      </c>
    </row>
    <row r="13" spans="1:8">
      <c r="A13" s="27">
        <v>6614</v>
      </c>
      <c r="B13" s="31" t="s">
        <v>1510</v>
      </c>
      <c r="C13" s="75">
        <v>34330</v>
      </c>
      <c r="D13" s="75">
        <v>35000</v>
      </c>
      <c r="E13" s="75">
        <v>29732.22</v>
      </c>
      <c r="F13" s="141" t="s">
        <v>1399</v>
      </c>
      <c r="G13" s="92">
        <f t="shared" si="1"/>
        <v>84.949200000000005</v>
      </c>
    </row>
    <row r="14" spans="1:8">
      <c r="A14" s="27">
        <v>6615</v>
      </c>
      <c r="B14" s="27" t="s">
        <v>1374</v>
      </c>
      <c r="C14" s="75">
        <f>4776191-34330</f>
        <v>4741861</v>
      </c>
      <c r="D14" s="75">
        <v>5641350</v>
      </c>
      <c r="E14" s="75">
        <v>5352988.9800000004</v>
      </c>
      <c r="F14" s="92">
        <f t="shared" si="0"/>
        <v>112.88793534858993</v>
      </c>
      <c r="G14" s="92">
        <f t="shared" si="1"/>
        <v>94.88843946927598</v>
      </c>
    </row>
    <row r="15" spans="1:8">
      <c r="A15" s="72"/>
      <c r="B15" s="72" t="s">
        <v>1262</v>
      </c>
      <c r="C15" s="73">
        <f>SUM(C16:C18)</f>
        <v>6915626</v>
      </c>
      <c r="D15" s="73">
        <f>SUM(D16:D18)</f>
        <v>6731000</v>
      </c>
      <c r="E15" s="73">
        <f>SUM(E16:E18)</f>
        <v>7280652.71</v>
      </c>
      <c r="F15" s="91">
        <f t="shared" si="0"/>
        <v>105.27828876228993</v>
      </c>
      <c r="G15" s="91">
        <f t="shared" si="1"/>
        <v>108.16598885752488</v>
      </c>
    </row>
    <row r="16" spans="1:8">
      <c r="A16" s="27">
        <v>6526</v>
      </c>
      <c r="B16" s="27" t="s">
        <v>1511</v>
      </c>
      <c r="C16" s="75">
        <v>6850926</v>
      </c>
      <c r="D16" s="75">
        <v>6716000</v>
      </c>
      <c r="E16" s="75">
        <v>7252800.3499999996</v>
      </c>
      <c r="F16" s="92">
        <f t="shared" si="0"/>
        <v>105.86598585359117</v>
      </c>
      <c r="G16" s="92">
        <f t="shared" si="1"/>
        <v>107.99285810005956</v>
      </c>
    </row>
    <row r="17" spans="1:13">
      <c r="A17" s="27">
        <v>6819</v>
      </c>
      <c r="B17" s="27" t="s">
        <v>1509</v>
      </c>
      <c r="C17" s="75">
        <v>11353</v>
      </c>
      <c r="D17" s="75">
        <v>12000</v>
      </c>
      <c r="E17" s="75">
        <v>8916.7000000000007</v>
      </c>
      <c r="F17" s="92">
        <f t="shared" si="0"/>
        <v>78.540473883555023</v>
      </c>
      <c r="G17" s="92">
        <f t="shared" si="1"/>
        <v>74.305833333333339</v>
      </c>
    </row>
    <row r="18" spans="1:13">
      <c r="A18" s="27">
        <v>6831</v>
      </c>
      <c r="B18" s="27" t="s">
        <v>1363</v>
      </c>
      <c r="C18" s="75">
        <v>53347</v>
      </c>
      <c r="D18" s="75">
        <v>3000</v>
      </c>
      <c r="E18" s="75">
        <v>18935.66</v>
      </c>
      <c r="F18" s="92">
        <f t="shared" si="0"/>
        <v>35.495266837872798</v>
      </c>
      <c r="G18" s="92">
        <f t="shared" si="1"/>
        <v>631.18866666666668</v>
      </c>
    </row>
    <row r="19" spans="1:13">
      <c r="A19" s="72"/>
      <c r="B19" s="72" t="s">
        <v>1456</v>
      </c>
      <c r="C19" s="73">
        <f>C20+C21</f>
        <v>155758</v>
      </c>
      <c r="D19" s="73">
        <f t="shared" ref="D19:E19" si="2">D20+D21</f>
        <v>1234000</v>
      </c>
      <c r="E19" s="73">
        <f t="shared" si="2"/>
        <v>1309114.1200000001</v>
      </c>
      <c r="F19" s="91">
        <f t="shared" si="0"/>
        <v>840.47953877168436</v>
      </c>
      <c r="G19" s="91">
        <f t="shared" si="1"/>
        <v>106.08704376012967</v>
      </c>
    </row>
    <row r="20" spans="1:13">
      <c r="A20" s="27">
        <v>6323</v>
      </c>
      <c r="B20" s="27" t="s">
        <v>1364</v>
      </c>
      <c r="C20" s="75">
        <v>155758</v>
      </c>
      <c r="D20" s="75">
        <v>1200000</v>
      </c>
      <c r="E20" s="75">
        <v>1309114.1200000001</v>
      </c>
      <c r="F20" s="92">
        <f t="shared" si="0"/>
        <v>840.47953877168436</v>
      </c>
      <c r="G20" s="92">
        <f t="shared" si="1"/>
        <v>109.09284333333333</v>
      </c>
    </row>
    <row r="21" spans="1:13">
      <c r="A21" s="27">
        <v>6324</v>
      </c>
      <c r="B21" s="27" t="s">
        <v>1508</v>
      </c>
      <c r="C21" s="75"/>
      <c r="D21" s="75">
        <v>34000</v>
      </c>
      <c r="E21" s="75"/>
      <c r="F21" s="92"/>
      <c r="G21" s="92"/>
    </row>
    <row r="22" spans="1:13">
      <c r="A22" s="72"/>
      <c r="B22" s="72" t="s">
        <v>174</v>
      </c>
      <c r="C22" s="73">
        <f>SUM(C23:C28)</f>
        <v>1194198</v>
      </c>
      <c r="D22" s="73">
        <f>SUM(D23:D28)</f>
        <v>249314</v>
      </c>
      <c r="E22" s="73">
        <f>SUM(E23:E28)</f>
        <v>281345.23</v>
      </c>
      <c r="F22" s="91">
        <f t="shared" si="0"/>
        <v>23.559345267702675</v>
      </c>
      <c r="G22" s="91">
        <f t="shared" si="1"/>
        <v>112.84774621561564</v>
      </c>
    </row>
    <row r="23" spans="1:13">
      <c r="A23" s="27">
        <v>6321</v>
      </c>
      <c r="B23" s="27" t="s">
        <v>1365</v>
      </c>
      <c r="C23" s="75">
        <v>182144</v>
      </c>
      <c r="D23" s="75">
        <v>148000</v>
      </c>
      <c r="E23" s="84">
        <v>147925.99</v>
      </c>
      <c r="F23" s="93">
        <f t="shared" si="0"/>
        <v>81.213759443078004</v>
      </c>
      <c r="G23" s="93">
        <f t="shared" si="1"/>
        <v>99.949993243243242</v>
      </c>
    </row>
    <row r="24" spans="1:13">
      <c r="A24" s="27">
        <v>6322</v>
      </c>
      <c r="B24" s="27" t="s">
        <v>1366</v>
      </c>
      <c r="C24" s="75">
        <v>149202</v>
      </c>
      <c r="D24" s="75"/>
      <c r="E24" s="84"/>
      <c r="F24" s="93">
        <f t="shared" si="0"/>
        <v>0</v>
      </c>
      <c r="G24" s="93"/>
    </row>
    <row r="25" spans="1:13">
      <c r="A25" s="27">
        <v>6323</v>
      </c>
      <c r="B25" s="27" t="s">
        <v>1487</v>
      </c>
      <c r="C25" s="75">
        <v>229133</v>
      </c>
      <c r="D25" s="75"/>
      <c r="E25" s="84"/>
      <c r="F25" s="93">
        <f t="shared" si="0"/>
        <v>0</v>
      </c>
      <c r="G25" s="142" t="s">
        <v>1399</v>
      </c>
    </row>
    <row r="26" spans="1:13">
      <c r="A26" s="27">
        <v>6324</v>
      </c>
      <c r="B26" s="27" t="s">
        <v>1488</v>
      </c>
      <c r="C26" s="75">
        <v>140918</v>
      </c>
      <c r="D26" s="75"/>
      <c r="E26" s="75"/>
      <c r="F26" s="92">
        <f t="shared" si="0"/>
        <v>0</v>
      </c>
      <c r="G26" s="141" t="s">
        <v>1399</v>
      </c>
    </row>
    <row r="27" spans="1:13">
      <c r="A27" s="27">
        <v>6341</v>
      </c>
      <c r="B27" s="27" t="s">
        <v>1368</v>
      </c>
      <c r="C27" s="75">
        <v>21174</v>
      </c>
      <c r="D27" s="75">
        <v>7314</v>
      </c>
      <c r="E27" s="75">
        <v>7314.24</v>
      </c>
      <c r="F27" s="92">
        <f t="shared" si="0"/>
        <v>34.543496741286482</v>
      </c>
      <c r="G27" s="92">
        <f t="shared" si="1"/>
        <v>100.00328137817884</v>
      </c>
    </row>
    <row r="28" spans="1:13" ht="30">
      <c r="A28" s="27">
        <v>6391</v>
      </c>
      <c r="B28" s="31" t="s">
        <v>1512</v>
      </c>
      <c r="C28" s="75">
        <v>471627</v>
      </c>
      <c r="D28" s="75">
        <v>94000</v>
      </c>
      <c r="E28" s="75">
        <v>126105</v>
      </c>
      <c r="F28" s="92">
        <f t="shared" si="0"/>
        <v>26.738291064760922</v>
      </c>
      <c r="G28" s="92">
        <f t="shared" si="1"/>
        <v>134.15425531914892</v>
      </c>
    </row>
    <row r="29" spans="1:13">
      <c r="A29" s="72"/>
      <c r="B29" s="72" t="s">
        <v>522</v>
      </c>
      <c r="C29" s="73">
        <f>C30+C31</f>
        <v>29168</v>
      </c>
      <c r="D29" s="73">
        <f>D30+D31</f>
        <v>48000</v>
      </c>
      <c r="E29" s="73">
        <f>E30+E31</f>
        <v>28088.6</v>
      </c>
      <c r="F29" s="91">
        <f t="shared" si="0"/>
        <v>96.299369171695005</v>
      </c>
      <c r="G29" s="91">
        <f t="shared" si="1"/>
        <v>58.517916666666657</v>
      </c>
    </row>
    <row r="30" spans="1:13">
      <c r="A30" s="27">
        <v>6631</v>
      </c>
      <c r="B30" s="27" t="s">
        <v>1375</v>
      </c>
      <c r="C30" s="75">
        <v>20000</v>
      </c>
      <c r="D30" s="75">
        <v>38000</v>
      </c>
      <c r="E30" s="75">
        <v>25000</v>
      </c>
      <c r="F30" s="92">
        <f t="shared" si="0"/>
        <v>125</v>
      </c>
      <c r="G30" s="92">
        <f t="shared" si="1"/>
        <v>65.789473684210535</v>
      </c>
    </row>
    <row r="31" spans="1:13">
      <c r="A31" s="27">
        <v>6632</v>
      </c>
      <c r="B31" s="27" t="s">
        <v>1376</v>
      </c>
      <c r="C31" s="75">
        <v>9168</v>
      </c>
      <c r="D31" s="75">
        <v>10000</v>
      </c>
      <c r="E31" s="75">
        <v>3088.6</v>
      </c>
      <c r="F31" s="92">
        <f t="shared" si="0"/>
        <v>33.688917975567193</v>
      </c>
      <c r="G31" s="92"/>
    </row>
    <row r="32" spans="1:13">
      <c r="A32" s="72"/>
      <c r="B32" s="72" t="s">
        <v>738</v>
      </c>
      <c r="C32" s="73">
        <f>C33+C34+C35</f>
        <v>5955</v>
      </c>
      <c r="D32" s="73">
        <f>D33+D34+D35</f>
        <v>18000</v>
      </c>
      <c r="E32" s="73">
        <f>E33+E34+E35</f>
        <v>16540.91</v>
      </c>
      <c r="F32" s="91">
        <f t="shared" si="0"/>
        <v>277.76507136859783</v>
      </c>
      <c r="G32" s="91">
        <f t="shared" si="1"/>
        <v>91.893944444444443</v>
      </c>
      <c r="M32" s="28"/>
    </row>
    <row r="33" spans="1:7">
      <c r="A33" s="27">
        <v>7211</v>
      </c>
      <c r="B33" s="27" t="s">
        <v>1370</v>
      </c>
      <c r="C33" s="75">
        <v>5955</v>
      </c>
      <c r="D33" s="75">
        <v>8000</v>
      </c>
      <c r="E33" s="75">
        <v>7881.61</v>
      </c>
      <c r="F33" s="92">
        <f t="shared" si="0"/>
        <v>132.35281276238456</v>
      </c>
      <c r="G33" s="92">
        <f t="shared" si="1"/>
        <v>98.520124999999993</v>
      </c>
    </row>
    <row r="34" spans="1:7">
      <c r="A34" s="27">
        <v>7221</v>
      </c>
      <c r="B34" s="27" t="s">
        <v>1472</v>
      </c>
      <c r="C34" s="75"/>
      <c r="D34" s="75">
        <v>10000</v>
      </c>
      <c r="E34" s="75">
        <v>8259.2999999999993</v>
      </c>
      <c r="F34" s="141" t="s">
        <v>1399</v>
      </c>
      <c r="G34" s="92">
        <f t="shared" si="1"/>
        <v>82.592999999999989</v>
      </c>
    </row>
    <row r="35" spans="1:7">
      <c r="A35" s="27">
        <v>7222</v>
      </c>
      <c r="B35" s="27" t="s">
        <v>1489</v>
      </c>
      <c r="C35" s="75"/>
      <c r="D35" s="75">
        <v>0</v>
      </c>
      <c r="E35" s="75">
        <v>400</v>
      </c>
      <c r="F35" s="141" t="s">
        <v>1399</v>
      </c>
      <c r="G35" s="141" t="s">
        <v>1399</v>
      </c>
    </row>
    <row r="36" spans="1:7">
      <c r="A36" s="63"/>
      <c r="B36" s="63" t="s">
        <v>1377</v>
      </c>
      <c r="C36" s="64">
        <f>C7+C9+C15+C19+C22+C29+C32</f>
        <v>35384413</v>
      </c>
      <c r="D36" s="64">
        <f>D7+D9+D15+D19+D22+D29+D32</f>
        <v>37176551</v>
      </c>
      <c r="E36" s="64">
        <f>E7+E9+E15+E19+E22+E29+E32</f>
        <v>37289965.349999994</v>
      </c>
      <c r="F36" s="94">
        <f t="shared" si="0"/>
        <v>105.38528744280708</v>
      </c>
      <c r="G36" s="94">
        <f t="shared" si="1"/>
        <v>100.30506958539536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92"/>
  <sheetViews>
    <sheetView topLeftCell="A271" workbookViewId="0">
      <selection activeCell="F80" sqref="F80"/>
    </sheetView>
  </sheetViews>
  <sheetFormatPr defaultRowHeight="15"/>
  <cols>
    <col min="1" max="1" width="6.28515625" style="16" customWidth="1"/>
    <col min="2" max="2" width="48.28515625" customWidth="1"/>
    <col min="3" max="3" width="15.85546875" customWidth="1"/>
    <col min="4" max="4" width="19.28515625" customWidth="1"/>
    <col min="5" max="5" width="15.5703125" customWidth="1"/>
    <col min="6" max="6" width="10.42578125" customWidth="1"/>
    <col min="7" max="7" width="9.5703125" customWidth="1"/>
    <col min="8" max="8" width="30" customWidth="1"/>
    <col min="11" max="11" width="10.140625" bestFit="1" customWidth="1"/>
  </cols>
  <sheetData>
    <row r="1" spans="1:8">
      <c r="A1" s="145" t="s">
        <v>1454</v>
      </c>
      <c r="B1" s="145"/>
      <c r="C1" s="145"/>
      <c r="D1" s="145"/>
      <c r="E1" s="145"/>
      <c r="F1" s="124"/>
    </row>
    <row r="2" spans="1:8" ht="39.75" customHeight="1">
      <c r="A2" s="101" t="s">
        <v>1358</v>
      </c>
      <c r="B2" s="101" t="s">
        <v>1453</v>
      </c>
      <c r="C2" s="37" t="s">
        <v>1502</v>
      </c>
      <c r="D2" s="37" t="s">
        <v>1470</v>
      </c>
      <c r="E2" s="37" t="s">
        <v>1504</v>
      </c>
      <c r="F2" s="37" t="s">
        <v>1483</v>
      </c>
      <c r="G2" s="37" t="s">
        <v>1484</v>
      </c>
      <c r="H2" s="8"/>
    </row>
    <row r="3" spans="1:8" ht="18" customHeight="1">
      <c r="A3" s="101">
        <v>1</v>
      </c>
      <c r="B3" s="101">
        <v>2</v>
      </c>
      <c r="C3" s="101">
        <v>3</v>
      </c>
      <c r="D3" s="36">
        <v>4</v>
      </c>
      <c r="E3" s="37">
        <v>5</v>
      </c>
      <c r="F3" s="37">
        <v>6</v>
      </c>
      <c r="G3" s="37">
        <v>7</v>
      </c>
      <c r="H3" s="8"/>
    </row>
    <row r="4" spans="1:8">
      <c r="A4" s="72"/>
      <c r="B4" s="72" t="s">
        <v>1261</v>
      </c>
      <c r="C4" s="73">
        <f>C5+C47</f>
        <v>22293590.100000001</v>
      </c>
      <c r="D4" s="73">
        <f>D5+D47</f>
        <v>23139887</v>
      </c>
      <c r="E4" s="77">
        <f>E5+E47</f>
        <v>22900506.940000001</v>
      </c>
      <c r="F4" s="96">
        <f>E4/C4*100</f>
        <v>102.7223826995904</v>
      </c>
      <c r="G4" s="96">
        <f>E4/D4*100</f>
        <v>98.965508949978883</v>
      </c>
      <c r="H4" s="11"/>
    </row>
    <row r="5" spans="1:8">
      <c r="A5" s="59">
        <v>3</v>
      </c>
      <c r="B5" s="58" t="s">
        <v>1352</v>
      </c>
      <c r="C5" s="74">
        <f>C6+C15+C44</f>
        <v>22214104.100000001</v>
      </c>
      <c r="D5" s="74">
        <f>D6+D15+D44</f>
        <v>23133887</v>
      </c>
      <c r="E5" s="74">
        <f>E6+E15+E44</f>
        <v>22880297.550000001</v>
      </c>
      <c r="F5" s="87">
        <f t="shared" ref="F5:F67" si="0">E5/C5*100</f>
        <v>102.99896609379803</v>
      </c>
      <c r="G5" s="87">
        <f t="shared" ref="G5:G69" si="1">E5/D5*100</f>
        <v>98.903818238586538</v>
      </c>
      <c r="H5" s="11"/>
    </row>
    <row r="6" spans="1:8">
      <c r="A6" s="59">
        <v>31</v>
      </c>
      <c r="B6" s="58" t="s">
        <v>1353</v>
      </c>
      <c r="C6" s="74">
        <f>C7+C10+C12</f>
        <v>20042487</v>
      </c>
      <c r="D6" s="74">
        <f>D7+D10+D12</f>
        <v>19968185</v>
      </c>
      <c r="E6" s="74">
        <f>E7+E10+E12</f>
        <v>19996294.710000001</v>
      </c>
      <c r="F6" s="87">
        <f t="shared" si="0"/>
        <v>99.76952815286846</v>
      </c>
      <c r="G6" s="87">
        <f t="shared" si="1"/>
        <v>100.14077248382864</v>
      </c>
      <c r="H6" s="11"/>
    </row>
    <row r="7" spans="1:8">
      <c r="A7" s="59">
        <v>311</v>
      </c>
      <c r="B7" s="58" t="s">
        <v>1354</v>
      </c>
      <c r="C7" s="74">
        <f>C8+C9</f>
        <v>16752978</v>
      </c>
      <c r="D7" s="74">
        <f>D8+D9</f>
        <v>16663385</v>
      </c>
      <c r="E7" s="74">
        <f>E8+E9</f>
        <v>16688492.02</v>
      </c>
      <c r="F7" s="87">
        <f t="shared" si="0"/>
        <v>99.615077510398436</v>
      </c>
      <c r="G7" s="87">
        <f t="shared" si="1"/>
        <v>100.1506717872749</v>
      </c>
      <c r="H7" s="11"/>
    </row>
    <row r="8" spans="1:8">
      <c r="A8" s="65">
        <v>3111</v>
      </c>
      <c r="B8" s="66" t="s">
        <v>1321</v>
      </c>
      <c r="C8" s="75">
        <v>16752978</v>
      </c>
      <c r="D8" s="75">
        <v>16663385</v>
      </c>
      <c r="E8" s="75">
        <v>16684991.109999999</v>
      </c>
      <c r="F8" s="87">
        <f t="shared" si="0"/>
        <v>99.594180270516674</v>
      </c>
      <c r="G8" s="87">
        <f t="shared" si="1"/>
        <v>100.12966219048532</v>
      </c>
      <c r="H8" s="11"/>
    </row>
    <row r="9" spans="1:8">
      <c r="A9" s="65">
        <v>3112</v>
      </c>
      <c r="B9" s="66" t="s">
        <v>1490</v>
      </c>
      <c r="C9" s="75">
        <v>0</v>
      </c>
      <c r="D9" s="75"/>
      <c r="E9" s="75">
        <v>3500.91</v>
      </c>
      <c r="F9" s="87" t="s">
        <v>1399</v>
      </c>
      <c r="G9" s="87"/>
      <c r="H9" s="11"/>
    </row>
    <row r="10" spans="1:8">
      <c r="A10" s="59">
        <v>312</v>
      </c>
      <c r="B10" s="58" t="s">
        <v>1322</v>
      </c>
      <c r="C10" s="74">
        <f>C11</f>
        <v>408385</v>
      </c>
      <c r="D10" s="74">
        <f>D11</f>
        <v>437000</v>
      </c>
      <c r="E10" s="74">
        <f>E11</f>
        <v>436677.52</v>
      </c>
      <c r="F10" s="87">
        <f t="shared" si="0"/>
        <v>106.92790381625184</v>
      </c>
      <c r="G10" s="87">
        <f t="shared" si="1"/>
        <v>99.926205949656747</v>
      </c>
      <c r="H10" s="11"/>
    </row>
    <row r="11" spans="1:8">
      <c r="A11" s="65">
        <v>3121</v>
      </c>
      <c r="B11" s="66" t="s">
        <v>1322</v>
      </c>
      <c r="C11" s="75">
        <v>408385</v>
      </c>
      <c r="D11" s="75">
        <v>437000</v>
      </c>
      <c r="E11" s="75">
        <v>436677.52</v>
      </c>
      <c r="F11" s="87">
        <f t="shared" si="0"/>
        <v>106.92790381625184</v>
      </c>
      <c r="G11" s="87">
        <f t="shared" si="1"/>
        <v>99.926205949656747</v>
      </c>
      <c r="H11" s="11"/>
    </row>
    <row r="12" spans="1:8">
      <c r="A12" s="59">
        <v>313</v>
      </c>
      <c r="B12" s="67" t="s">
        <v>1355</v>
      </c>
      <c r="C12" s="74">
        <f>C13+C14</f>
        <v>2881124</v>
      </c>
      <c r="D12" s="74">
        <f>D13+D14</f>
        <v>2867800</v>
      </c>
      <c r="E12" s="74">
        <f>E13+E14</f>
        <v>2871125.17</v>
      </c>
      <c r="F12" s="87">
        <f t="shared" si="0"/>
        <v>99.652953847179077</v>
      </c>
      <c r="G12" s="87">
        <f t="shared" si="1"/>
        <v>100.11594846223586</v>
      </c>
      <c r="H12" s="11"/>
    </row>
    <row r="13" spans="1:8">
      <c r="A13" s="65">
        <v>3132</v>
      </c>
      <c r="B13" s="66" t="s">
        <v>1393</v>
      </c>
      <c r="C13" s="75">
        <v>2596399</v>
      </c>
      <c r="D13" s="75">
        <v>2584500</v>
      </c>
      <c r="E13" s="75">
        <v>2587456.52</v>
      </c>
      <c r="F13" s="87">
        <f t="shared" si="0"/>
        <v>99.655581441835409</v>
      </c>
      <c r="G13" s="87">
        <f t="shared" si="1"/>
        <v>100.11439427355388</v>
      </c>
      <c r="H13" s="11"/>
    </row>
    <row r="14" spans="1:8">
      <c r="A14" s="65">
        <v>3133</v>
      </c>
      <c r="B14" s="66" t="s">
        <v>1394</v>
      </c>
      <c r="C14" s="75">
        <v>284725</v>
      </c>
      <c r="D14" s="75">
        <v>283300</v>
      </c>
      <c r="E14" s="75">
        <v>283668.65000000002</v>
      </c>
      <c r="F14" s="87">
        <f t="shared" si="0"/>
        <v>99.628992887874261</v>
      </c>
      <c r="G14" s="87">
        <f t="shared" si="1"/>
        <v>100.13012707377339</v>
      </c>
      <c r="H14" s="11"/>
    </row>
    <row r="15" spans="1:8">
      <c r="A15" s="59">
        <v>32</v>
      </c>
      <c r="B15" s="58" t="s">
        <v>1356</v>
      </c>
      <c r="C15" s="74">
        <f>C16+C20+C26+C38+C36</f>
        <v>2154584.1</v>
      </c>
      <c r="D15" s="74">
        <f>D16+D20+D26+D38+D36</f>
        <v>3140702</v>
      </c>
      <c r="E15" s="74">
        <f>E16+E20+E26+E38+E36</f>
        <v>2865858.25</v>
      </c>
      <c r="F15" s="87">
        <f t="shared" si="0"/>
        <v>133.01213213260044</v>
      </c>
      <c r="G15" s="87">
        <f t="shared" si="1"/>
        <v>91.248970771502684</v>
      </c>
      <c r="H15" s="11"/>
    </row>
    <row r="16" spans="1:8">
      <c r="A16" s="59">
        <v>321</v>
      </c>
      <c r="B16" s="58" t="s">
        <v>1357</v>
      </c>
      <c r="C16" s="74">
        <f>SUM(C17:C19)</f>
        <v>455097.8</v>
      </c>
      <c r="D16" s="74">
        <f>SUM(D17:D19)</f>
        <v>529500</v>
      </c>
      <c r="E16" s="74">
        <f>SUM(E17:E19)</f>
        <v>523199.12</v>
      </c>
      <c r="F16" s="87">
        <f t="shared" si="0"/>
        <v>114.96410661620426</v>
      </c>
      <c r="G16" s="87">
        <f t="shared" si="1"/>
        <v>98.810032105760143</v>
      </c>
      <c r="H16" s="11"/>
    </row>
    <row r="17" spans="1:8">
      <c r="A17" s="65">
        <v>3211</v>
      </c>
      <c r="B17" s="66" t="s">
        <v>1264</v>
      </c>
      <c r="C17" s="75">
        <v>60658.5</v>
      </c>
      <c r="D17" s="75">
        <v>104000</v>
      </c>
      <c r="E17" s="75">
        <v>91141.46</v>
      </c>
      <c r="F17" s="87">
        <f t="shared" si="0"/>
        <v>150.25340224370865</v>
      </c>
      <c r="G17" s="87">
        <f t="shared" si="1"/>
        <v>87.636019230769236</v>
      </c>
      <c r="H17" s="11"/>
    </row>
    <row r="18" spans="1:8" ht="30">
      <c r="A18" s="65">
        <v>3212</v>
      </c>
      <c r="B18" s="135" t="s">
        <v>1265</v>
      </c>
      <c r="C18" s="75">
        <v>328700</v>
      </c>
      <c r="D18" s="75">
        <v>353000</v>
      </c>
      <c r="E18" s="75">
        <v>352632.44</v>
      </c>
      <c r="F18" s="87">
        <f t="shared" si="0"/>
        <v>107.28093702464254</v>
      </c>
      <c r="G18" s="87">
        <f t="shared" si="1"/>
        <v>99.895875354107645</v>
      </c>
      <c r="H18" s="11"/>
    </row>
    <row r="19" spans="1:8">
      <c r="A19" s="65">
        <v>3213</v>
      </c>
      <c r="B19" s="66" t="s">
        <v>1266</v>
      </c>
      <c r="C19" s="75">
        <v>65739.3</v>
      </c>
      <c r="D19" s="75">
        <v>72500</v>
      </c>
      <c r="E19" s="75">
        <v>79425.22</v>
      </c>
      <c r="F19" s="87">
        <f t="shared" si="0"/>
        <v>120.81847540208064</v>
      </c>
      <c r="G19" s="87">
        <f t="shared" si="1"/>
        <v>109.5520275862069</v>
      </c>
      <c r="H19" s="11"/>
    </row>
    <row r="20" spans="1:8">
      <c r="A20" s="59">
        <v>322</v>
      </c>
      <c r="B20" s="58" t="s">
        <v>1378</v>
      </c>
      <c r="C20" s="74">
        <f>SUM(C21:C25)</f>
        <v>493435</v>
      </c>
      <c r="D20" s="74">
        <f>SUM(D21:D25)</f>
        <v>808800</v>
      </c>
      <c r="E20" s="74">
        <f>SUM(E21:E25)</f>
        <v>712092.76</v>
      </c>
      <c r="F20" s="87">
        <f t="shared" si="0"/>
        <v>144.31338676826735</v>
      </c>
      <c r="G20" s="87">
        <f t="shared" si="1"/>
        <v>88.04312067260139</v>
      </c>
      <c r="H20" s="11"/>
    </row>
    <row r="21" spans="1:8">
      <c r="A21" s="65">
        <v>3221</v>
      </c>
      <c r="B21" s="66" t="s">
        <v>1267</v>
      </c>
      <c r="C21" s="75">
        <v>83339.5</v>
      </c>
      <c r="D21" s="75">
        <v>251800</v>
      </c>
      <c r="E21" s="75">
        <v>254431.79</v>
      </c>
      <c r="F21" s="87">
        <f t="shared" si="0"/>
        <v>305.2955561288465</v>
      </c>
      <c r="G21" s="87">
        <f t="shared" si="1"/>
        <v>101.04519062748214</v>
      </c>
      <c r="H21" s="11"/>
    </row>
    <row r="22" spans="1:8">
      <c r="A22" s="65">
        <v>3222</v>
      </c>
      <c r="B22" s="66" t="s">
        <v>1268</v>
      </c>
      <c r="C22" s="75">
        <v>643</v>
      </c>
      <c r="D22" s="75">
        <v>12000</v>
      </c>
      <c r="E22" s="75">
        <v>8411.26</v>
      </c>
      <c r="F22" s="87">
        <f t="shared" si="0"/>
        <v>1308.1275272161743</v>
      </c>
      <c r="G22" s="87">
        <f t="shared" si="1"/>
        <v>70.093833333333336</v>
      </c>
      <c r="H22" s="11"/>
    </row>
    <row r="23" spans="1:8">
      <c r="A23" s="65">
        <v>3223</v>
      </c>
      <c r="B23" s="66" t="s">
        <v>1269</v>
      </c>
      <c r="C23" s="75">
        <v>397719</v>
      </c>
      <c r="D23" s="75">
        <v>420000</v>
      </c>
      <c r="E23" s="75">
        <v>330530.71000000002</v>
      </c>
      <c r="F23" s="87">
        <f t="shared" si="0"/>
        <v>83.106592845702622</v>
      </c>
      <c r="G23" s="87">
        <f t="shared" si="1"/>
        <v>78.697788095238096</v>
      </c>
      <c r="H23" s="11"/>
    </row>
    <row r="24" spans="1:8" ht="30">
      <c r="A24" s="65">
        <v>3224</v>
      </c>
      <c r="B24" s="135" t="s">
        <v>1270</v>
      </c>
      <c r="C24" s="75">
        <v>7325.5</v>
      </c>
      <c r="D24" s="75">
        <v>105000</v>
      </c>
      <c r="E24" s="75">
        <v>100770.79</v>
      </c>
      <c r="F24" s="87">
        <f t="shared" si="0"/>
        <v>1375.6165449457374</v>
      </c>
      <c r="G24" s="87">
        <f t="shared" si="1"/>
        <v>95.972180952380953</v>
      </c>
      <c r="H24" s="11"/>
    </row>
    <row r="25" spans="1:8">
      <c r="A25" s="65">
        <v>3227</v>
      </c>
      <c r="B25" s="66" t="s">
        <v>1271</v>
      </c>
      <c r="C25" s="75">
        <v>4408</v>
      </c>
      <c r="D25" s="75">
        <v>20000</v>
      </c>
      <c r="E25" s="75">
        <v>17948.21</v>
      </c>
      <c r="F25" s="87">
        <f t="shared" si="0"/>
        <v>407.17354809437387</v>
      </c>
      <c r="G25" s="87">
        <f t="shared" si="1"/>
        <v>89.741050000000001</v>
      </c>
      <c r="H25" s="11"/>
    </row>
    <row r="26" spans="1:8" s="5" customFormat="1">
      <c r="A26" s="59">
        <v>323</v>
      </c>
      <c r="B26" s="67" t="s">
        <v>1379</v>
      </c>
      <c r="C26" s="76">
        <f>SUM(C27:C35)</f>
        <v>969951.3</v>
      </c>
      <c r="D26" s="76">
        <f>SUM(D27:D35)</f>
        <v>1590400</v>
      </c>
      <c r="E26" s="76">
        <f>SUM(E27:E35)</f>
        <v>1468841.61</v>
      </c>
      <c r="F26" s="87">
        <f t="shared" si="0"/>
        <v>151.43457305536887</v>
      </c>
      <c r="G26" s="87">
        <f t="shared" si="1"/>
        <v>92.356741071428587</v>
      </c>
      <c r="H26" s="18"/>
    </row>
    <row r="27" spans="1:8">
      <c r="A27" s="65">
        <v>3231</v>
      </c>
      <c r="B27" s="66" t="s">
        <v>1272</v>
      </c>
      <c r="C27" s="75">
        <v>35198</v>
      </c>
      <c r="D27" s="75">
        <v>55000</v>
      </c>
      <c r="E27" s="75">
        <v>45758.3</v>
      </c>
      <c r="F27" s="87">
        <f t="shared" si="0"/>
        <v>130.00255696346383</v>
      </c>
      <c r="G27" s="87">
        <f t="shared" si="1"/>
        <v>83.196909090909102</v>
      </c>
      <c r="H27" s="11"/>
    </row>
    <row r="28" spans="1:8">
      <c r="A28" s="65">
        <v>3232</v>
      </c>
      <c r="B28" s="66" t="s">
        <v>1273</v>
      </c>
      <c r="C28" s="75">
        <v>18755</v>
      </c>
      <c r="D28" s="75">
        <v>100000</v>
      </c>
      <c r="E28" s="75">
        <v>50575.03</v>
      </c>
      <c r="F28" s="87">
        <f t="shared" si="0"/>
        <v>269.66158357771263</v>
      </c>
      <c r="G28" s="87">
        <f t="shared" si="1"/>
        <v>50.575029999999998</v>
      </c>
      <c r="H28" s="11"/>
    </row>
    <row r="29" spans="1:8">
      <c r="A29" s="65">
        <v>3233</v>
      </c>
      <c r="B29" s="66" t="s">
        <v>1274</v>
      </c>
      <c r="C29" s="75">
        <v>75252</v>
      </c>
      <c r="D29" s="75">
        <v>125000</v>
      </c>
      <c r="E29" s="75">
        <v>129860.16</v>
      </c>
      <c r="F29" s="87">
        <f t="shared" si="0"/>
        <v>172.56705469622071</v>
      </c>
      <c r="G29" s="87">
        <f t="shared" si="1"/>
        <v>103.88812799999999</v>
      </c>
      <c r="H29" s="11"/>
    </row>
    <row r="30" spans="1:8">
      <c r="A30" s="65">
        <v>3234</v>
      </c>
      <c r="B30" s="66" t="s">
        <v>1275</v>
      </c>
      <c r="C30" s="75">
        <v>183354</v>
      </c>
      <c r="D30" s="75">
        <v>277000</v>
      </c>
      <c r="E30" s="75">
        <v>263353.89</v>
      </c>
      <c r="F30" s="87">
        <f t="shared" si="0"/>
        <v>143.63138518930595</v>
      </c>
      <c r="G30" s="87">
        <f t="shared" si="1"/>
        <v>95.073606498194948</v>
      </c>
      <c r="H30" s="11"/>
    </row>
    <row r="31" spans="1:8">
      <c r="A31" s="65">
        <v>3235</v>
      </c>
      <c r="B31" s="66" t="s">
        <v>1276</v>
      </c>
      <c r="C31" s="75">
        <v>54668</v>
      </c>
      <c r="D31" s="75">
        <v>340000</v>
      </c>
      <c r="E31" s="75">
        <v>308882.28000000003</v>
      </c>
      <c r="F31" s="87">
        <f t="shared" si="0"/>
        <v>565.014780127314</v>
      </c>
      <c r="G31" s="87">
        <f t="shared" si="1"/>
        <v>90.847729411764703</v>
      </c>
      <c r="H31" s="11"/>
    </row>
    <row r="32" spans="1:8">
      <c r="A32" s="65">
        <v>3236</v>
      </c>
      <c r="B32" s="66" t="s">
        <v>1277</v>
      </c>
      <c r="C32" s="75">
        <v>7500</v>
      </c>
      <c r="D32" s="75">
        <v>8000</v>
      </c>
      <c r="E32" s="75">
        <v>8000</v>
      </c>
      <c r="F32" s="87">
        <f t="shared" si="0"/>
        <v>106.66666666666667</v>
      </c>
      <c r="G32" s="87">
        <f t="shared" si="1"/>
        <v>100</v>
      </c>
      <c r="H32" s="11"/>
    </row>
    <row r="33" spans="1:8">
      <c r="A33" s="65">
        <v>3237</v>
      </c>
      <c r="B33" s="66" t="s">
        <v>1278</v>
      </c>
      <c r="C33" s="75">
        <v>515156.3</v>
      </c>
      <c r="D33" s="75">
        <v>535200</v>
      </c>
      <c r="E33" s="75">
        <v>532608.06000000006</v>
      </c>
      <c r="F33" s="87">
        <f t="shared" si="0"/>
        <v>103.38766312282313</v>
      </c>
      <c r="G33" s="87">
        <f t="shared" si="1"/>
        <v>99.515706278026911</v>
      </c>
      <c r="H33" s="11"/>
    </row>
    <row r="34" spans="1:8">
      <c r="A34" s="65">
        <v>3238</v>
      </c>
      <c r="B34" s="66" t="s">
        <v>1279</v>
      </c>
      <c r="C34" s="75">
        <v>70205</v>
      </c>
      <c r="D34" s="75">
        <v>80000</v>
      </c>
      <c r="E34" s="75">
        <v>70002.759999999995</v>
      </c>
      <c r="F34" s="87">
        <f t="shared" si="0"/>
        <v>99.711929349761405</v>
      </c>
      <c r="G34" s="87">
        <f t="shared" si="1"/>
        <v>87.503449999999987</v>
      </c>
      <c r="H34" s="11"/>
    </row>
    <row r="35" spans="1:8">
      <c r="A35" s="65">
        <v>3239</v>
      </c>
      <c r="B35" s="66" t="s">
        <v>1280</v>
      </c>
      <c r="C35" s="75">
        <v>9863</v>
      </c>
      <c r="D35" s="75">
        <v>70200</v>
      </c>
      <c r="E35" s="75">
        <v>59801.13</v>
      </c>
      <c r="F35" s="87">
        <f t="shared" si="0"/>
        <v>606.31785460813137</v>
      </c>
      <c r="G35" s="87">
        <f t="shared" si="1"/>
        <v>85.186794871794874</v>
      </c>
      <c r="H35" s="11"/>
    </row>
    <row r="36" spans="1:8" s="117" customFormat="1">
      <c r="A36" s="59">
        <v>324</v>
      </c>
      <c r="B36" s="58" t="s">
        <v>1387</v>
      </c>
      <c r="C36" s="74">
        <f>C37</f>
        <v>0</v>
      </c>
      <c r="D36" s="74">
        <f>D37</f>
        <v>1000</v>
      </c>
      <c r="E36" s="74">
        <f>E37</f>
        <v>1571.78</v>
      </c>
      <c r="F36" s="87" t="s">
        <v>1399</v>
      </c>
      <c r="G36" s="87"/>
      <c r="H36" s="122"/>
    </row>
    <row r="37" spans="1:8">
      <c r="A37" s="65">
        <v>3241</v>
      </c>
      <c r="B37" s="66" t="s">
        <v>1387</v>
      </c>
      <c r="C37" s="75">
        <v>0</v>
      </c>
      <c r="D37" s="75">
        <v>1000</v>
      </c>
      <c r="E37" s="75">
        <v>1571.78</v>
      </c>
      <c r="F37" s="87" t="s">
        <v>1399</v>
      </c>
      <c r="G37" s="87"/>
      <c r="H37" s="11"/>
    </row>
    <row r="38" spans="1:8">
      <c r="A38" s="59">
        <v>329</v>
      </c>
      <c r="B38" s="58" t="s">
        <v>1285</v>
      </c>
      <c r="C38" s="74">
        <f>SUM(C39:C43)</f>
        <v>236100</v>
      </c>
      <c r="D38" s="74">
        <f>SUM(D39:D43)</f>
        <v>211002</v>
      </c>
      <c r="E38" s="74">
        <f>SUM(E39:E43)</f>
        <v>160152.98000000001</v>
      </c>
      <c r="F38" s="87">
        <f t="shared" si="0"/>
        <v>67.832689538331209</v>
      </c>
      <c r="G38" s="87">
        <f t="shared" si="1"/>
        <v>75.901166813584709</v>
      </c>
      <c r="H38" s="11"/>
    </row>
    <row r="39" spans="1:8">
      <c r="A39" s="65">
        <v>3292</v>
      </c>
      <c r="B39" s="66" t="s">
        <v>1281</v>
      </c>
      <c r="C39" s="75">
        <v>92746</v>
      </c>
      <c r="D39" s="75">
        <v>40000</v>
      </c>
      <c r="E39" s="75">
        <v>36070.050000000003</v>
      </c>
      <c r="F39" s="87">
        <f t="shared" si="0"/>
        <v>38.891219028313898</v>
      </c>
      <c r="G39" s="87">
        <f t="shared" si="1"/>
        <v>90.175125000000008</v>
      </c>
      <c r="H39" s="11"/>
    </row>
    <row r="40" spans="1:8">
      <c r="A40" s="65">
        <v>3293</v>
      </c>
      <c r="B40" s="66" t="s">
        <v>1282</v>
      </c>
      <c r="C40" s="75"/>
      <c r="D40" s="75">
        <v>50000</v>
      </c>
      <c r="E40" s="75">
        <v>12249.53</v>
      </c>
      <c r="F40" s="87" t="s">
        <v>1399</v>
      </c>
      <c r="G40" s="87">
        <f t="shared" si="1"/>
        <v>24.49906</v>
      </c>
      <c r="H40" s="11"/>
    </row>
    <row r="41" spans="1:8">
      <c r="A41" s="65">
        <v>3294</v>
      </c>
      <c r="B41" s="66" t="s">
        <v>1283</v>
      </c>
      <c r="C41" s="75">
        <v>9757</v>
      </c>
      <c r="D41" s="75">
        <v>10000</v>
      </c>
      <c r="E41" s="75">
        <v>5000</v>
      </c>
      <c r="F41" s="87">
        <f t="shared" si="0"/>
        <v>51.245259813467257</v>
      </c>
      <c r="G41" s="87">
        <f t="shared" si="1"/>
        <v>50</v>
      </c>
      <c r="H41" s="11"/>
    </row>
    <row r="42" spans="1:8">
      <c r="A42" s="65">
        <v>3295</v>
      </c>
      <c r="B42" s="66" t="s">
        <v>1284</v>
      </c>
      <c r="C42" s="75">
        <v>35603</v>
      </c>
      <c r="D42" s="75">
        <v>41002</v>
      </c>
      <c r="E42" s="75">
        <v>40326.120000000003</v>
      </c>
      <c r="F42" s="87">
        <f t="shared" si="0"/>
        <v>113.26607308372891</v>
      </c>
      <c r="G42" s="87">
        <f t="shared" si="1"/>
        <v>98.351592605238778</v>
      </c>
      <c r="H42" s="11"/>
    </row>
    <row r="43" spans="1:8">
      <c r="A43" s="65">
        <v>3299</v>
      </c>
      <c r="B43" s="66" t="s">
        <v>1285</v>
      </c>
      <c r="C43" s="75">
        <v>97994</v>
      </c>
      <c r="D43" s="75">
        <v>70000</v>
      </c>
      <c r="E43" s="75">
        <v>66507.28</v>
      </c>
      <c r="F43" s="87">
        <f t="shared" si="0"/>
        <v>67.868726656734083</v>
      </c>
      <c r="G43" s="87">
        <f t="shared" si="1"/>
        <v>95.01039999999999</v>
      </c>
      <c r="H43" s="11"/>
    </row>
    <row r="44" spans="1:8">
      <c r="A44" s="59">
        <v>34</v>
      </c>
      <c r="B44" s="58" t="s">
        <v>1380</v>
      </c>
      <c r="C44" s="74">
        <f t="shared" ref="C44:E45" si="2">C45</f>
        <v>17033</v>
      </c>
      <c r="D44" s="74">
        <f t="shared" si="2"/>
        <v>25000</v>
      </c>
      <c r="E44" s="74">
        <f t="shared" si="2"/>
        <v>18144.59</v>
      </c>
      <c r="F44" s="87">
        <f t="shared" si="0"/>
        <v>106.52609640110373</v>
      </c>
      <c r="G44" s="87">
        <f t="shared" si="1"/>
        <v>72.578360000000004</v>
      </c>
      <c r="H44" s="11"/>
    </row>
    <row r="45" spans="1:8">
      <c r="A45" s="59">
        <v>343</v>
      </c>
      <c r="B45" s="58" t="s">
        <v>1381</v>
      </c>
      <c r="C45" s="74">
        <f t="shared" si="2"/>
        <v>17033</v>
      </c>
      <c r="D45" s="74">
        <f t="shared" si="2"/>
        <v>25000</v>
      </c>
      <c r="E45" s="74">
        <f t="shared" si="2"/>
        <v>18144.59</v>
      </c>
      <c r="F45" s="87">
        <f t="shared" si="0"/>
        <v>106.52609640110373</v>
      </c>
      <c r="G45" s="87">
        <f t="shared" si="1"/>
        <v>72.578360000000004</v>
      </c>
      <c r="H45" s="11"/>
    </row>
    <row r="46" spans="1:8">
      <c r="A46" s="65">
        <v>3431</v>
      </c>
      <c r="B46" s="66" t="s">
        <v>1286</v>
      </c>
      <c r="C46" s="75">
        <v>17033</v>
      </c>
      <c r="D46" s="75">
        <v>25000</v>
      </c>
      <c r="E46" s="75">
        <v>18144.59</v>
      </c>
      <c r="F46" s="87">
        <f t="shared" si="0"/>
        <v>106.52609640110373</v>
      </c>
      <c r="G46" s="87">
        <f t="shared" si="1"/>
        <v>72.578360000000004</v>
      </c>
      <c r="H46" s="11"/>
    </row>
    <row r="47" spans="1:8">
      <c r="A47" s="59">
        <v>4</v>
      </c>
      <c r="B47" s="58" t="s">
        <v>1382</v>
      </c>
      <c r="C47" s="74">
        <f t="shared" ref="C47:E49" si="3">C48</f>
        <v>79486</v>
      </c>
      <c r="D47" s="74">
        <f t="shared" si="3"/>
        <v>6000</v>
      </c>
      <c r="E47" s="74">
        <f t="shared" si="3"/>
        <v>20209.39</v>
      </c>
      <c r="F47" s="87">
        <f t="shared" si="0"/>
        <v>25.42509372719724</v>
      </c>
      <c r="G47" s="87">
        <f t="shared" si="1"/>
        <v>336.82316666666668</v>
      </c>
      <c r="H47" s="11"/>
    </row>
    <row r="48" spans="1:8">
      <c r="A48" s="59">
        <v>42</v>
      </c>
      <c r="B48" s="58" t="s">
        <v>1383</v>
      </c>
      <c r="C48" s="74">
        <f t="shared" si="3"/>
        <v>79486</v>
      </c>
      <c r="D48" s="74">
        <f t="shared" si="3"/>
        <v>6000</v>
      </c>
      <c r="E48" s="74">
        <f t="shared" si="3"/>
        <v>20209.39</v>
      </c>
      <c r="F48" s="87">
        <f t="shared" si="0"/>
        <v>25.42509372719724</v>
      </c>
      <c r="G48" s="87">
        <f t="shared" si="1"/>
        <v>336.82316666666668</v>
      </c>
      <c r="H48" s="11"/>
    </row>
    <row r="49" spans="1:8">
      <c r="A49" s="59">
        <v>422</v>
      </c>
      <c r="B49" s="58" t="s">
        <v>1384</v>
      </c>
      <c r="C49" s="74">
        <f>C50</f>
        <v>79486</v>
      </c>
      <c r="D49" s="74">
        <f t="shared" si="3"/>
        <v>6000</v>
      </c>
      <c r="E49" s="74">
        <f t="shared" si="3"/>
        <v>20209.39</v>
      </c>
      <c r="F49" s="87">
        <f t="shared" si="0"/>
        <v>25.42509372719724</v>
      </c>
      <c r="G49" s="87">
        <f t="shared" si="1"/>
        <v>336.82316666666668</v>
      </c>
      <c r="H49" s="11"/>
    </row>
    <row r="50" spans="1:8">
      <c r="A50" s="65">
        <v>4221</v>
      </c>
      <c r="B50" s="66" t="s">
        <v>1287</v>
      </c>
      <c r="C50" s="75">
        <v>79486</v>
      </c>
      <c r="D50" s="75">
        <v>6000</v>
      </c>
      <c r="E50" s="75">
        <v>20209.39</v>
      </c>
      <c r="F50" s="87">
        <f t="shared" si="0"/>
        <v>25.42509372719724</v>
      </c>
      <c r="G50" s="87">
        <f t="shared" si="1"/>
        <v>336.82316666666668</v>
      </c>
      <c r="H50" s="11"/>
    </row>
    <row r="51" spans="1:8">
      <c r="A51" s="72"/>
      <c r="B51" s="72" t="s">
        <v>1263</v>
      </c>
      <c r="C51" s="73">
        <f>C52+C104</f>
        <v>6551627</v>
      </c>
      <c r="D51" s="73">
        <f>D52+D104</f>
        <v>5756350</v>
      </c>
      <c r="E51" s="73">
        <f>E52+E104</f>
        <v>5874909.2600000007</v>
      </c>
      <c r="F51" s="96">
        <f t="shared" si="0"/>
        <v>89.670997143152391</v>
      </c>
      <c r="G51" s="96">
        <f t="shared" si="1"/>
        <v>102.0596256308251</v>
      </c>
      <c r="H51" s="11"/>
    </row>
    <row r="52" spans="1:8">
      <c r="A52" s="59">
        <v>3</v>
      </c>
      <c r="B52" s="58" t="s">
        <v>1395</v>
      </c>
      <c r="C52" s="74">
        <f>C53+C61+C89+C95+C98</f>
        <v>6474267</v>
      </c>
      <c r="D52" s="74">
        <f>D53+D61+D89+D95+D98</f>
        <v>5636350</v>
      </c>
      <c r="E52" s="74">
        <f>E53+E61+E89+E95+E98</f>
        <v>5805498.3400000008</v>
      </c>
      <c r="F52" s="87">
        <f t="shared" si="0"/>
        <v>89.670357123053478</v>
      </c>
      <c r="G52" s="87">
        <f t="shared" si="1"/>
        <v>103.00102619603113</v>
      </c>
      <c r="H52" s="11"/>
    </row>
    <row r="53" spans="1:8">
      <c r="A53" s="59">
        <v>31</v>
      </c>
      <c r="B53" s="58" t="s">
        <v>1353</v>
      </c>
      <c r="C53" s="74">
        <f>C54+C56+C58</f>
        <v>2882609</v>
      </c>
      <c r="D53" s="74">
        <f>D54+D56+D58</f>
        <v>2131850</v>
      </c>
      <c r="E53" s="74">
        <f>E54+E56+E58</f>
        <v>2200389.3800000004</v>
      </c>
      <c r="F53" s="87">
        <f t="shared" si="0"/>
        <v>76.333258516850549</v>
      </c>
      <c r="G53" s="87">
        <f t="shared" si="1"/>
        <v>103.21501888031523</v>
      </c>
      <c r="H53" s="11"/>
    </row>
    <row r="54" spans="1:8">
      <c r="A54" s="59">
        <v>311</v>
      </c>
      <c r="B54" s="58" t="s">
        <v>1321</v>
      </c>
      <c r="C54" s="74">
        <f>C55</f>
        <v>2421142</v>
      </c>
      <c r="D54" s="74">
        <f>D55</f>
        <v>1668000</v>
      </c>
      <c r="E54" s="74">
        <f>E55</f>
        <v>1817549.34</v>
      </c>
      <c r="F54" s="87">
        <f t="shared" si="0"/>
        <v>75.069919071248208</v>
      </c>
      <c r="G54" s="87">
        <f t="shared" si="1"/>
        <v>108.96578776978419</v>
      </c>
      <c r="H54" s="11"/>
    </row>
    <row r="55" spans="1:8">
      <c r="A55" s="65">
        <v>3111</v>
      </c>
      <c r="B55" s="66" t="s">
        <v>1321</v>
      </c>
      <c r="C55" s="75">
        <v>2421142</v>
      </c>
      <c r="D55" s="75">
        <v>1668000</v>
      </c>
      <c r="E55" s="75">
        <v>1817549.34</v>
      </c>
      <c r="F55" s="87">
        <f t="shared" si="0"/>
        <v>75.069919071248208</v>
      </c>
      <c r="G55" s="87">
        <f t="shared" si="1"/>
        <v>108.96578776978419</v>
      </c>
      <c r="H55" s="11"/>
    </row>
    <row r="56" spans="1:8">
      <c r="A56" s="59">
        <v>312</v>
      </c>
      <c r="B56" s="58" t="s">
        <v>1322</v>
      </c>
      <c r="C56" s="74">
        <f>C57</f>
        <v>43760</v>
      </c>
      <c r="D56" s="74">
        <f>D57</f>
        <v>177000</v>
      </c>
      <c r="E56" s="74">
        <f>E57</f>
        <v>67613.100000000006</v>
      </c>
      <c r="F56" s="87">
        <f t="shared" si="0"/>
        <v>154.50891224862892</v>
      </c>
      <c r="G56" s="87">
        <f t="shared" si="1"/>
        <v>38.199491525423731</v>
      </c>
      <c r="H56" s="11"/>
    </row>
    <row r="57" spans="1:8">
      <c r="A57" s="65">
        <v>3121</v>
      </c>
      <c r="B57" s="66" t="s">
        <v>1322</v>
      </c>
      <c r="C57" s="75">
        <v>43760</v>
      </c>
      <c r="D57" s="75">
        <v>177000</v>
      </c>
      <c r="E57" s="75">
        <v>67613.100000000006</v>
      </c>
      <c r="F57" s="87">
        <f t="shared" si="0"/>
        <v>154.50891224862892</v>
      </c>
      <c r="G57" s="87">
        <f t="shared" si="1"/>
        <v>38.199491525423731</v>
      </c>
      <c r="H57" s="11"/>
    </row>
    <row r="58" spans="1:8">
      <c r="A58" s="59">
        <v>313</v>
      </c>
      <c r="B58" s="67" t="s">
        <v>1355</v>
      </c>
      <c r="C58" s="74">
        <f>C59+C60</f>
        <v>417707</v>
      </c>
      <c r="D58" s="74">
        <f>D59+D60</f>
        <v>286850</v>
      </c>
      <c r="E58" s="74">
        <f>E59+E60</f>
        <v>315226.94</v>
      </c>
      <c r="F58" s="87">
        <f t="shared" si="0"/>
        <v>75.466041986368438</v>
      </c>
      <c r="G58" s="87">
        <f t="shared" si="1"/>
        <v>109.89260589158096</v>
      </c>
      <c r="H58" s="11"/>
    </row>
    <row r="59" spans="1:8">
      <c r="A59" s="65">
        <v>3132</v>
      </c>
      <c r="B59" s="66" t="s">
        <v>1393</v>
      </c>
      <c r="C59" s="75">
        <v>376496</v>
      </c>
      <c r="D59" s="75">
        <v>258550</v>
      </c>
      <c r="E59" s="75">
        <v>284294.12</v>
      </c>
      <c r="F59" s="87">
        <f t="shared" si="0"/>
        <v>75.51052866431516</v>
      </c>
      <c r="G59" s="87">
        <f t="shared" si="1"/>
        <v>109.95711467801199</v>
      </c>
      <c r="H59" s="11"/>
    </row>
    <row r="60" spans="1:8" ht="30">
      <c r="A60" s="65">
        <v>3133</v>
      </c>
      <c r="B60" s="135" t="s">
        <v>1394</v>
      </c>
      <c r="C60" s="75">
        <v>41211</v>
      </c>
      <c r="D60" s="75">
        <v>28300</v>
      </c>
      <c r="E60" s="75">
        <v>30932.82</v>
      </c>
      <c r="F60" s="87">
        <f t="shared" si="0"/>
        <v>75.059620004367773</v>
      </c>
      <c r="G60" s="87">
        <f t="shared" si="1"/>
        <v>109.30325088339224</v>
      </c>
      <c r="H60" s="11"/>
    </row>
    <row r="61" spans="1:8">
      <c r="A61" s="59">
        <v>32</v>
      </c>
      <c r="B61" s="58" t="s">
        <v>1356</v>
      </c>
      <c r="C61" s="74">
        <f>C62+C66+C71+C81+C83</f>
        <v>3192336</v>
      </c>
      <c r="D61" s="74">
        <f>D62+D66+D71+D81+D83</f>
        <v>3381500</v>
      </c>
      <c r="E61" s="74">
        <f>E62+E66+E71+E81+E83</f>
        <v>3454188.97</v>
      </c>
      <c r="F61" s="87">
        <f t="shared" si="0"/>
        <v>108.20255042075773</v>
      </c>
      <c r="G61" s="87">
        <f t="shared" si="1"/>
        <v>102.14960727487804</v>
      </c>
      <c r="H61" s="11"/>
    </row>
    <row r="62" spans="1:8">
      <c r="A62" s="59">
        <v>321</v>
      </c>
      <c r="B62" s="58" t="s">
        <v>1357</v>
      </c>
      <c r="C62" s="74">
        <f>SUM(C63:C65)</f>
        <v>415724</v>
      </c>
      <c r="D62" s="74">
        <f>SUM(D63:D65)</f>
        <v>282500</v>
      </c>
      <c r="E62" s="74">
        <f>SUM(E63:E65)</f>
        <v>270354.84999999998</v>
      </c>
      <c r="F62" s="87">
        <f t="shared" si="0"/>
        <v>65.032293059818528</v>
      </c>
      <c r="G62" s="87">
        <f t="shared" si="1"/>
        <v>95.700831858407071</v>
      </c>
      <c r="H62" s="11"/>
    </row>
    <row r="63" spans="1:8">
      <c r="A63" s="65">
        <v>3211</v>
      </c>
      <c r="B63" s="66" t="s">
        <v>1264</v>
      </c>
      <c r="C63" s="75">
        <v>363658</v>
      </c>
      <c r="D63" s="75">
        <v>250500</v>
      </c>
      <c r="E63" s="75">
        <v>236159.9</v>
      </c>
      <c r="F63" s="87">
        <f t="shared" si="0"/>
        <v>64.940108563540463</v>
      </c>
      <c r="G63" s="87">
        <f t="shared" si="1"/>
        <v>94.275409181636732</v>
      </c>
      <c r="H63" s="11"/>
    </row>
    <row r="64" spans="1:8" ht="30">
      <c r="A64" s="65">
        <v>3212</v>
      </c>
      <c r="B64" s="135" t="s">
        <v>1265</v>
      </c>
      <c r="C64" s="75">
        <v>6632</v>
      </c>
      <c r="D64" s="75">
        <v>2000</v>
      </c>
      <c r="E64" s="75">
        <v>2138.8000000000002</v>
      </c>
      <c r="F64" s="87">
        <f t="shared" si="0"/>
        <v>32.249698431845601</v>
      </c>
      <c r="G64" s="87">
        <f t="shared" si="1"/>
        <v>106.94000000000001</v>
      </c>
      <c r="H64" s="11"/>
    </row>
    <row r="65" spans="1:8">
      <c r="A65" s="65">
        <v>3213</v>
      </c>
      <c r="B65" s="66" t="s">
        <v>1323</v>
      </c>
      <c r="C65" s="75">
        <v>45434</v>
      </c>
      <c r="D65" s="75">
        <v>30000</v>
      </c>
      <c r="E65" s="75">
        <v>32056.15</v>
      </c>
      <c r="F65" s="87">
        <f t="shared" si="0"/>
        <v>70.555421050314749</v>
      </c>
      <c r="G65" s="87">
        <f t="shared" si="1"/>
        <v>106.85383333333334</v>
      </c>
      <c r="H65" s="11"/>
    </row>
    <row r="66" spans="1:8">
      <c r="A66" s="59">
        <v>322</v>
      </c>
      <c r="B66" s="58" t="s">
        <v>1378</v>
      </c>
      <c r="C66" s="74">
        <f>SUM(C67:C70)</f>
        <v>81677</v>
      </c>
      <c r="D66" s="74">
        <f>SUM(D67:D70)</f>
        <v>18000</v>
      </c>
      <c r="E66" s="74">
        <f>SUM(E67:E70)</f>
        <v>22823.850000000002</v>
      </c>
      <c r="F66" s="87">
        <f t="shared" si="0"/>
        <v>27.944035652631712</v>
      </c>
      <c r="G66" s="87">
        <f t="shared" si="1"/>
        <v>126.79916666666668</v>
      </c>
      <c r="H66" s="11"/>
    </row>
    <row r="67" spans="1:8">
      <c r="A67" s="65">
        <v>3221</v>
      </c>
      <c r="B67" s="66" t="s">
        <v>1267</v>
      </c>
      <c r="C67" s="75">
        <v>50693</v>
      </c>
      <c r="D67" s="75">
        <v>11000</v>
      </c>
      <c r="E67" s="75">
        <v>10707.01</v>
      </c>
      <c r="F67" s="87">
        <f t="shared" si="0"/>
        <v>21.121279072061235</v>
      </c>
      <c r="G67" s="87">
        <f t="shared" si="1"/>
        <v>97.336454545454544</v>
      </c>
      <c r="H67" s="11"/>
    </row>
    <row r="68" spans="1:8">
      <c r="A68" s="65">
        <v>3222</v>
      </c>
      <c r="B68" s="66" t="s">
        <v>1268</v>
      </c>
      <c r="C68" s="75">
        <v>1056</v>
      </c>
      <c r="D68" s="75"/>
      <c r="E68" s="75"/>
      <c r="F68" s="87">
        <f t="shared" ref="F68:F131" si="4">E68/C68*100</f>
        <v>0</v>
      </c>
      <c r="G68" s="87" t="s">
        <v>1399</v>
      </c>
      <c r="H68" s="11"/>
    </row>
    <row r="69" spans="1:8">
      <c r="A69" s="65">
        <v>3223</v>
      </c>
      <c r="B69" s="66" t="s">
        <v>1269</v>
      </c>
      <c r="C69" s="75">
        <v>710</v>
      </c>
      <c r="D69" s="75">
        <v>7000</v>
      </c>
      <c r="E69" s="75">
        <v>8934.68</v>
      </c>
      <c r="F69" s="87">
        <f t="shared" si="4"/>
        <v>1258.405633802817</v>
      </c>
      <c r="G69" s="87">
        <f t="shared" si="1"/>
        <v>127.63828571428573</v>
      </c>
      <c r="H69" s="11"/>
    </row>
    <row r="70" spans="1:8" ht="30">
      <c r="A70" s="65">
        <v>3224</v>
      </c>
      <c r="B70" s="135" t="s">
        <v>1270</v>
      </c>
      <c r="C70" s="75">
        <v>29218</v>
      </c>
      <c r="D70" s="75"/>
      <c r="E70" s="75">
        <v>3182.16</v>
      </c>
      <c r="F70" s="87">
        <f t="shared" si="4"/>
        <v>10.891094530768704</v>
      </c>
      <c r="G70" s="87" t="s">
        <v>1399</v>
      </c>
      <c r="H70" s="11"/>
    </row>
    <row r="71" spans="1:8">
      <c r="A71" s="59">
        <v>323</v>
      </c>
      <c r="B71" s="67" t="s">
        <v>1379</v>
      </c>
      <c r="C71" s="74">
        <f>SUM(C72:C80)</f>
        <v>2363686</v>
      </c>
      <c r="D71" s="74">
        <f>SUM(D72:D80)</f>
        <v>2899000</v>
      </c>
      <c r="E71" s="74">
        <f>SUM(E72:E80)</f>
        <v>2994353.12</v>
      </c>
      <c r="F71" s="87">
        <f t="shared" si="4"/>
        <v>126.68151014982531</v>
      </c>
      <c r="G71" s="87">
        <f t="shared" ref="G71:G140" si="5">E71/D71*100</f>
        <v>103.28917281821317</v>
      </c>
      <c r="H71" s="11"/>
    </row>
    <row r="72" spans="1:8">
      <c r="A72" s="65">
        <v>3231</v>
      </c>
      <c r="B72" s="66" t="s">
        <v>1272</v>
      </c>
      <c r="C72" s="75">
        <v>9691</v>
      </c>
      <c r="D72" s="75">
        <v>9000</v>
      </c>
      <c r="E72" s="75">
        <v>10181.959999999999</v>
      </c>
      <c r="F72" s="87">
        <f t="shared" si="4"/>
        <v>105.06614384480444</v>
      </c>
      <c r="G72" s="87">
        <f t="shared" si="5"/>
        <v>113.13288888888889</v>
      </c>
      <c r="H72" s="11"/>
    </row>
    <row r="73" spans="1:8">
      <c r="A73" s="65">
        <v>3232</v>
      </c>
      <c r="B73" s="66" t="s">
        <v>1273</v>
      </c>
      <c r="C73" s="75">
        <v>30198</v>
      </c>
      <c r="D73" s="75">
        <v>330000</v>
      </c>
      <c r="E73" s="75">
        <f>9905.81+608300</f>
        <v>618205.81000000006</v>
      </c>
      <c r="F73" s="87">
        <f t="shared" si="4"/>
        <v>2047.1746804424135</v>
      </c>
      <c r="G73" s="87">
        <f t="shared" si="5"/>
        <v>187.33509393939397</v>
      </c>
      <c r="H73" s="11"/>
    </row>
    <row r="74" spans="1:8">
      <c r="A74" s="65">
        <v>3233</v>
      </c>
      <c r="B74" s="66" t="s">
        <v>1274</v>
      </c>
      <c r="C74" s="75">
        <v>1322</v>
      </c>
      <c r="D74" s="75">
        <v>20000</v>
      </c>
      <c r="E74" s="75">
        <v>18269.02</v>
      </c>
      <c r="F74" s="87">
        <f t="shared" si="4"/>
        <v>1381.9228441754917</v>
      </c>
      <c r="G74" s="87">
        <f t="shared" si="5"/>
        <v>91.345100000000002</v>
      </c>
      <c r="H74" s="11"/>
    </row>
    <row r="75" spans="1:8">
      <c r="A75" s="65">
        <v>3234</v>
      </c>
      <c r="B75" s="66" t="s">
        <v>1275</v>
      </c>
      <c r="C75" s="75">
        <v>3988</v>
      </c>
      <c r="D75" s="75"/>
      <c r="E75" s="75"/>
      <c r="F75" s="87">
        <f t="shared" si="4"/>
        <v>0</v>
      </c>
      <c r="G75" s="87" t="s">
        <v>1399</v>
      </c>
      <c r="H75" s="11"/>
    </row>
    <row r="76" spans="1:8">
      <c r="A76" s="65">
        <v>3235</v>
      </c>
      <c r="B76" s="66" t="s">
        <v>1276</v>
      </c>
      <c r="C76" s="75">
        <v>182684</v>
      </c>
      <c r="D76" s="75">
        <v>170000</v>
      </c>
      <c r="E76" s="75">
        <v>142889.59</v>
      </c>
      <c r="F76" s="87">
        <f t="shared" si="4"/>
        <v>78.216806069497053</v>
      </c>
      <c r="G76" s="87">
        <f t="shared" si="5"/>
        <v>84.052700000000002</v>
      </c>
      <c r="H76" s="11"/>
    </row>
    <row r="77" spans="1:8">
      <c r="A77" s="65">
        <v>3236</v>
      </c>
      <c r="B77" s="66" t="s">
        <v>1277</v>
      </c>
      <c r="C77" s="75">
        <v>3685</v>
      </c>
      <c r="D77" s="75"/>
      <c r="E77" s="75">
        <v>1000</v>
      </c>
      <c r="F77" s="87">
        <f t="shared" si="4"/>
        <v>27.137042062415194</v>
      </c>
      <c r="G77" s="87" t="s">
        <v>1399</v>
      </c>
      <c r="H77" s="11"/>
    </row>
    <row r="78" spans="1:8">
      <c r="A78" s="65">
        <v>3237</v>
      </c>
      <c r="B78" s="66" t="s">
        <v>1324</v>
      </c>
      <c r="C78" s="75">
        <v>2041998</v>
      </c>
      <c r="D78" s="75">
        <v>2322000</v>
      </c>
      <c r="E78" s="75">
        <v>2120129.5</v>
      </c>
      <c r="F78" s="87">
        <f t="shared" si="4"/>
        <v>103.82622803744177</v>
      </c>
      <c r="G78" s="87">
        <f t="shared" si="5"/>
        <v>91.306180017226524</v>
      </c>
      <c r="H78" s="11"/>
    </row>
    <row r="79" spans="1:8">
      <c r="A79" s="65">
        <v>3238</v>
      </c>
      <c r="B79" s="66" t="s">
        <v>1279</v>
      </c>
      <c r="C79" s="75"/>
      <c r="D79" s="75">
        <v>3000</v>
      </c>
      <c r="E79" s="75">
        <v>2250</v>
      </c>
      <c r="F79" s="87" t="s">
        <v>1399</v>
      </c>
      <c r="G79" s="87">
        <f t="shared" si="5"/>
        <v>75</v>
      </c>
      <c r="H79" s="11"/>
    </row>
    <row r="80" spans="1:8">
      <c r="A80" s="65">
        <v>3239</v>
      </c>
      <c r="B80" s="66" t="s">
        <v>1280</v>
      </c>
      <c r="C80" s="75">
        <v>90120</v>
      </c>
      <c r="D80" s="75">
        <v>45000</v>
      </c>
      <c r="E80" s="75">
        <f>3750+77677.24</f>
        <v>81427.240000000005</v>
      </c>
      <c r="F80" s="87">
        <f t="shared" si="4"/>
        <v>90.354238792720821</v>
      </c>
      <c r="G80" s="87">
        <f t="shared" si="5"/>
        <v>180.94942222222224</v>
      </c>
      <c r="H80" s="11"/>
    </row>
    <row r="81" spans="1:8">
      <c r="A81" s="59">
        <v>324</v>
      </c>
      <c r="B81" s="58" t="s">
        <v>1387</v>
      </c>
      <c r="C81" s="74">
        <f>C82</f>
        <v>17634</v>
      </c>
      <c r="D81" s="74">
        <f>D82</f>
        <v>40000</v>
      </c>
      <c r="E81" s="74">
        <f>E82</f>
        <v>34836.559999999998</v>
      </c>
      <c r="F81" s="87">
        <f t="shared" si="4"/>
        <v>197.55336282182148</v>
      </c>
      <c r="G81" s="87">
        <f t="shared" si="5"/>
        <v>87.091399999999993</v>
      </c>
      <c r="H81" s="11"/>
    </row>
    <row r="82" spans="1:8">
      <c r="A82" s="65">
        <v>3241</v>
      </c>
      <c r="B82" s="66" t="s">
        <v>1325</v>
      </c>
      <c r="C82" s="75">
        <v>17634</v>
      </c>
      <c r="D82" s="75">
        <v>40000</v>
      </c>
      <c r="E82" s="75">
        <v>34836.559999999998</v>
      </c>
      <c r="F82" s="87">
        <f t="shared" si="4"/>
        <v>197.55336282182148</v>
      </c>
      <c r="G82" s="87">
        <f t="shared" si="5"/>
        <v>87.091399999999993</v>
      </c>
      <c r="H82" s="11"/>
    </row>
    <row r="83" spans="1:8">
      <c r="A83" s="59">
        <v>329</v>
      </c>
      <c r="B83" s="58" t="s">
        <v>1285</v>
      </c>
      <c r="C83" s="74">
        <f>SUM(C84:C88)</f>
        <v>313615</v>
      </c>
      <c r="D83" s="74">
        <f>SUM(D84:D88)</f>
        <v>142000</v>
      </c>
      <c r="E83" s="74">
        <f>SUM(E84:E88)</f>
        <v>131820.59</v>
      </c>
      <c r="F83" s="87">
        <f t="shared" si="4"/>
        <v>42.032616424597038</v>
      </c>
      <c r="G83" s="87">
        <f t="shared" si="5"/>
        <v>92.831401408450702</v>
      </c>
      <c r="H83" s="11"/>
    </row>
    <row r="84" spans="1:8">
      <c r="A84" s="65">
        <v>3292</v>
      </c>
      <c r="B84" s="66" t="s">
        <v>1281</v>
      </c>
      <c r="C84" s="75">
        <v>18936</v>
      </c>
      <c r="D84" s="75"/>
      <c r="E84" s="75"/>
      <c r="F84" s="87">
        <f t="shared" si="4"/>
        <v>0</v>
      </c>
      <c r="G84" s="87" t="s">
        <v>1399</v>
      </c>
      <c r="H84" s="11"/>
    </row>
    <row r="85" spans="1:8">
      <c r="A85" s="65">
        <v>3293</v>
      </c>
      <c r="B85" s="66" t="s">
        <v>1326</v>
      </c>
      <c r="C85" s="75">
        <v>256196</v>
      </c>
      <c r="D85" s="75">
        <v>80000</v>
      </c>
      <c r="E85" s="75">
        <v>74352.86</v>
      </c>
      <c r="F85" s="87">
        <f t="shared" si="4"/>
        <v>29.021866071289171</v>
      </c>
      <c r="G85" s="87">
        <f t="shared" si="5"/>
        <v>92.941074999999998</v>
      </c>
      <c r="H85" s="11"/>
    </row>
    <row r="86" spans="1:8">
      <c r="A86" s="65">
        <v>3294</v>
      </c>
      <c r="B86" s="66" t="s">
        <v>1327</v>
      </c>
      <c r="C86" s="75">
        <v>11010</v>
      </c>
      <c r="D86" s="75">
        <v>12000</v>
      </c>
      <c r="E86" s="75">
        <v>11165.43</v>
      </c>
      <c r="F86" s="87">
        <f t="shared" si="4"/>
        <v>101.41171662125342</v>
      </c>
      <c r="G86" s="87">
        <f t="shared" si="5"/>
        <v>93.045249999999996</v>
      </c>
      <c r="H86" s="11"/>
    </row>
    <row r="87" spans="1:8">
      <c r="A87" s="65">
        <v>3295</v>
      </c>
      <c r="B87" s="66" t="s">
        <v>1284</v>
      </c>
      <c r="C87" s="75">
        <v>11176</v>
      </c>
      <c r="D87" s="75">
        <v>40000</v>
      </c>
      <c r="E87" s="75">
        <v>31240</v>
      </c>
      <c r="F87" s="87">
        <f t="shared" si="4"/>
        <v>279.5275590551181</v>
      </c>
      <c r="G87" s="87">
        <f t="shared" si="5"/>
        <v>78.100000000000009</v>
      </c>
      <c r="H87" s="11"/>
    </row>
    <row r="88" spans="1:8">
      <c r="A88" s="65">
        <v>3299</v>
      </c>
      <c r="B88" s="66" t="s">
        <v>1285</v>
      </c>
      <c r="C88" s="75">
        <v>16297</v>
      </c>
      <c r="D88" s="75">
        <v>10000</v>
      </c>
      <c r="E88" s="75">
        <v>15062.3</v>
      </c>
      <c r="F88" s="87">
        <f t="shared" si="4"/>
        <v>92.423758974044304</v>
      </c>
      <c r="G88" s="87">
        <f t="shared" si="5"/>
        <v>150.62299999999999</v>
      </c>
      <c r="H88" s="11"/>
    </row>
    <row r="89" spans="1:8">
      <c r="A89" s="59">
        <v>34</v>
      </c>
      <c r="B89" s="58" t="s">
        <v>1380</v>
      </c>
      <c r="C89" s="74">
        <f>C90</f>
        <v>36936</v>
      </c>
      <c r="D89" s="74">
        <f>D90</f>
        <v>23000</v>
      </c>
      <c r="E89" s="74">
        <f>E90</f>
        <v>34165.700000000004</v>
      </c>
      <c r="F89" s="87">
        <f t="shared" si="4"/>
        <v>92.499729261425173</v>
      </c>
      <c r="G89" s="87">
        <f t="shared" si="5"/>
        <v>148.54652173913047</v>
      </c>
      <c r="H89" s="11"/>
    </row>
    <row r="90" spans="1:8">
      <c r="A90" s="59">
        <v>343</v>
      </c>
      <c r="B90" s="58" t="s">
        <v>1381</v>
      </c>
      <c r="C90" s="74">
        <f>SUM(C91:C94)</f>
        <v>36936</v>
      </c>
      <c r="D90" s="74">
        <f>SUM(D91:D94)</f>
        <v>23000</v>
      </c>
      <c r="E90" s="74">
        <f>SUM(E91:E94)</f>
        <v>34165.700000000004</v>
      </c>
      <c r="F90" s="87">
        <f t="shared" si="4"/>
        <v>92.499729261425173</v>
      </c>
      <c r="G90" s="87">
        <f t="shared" si="5"/>
        <v>148.54652173913047</v>
      </c>
      <c r="H90" s="11"/>
    </row>
    <row r="91" spans="1:8">
      <c r="A91" s="65">
        <v>3431</v>
      </c>
      <c r="B91" s="66" t="s">
        <v>1286</v>
      </c>
      <c r="C91" s="75">
        <v>22035</v>
      </c>
      <c r="D91" s="75">
        <v>11000</v>
      </c>
      <c r="E91" s="75">
        <v>13670.99</v>
      </c>
      <c r="F91" s="87">
        <f t="shared" si="4"/>
        <v>62.042160199682328</v>
      </c>
      <c r="G91" s="87">
        <f t="shared" si="5"/>
        <v>124.28172727272727</v>
      </c>
      <c r="H91" s="11"/>
    </row>
    <row r="92" spans="1:8" ht="30">
      <c r="A92" s="65">
        <v>3432</v>
      </c>
      <c r="B92" s="135" t="s">
        <v>1328</v>
      </c>
      <c r="C92" s="75">
        <v>14790</v>
      </c>
      <c r="D92" s="75"/>
      <c r="E92" s="75">
        <v>19908.73</v>
      </c>
      <c r="F92" s="87">
        <f t="shared" si="4"/>
        <v>134.60939824205545</v>
      </c>
      <c r="G92" s="87" t="s">
        <v>1399</v>
      </c>
      <c r="H92" s="11"/>
    </row>
    <row r="93" spans="1:8">
      <c r="A93" s="65">
        <v>3433</v>
      </c>
      <c r="B93" s="66" t="s">
        <v>1492</v>
      </c>
      <c r="C93" s="75"/>
      <c r="D93" s="75"/>
      <c r="E93" s="75">
        <v>581.98</v>
      </c>
      <c r="F93" s="87" t="s">
        <v>1399</v>
      </c>
      <c r="G93" s="87"/>
      <c r="H93" s="11"/>
    </row>
    <row r="94" spans="1:8">
      <c r="A94" s="65">
        <v>3434</v>
      </c>
      <c r="B94" s="66" t="s">
        <v>1329</v>
      </c>
      <c r="C94" s="75">
        <v>111</v>
      </c>
      <c r="D94" s="75">
        <v>12000</v>
      </c>
      <c r="E94" s="75">
        <v>4</v>
      </c>
      <c r="F94" s="87">
        <f t="shared" si="4"/>
        <v>3.6036036036036037</v>
      </c>
      <c r="G94" s="87"/>
      <c r="H94" s="11"/>
    </row>
    <row r="95" spans="1:8">
      <c r="A95" s="59">
        <v>36</v>
      </c>
      <c r="B95" s="58" t="s">
        <v>1388</v>
      </c>
      <c r="C95" s="74">
        <f t="shared" ref="C95:E96" si="6">C96</f>
        <v>299960</v>
      </c>
      <c r="D95" s="74">
        <f t="shared" si="6"/>
        <v>0</v>
      </c>
      <c r="E95" s="74">
        <f t="shared" si="6"/>
        <v>0</v>
      </c>
      <c r="F95" s="87">
        <f t="shared" si="4"/>
        <v>0</v>
      </c>
      <c r="G95" s="87"/>
      <c r="H95" s="11"/>
    </row>
    <row r="96" spans="1:8">
      <c r="A96" s="59">
        <v>369</v>
      </c>
      <c r="B96" s="58" t="s">
        <v>1330</v>
      </c>
      <c r="C96" s="74">
        <f t="shared" si="6"/>
        <v>299960</v>
      </c>
      <c r="D96" s="74">
        <f t="shared" si="6"/>
        <v>0</v>
      </c>
      <c r="E96" s="74">
        <f t="shared" si="6"/>
        <v>0</v>
      </c>
      <c r="F96" s="87">
        <f t="shared" si="4"/>
        <v>0</v>
      </c>
      <c r="G96" s="87"/>
      <c r="H96" s="11"/>
    </row>
    <row r="97" spans="1:8">
      <c r="A97" s="65">
        <v>3691</v>
      </c>
      <c r="B97" s="66" t="s">
        <v>1330</v>
      </c>
      <c r="C97" s="75">
        <v>299960</v>
      </c>
      <c r="D97" s="75">
        <v>0</v>
      </c>
      <c r="E97" s="75"/>
      <c r="F97" s="87">
        <f t="shared" si="4"/>
        <v>0</v>
      </c>
      <c r="G97" s="87"/>
      <c r="H97" s="11"/>
    </row>
    <row r="98" spans="1:8">
      <c r="A98" s="59">
        <v>38</v>
      </c>
      <c r="B98" s="58" t="s">
        <v>1389</v>
      </c>
      <c r="C98" s="74">
        <f>C99+C102</f>
        <v>62426</v>
      </c>
      <c r="D98" s="74">
        <f t="shared" ref="D98:E98" si="7">D99+D102</f>
        <v>100000</v>
      </c>
      <c r="E98" s="74">
        <f t="shared" si="7"/>
        <v>116754.29000000001</v>
      </c>
      <c r="F98" s="87">
        <f t="shared" si="4"/>
        <v>187.02830551372827</v>
      </c>
      <c r="G98" s="87">
        <f t="shared" si="5"/>
        <v>116.75429000000001</v>
      </c>
      <c r="H98" s="11"/>
    </row>
    <row r="99" spans="1:8">
      <c r="A99" s="59">
        <v>381</v>
      </c>
      <c r="B99" s="58" t="s">
        <v>1375</v>
      </c>
      <c r="C99" s="74">
        <f>C100</f>
        <v>62300</v>
      </c>
      <c r="D99" s="74">
        <f>D100</f>
        <v>100000</v>
      </c>
      <c r="E99" s="74">
        <f>E100+E101</f>
        <v>116754.29000000001</v>
      </c>
      <c r="F99" s="87">
        <f t="shared" si="4"/>
        <v>187.40656500802569</v>
      </c>
      <c r="G99" s="87">
        <f t="shared" si="5"/>
        <v>116.75429000000001</v>
      </c>
      <c r="H99" s="11"/>
    </row>
    <row r="100" spans="1:8">
      <c r="A100" s="65">
        <v>3811</v>
      </c>
      <c r="B100" s="66" t="s">
        <v>1331</v>
      </c>
      <c r="C100" s="75">
        <v>62300</v>
      </c>
      <c r="D100" s="75">
        <v>100000</v>
      </c>
      <c r="E100" s="75">
        <v>68930</v>
      </c>
      <c r="F100" s="87">
        <f t="shared" si="4"/>
        <v>110.64205457463885</v>
      </c>
      <c r="G100" s="87">
        <f t="shared" si="5"/>
        <v>68.930000000000007</v>
      </c>
      <c r="H100" s="11"/>
    </row>
    <row r="101" spans="1:8">
      <c r="A101" s="65">
        <v>3812</v>
      </c>
      <c r="B101" s="66" t="s">
        <v>1474</v>
      </c>
      <c r="C101" s="75">
        <v>0</v>
      </c>
      <c r="D101" s="75">
        <v>0</v>
      </c>
      <c r="E101" s="75">
        <v>47824.29</v>
      </c>
      <c r="F101" s="87" t="s">
        <v>1399</v>
      </c>
      <c r="G101" s="87"/>
      <c r="H101" s="11"/>
    </row>
    <row r="102" spans="1:8" s="117" customFormat="1">
      <c r="A102" s="59">
        <v>383</v>
      </c>
      <c r="B102" s="58" t="s">
        <v>1496</v>
      </c>
      <c r="C102" s="74">
        <f>C103</f>
        <v>126</v>
      </c>
      <c r="D102" s="74">
        <f t="shared" ref="D102:E102" si="8">D103</f>
        <v>0</v>
      </c>
      <c r="E102" s="74">
        <f t="shared" si="8"/>
        <v>0</v>
      </c>
      <c r="F102" s="87">
        <f t="shared" si="4"/>
        <v>0</v>
      </c>
      <c r="G102" s="87"/>
      <c r="H102" s="122"/>
    </row>
    <row r="103" spans="1:8">
      <c r="A103" s="65">
        <v>3831</v>
      </c>
      <c r="B103" s="66" t="s">
        <v>1496</v>
      </c>
      <c r="C103" s="75">
        <v>126</v>
      </c>
      <c r="D103" s="75"/>
      <c r="E103" s="75"/>
      <c r="F103" s="87">
        <f t="shared" si="4"/>
        <v>0</v>
      </c>
      <c r="G103" s="87"/>
      <c r="H103" s="11"/>
    </row>
    <row r="104" spans="1:8">
      <c r="A104" s="59">
        <v>4</v>
      </c>
      <c r="B104" s="58" t="s">
        <v>1382</v>
      </c>
      <c r="C104" s="74">
        <f>C105</f>
        <v>77360</v>
      </c>
      <c r="D104" s="74">
        <f t="shared" ref="D104:E104" si="9">D105</f>
        <v>120000</v>
      </c>
      <c r="E104" s="74">
        <f t="shared" si="9"/>
        <v>69410.92</v>
      </c>
      <c r="F104" s="87">
        <f t="shared" si="4"/>
        <v>89.724560496380562</v>
      </c>
      <c r="G104" s="87">
        <f t="shared" si="5"/>
        <v>57.842433333333332</v>
      </c>
      <c r="H104" s="11"/>
    </row>
    <row r="105" spans="1:8">
      <c r="A105" s="59">
        <v>42</v>
      </c>
      <c r="B105" s="58" t="s">
        <v>1383</v>
      </c>
      <c r="C105" s="74">
        <f>C106+C110+C112</f>
        <v>77360</v>
      </c>
      <c r="D105" s="74">
        <f>D106+D110+D112</f>
        <v>120000</v>
      </c>
      <c r="E105" s="74">
        <f>E106+E110+E112</f>
        <v>69410.92</v>
      </c>
      <c r="F105" s="87">
        <f t="shared" si="4"/>
        <v>89.724560496380562</v>
      </c>
      <c r="G105" s="87">
        <f t="shared" si="5"/>
        <v>57.842433333333332</v>
      </c>
      <c r="H105" s="11"/>
    </row>
    <row r="106" spans="1:8">
      <c r="A106" s="59">
        <v>422</v>
      </c>
      <c r="B106" s="58" t="s">
        <v>1384</v>
      </c>
      <c r="C106" s="74">
        <f>SUM(C107:C109)</f>
        <v>74190</v>
      </c>
      <c r="D106" s="74">
        <f>SUM(D107:D109)</f>
        <v>60000</v>
      </c>
      <c r="E106" s="74">
        <f>SUM(E107:E109)</f>
        <v>55543.75</v>
      </c>
      <c r="F106" s="87">
        <f t="shared" si="4"/>
        <v>74.866895808060391</v>
      </c>
      <c r="G106" s="87">
        <f t="shared" si="5"/>
        <v>92.572916666666671</v>
      </c>
      <c r="H106" s="11"/>
    </row>
    <row r="107" spans="1:8">
      <c r="A107" s="65">
        <v>4221</v>
      </c>
      <c r="B107" s="66" t="s">
        <v>1332</v>
      </c>
      <c r="C107" s="75">
        <v>60575</v>
      </c>
      <c r="D107" s="75">
        <v>60000</v>
      </c>
      <c r="E107" s="75">
        <v>55543.75</v>
      </c>
      <c r="F107" s="87">
        <f t="shared" si="4"/>
        <v>91.694180767643417</v>
      </c>
      <c r="G107" s="87">
        <f t="shared" si="5"/>
        <v>92.572916666666671</v>
      </c>
      <c r="H107" s="11"/>
    </row>
    <row r="108" spans="1:8">
      <c r="A108" s="65">
        <v>4222</v>
      </c>
      <c r="B108" s="66" t="s">
        <v>1333</v>
      </c>
      <c r="C108" s="75">
        <v>12155</v>
      </c>
      <c r="D108" s="75"/>
      <c r="E108" s="75"/>
      <c r="F108" s="87">
        <f t="shared" si="4"/>
        <v>0</v>
      </c>
      <c r="G108" s="87" t="s">
        <v>1399</v>
      </c>
      <c r="H108" s="11"/>
    </row>
    <row r="109" spans="1:8">
      <c r="A109" s="65">
        <v>4223</v>
      </c>
      <c r="B109" s="66" t="s">
        <v>1334</v>
      </c>
      <c r="C109" s="75">
        <v>1460</v>
      </c>
      <c r="D109" s="75"/>
      <c r="E109" s="75"/>
      <c r="F109" s="87">
        <f t="shared" si="4"/>
        <v>0</v>
      </c>
      <c r="G109" s="87" t="s">
        <v>1399</v>
      </c>
      <c r="H109" s="11"/>
    </row>
    <row r="110" spans="1:8">
      <c r="A110" s="59">
        <v>424</v>
      </c>
      <c r="B110" s="58" t="s">
        <v>1386</v>
      </c>
      <c r="C110" s="74">
        <f>C111</f>
        <v>420</v>
      </c>
      <c r="D110" s="74">
        <f>D111</f>
        <v>0</v>
      </c>
      <c r="E110" s="74">
        <f>E111</f>
        <v>0</v>
      </c>
      <c r="F110" s="87">
        <f t="shared" si="4"/>
        <v>0</v>
      </c>
      <c r="G110" s="87" t="s">
        <v>1399</v>
      </c>
      <c r="H110" s="11"/>
    </row>
    <row r="111" spans="1:8">
      <c r="A111" s="65">
        <v>4241</v>
      </c>
      <c r="B111" s="66" t="s">
        <v>1335</v>
      </c>
      <c r="C111" s="75">
        <v>420</v>
      </c>
      <c r="D111" s="75"/>
      <c r="E111" s="75"/>
      <c r="F111" s="87">
        <f t="shared" si="4"/>
        <v>0</v>
      </c>
      <c r="G111" s="87" t="s">
        <v>1399</v>
      </c>
      <c r="H111" s="11"/>
    </row>
    <row r="112" spans="1:8">
      <c r="A112" s="59">
        <v>426</v>
      </c>
      <c r="B112" s="58" t="s">
        <v>1385</v>
      </c>
      <c r="C112" s="74">
        <f>C113+C114</f>
        <v>2750</v>
      </c>
      <c r="D112" s="74">
        <f t="shared" ref="D112:E112" si="10">D113+D114</f>
        <v>60000</v>
      </c>
      <c r="E112" s="74">
        <f t="shared" si="10"/>
        <v>13867.17</v>
      </c>
      <c r="F112" s="87">
        <f t="shared" si="4"/>
        <v>504.26072727272731</v>
      </c>
      <c r="G112" s="87"/>
      <c r="H112" s="11"/>
    </row>
    <row r="113" spans="1:8">
      <c r="A113" s="65">
        <v>4262</v>
      </c>
      <c r="B113" s="66" t="s">
        <v>1495</v>
      </c>
      <c r="C113" s="75">
        <v>0</v>
      </c>
      <c r="D113" s="75">
        <v>60000</v>
      </c>
      <c r="E113" s="75">
        <v>13867.17</v>
      </c>
      <c r="F113" s="87" t="s">
        <v>1399</v>
      </c>
      <c r="G113" s="87"/>
      <c r="H113" s="11"/>
    </row>
    <row r="114" spans="1:8">
      <c r="A114" s="65">
        <v>4264</v>
      </c>
      <c r="B114" s="66" t="s">
        <v>1497</v>
      </c>
      <c r="C114" s="75">
        <v>2750</v>
      </c>
      <c r="D114" s="75"/>
      <c r="E114" s="75"/>
      <c r="F114" s="87">
        <f t="shared" si="4"/>
        <v>0</v>
      </c>
      <c r="G114" s="87"/>
      <c r="H114" s="11"/>
    </row>
    <row r="115" spans="1:8" ht="17.25" customHeight="1">
      <c r="A115" s="72"/>
      <c r="B115" s="72" t="s">
        <v>1262</v>
      </c>
      <c r="C115" s="73">
        <f>C116+C168</f>
        <v>5528888</v>
      </c>
      <c r="D115" s="73">
        <f>D116+D168</f>
        <v>6731000</v>
      </c>
      <c r="E115" s="77">
        <f>E116+E168</f>
        <v>5919723.1899999995</v>
      </c>
      <c r="F115" s="96">
        <f t="shared" si="4"/>
        <v>107.06896558584656</v>
      </c>
      <c r="G115" s="96">
        <f t="shared" si="5"/>
        <v>87.947157777447629</v>
      </c>
      <c r="H115" s="11"/>
    </row>
    <row r="116" spans="1:8">
      <c r="A116" s="59">
        <v>3</v>
      </c>
      <c r="B116" s="58" t="s">
        <v>1395</v>
      </c>
      <c r="C116" s="74">
        <f>C117+C126+C129+C153+C158+C161+C164</f>
        <v>4428212</v>
      </c>
      <c r="D116" s="74">
        <f>D117+D126+D129+D153+D158+D161+D164</f>
        <v>5496000</v>
      </c>
      <c r="E116" s="74">
        <f>E117+E126+E129+E153+E158+E161+E164</f>
        <v>4769925.97</v>
      </c>
      <c r="F116" s="87">
        <f t="shared" si="4"/>
        <v>107.71674820446717</v>
      </c>
      <c r="G116" s="87">
        <f t="shared" si="5"/>
        <v>86.789046033478883</v>
      </c>
      <c r="H116" s="11"/>
    </row>
    <row r="117" spans="1:8">
      <c r="A117" s="59">
        <v>31</v>
      </c>
      <c r="B117" s="58" t="s">
        <v>1353</v>
      </c>
      <c r="C117" s="74">
        <f>C118+C121+C123</f>
        <v>2160139</v>
      </c>
      <c r="D117" s="74">
        <f>D118+D121+D123</f>
        <v>2695600</v>
      </c>
      <c r="E117" s="74">
        <f>E118+E121+E123</f>
        <v>2695536.81</v>
      </c>
      <c r="F117" s="87">
        <f t="shared" si="4"/>
        <v>124.78534066557754</v>
      </c>
      <c r="G117" s="87">
        <f t="shared" si="5"/>
        <v>99.997655809467275</v>
      </c>
      <c r="H117" s="11"/>
    </row>
    <row r="118" spans="1:8">
      <c r="A118" s="59">
        <v>311</v>
      </c>
      <c r="B118" s="58" t="s">
        <v>1321</v>
      </c>
      <c r="C118" s="74">
        <f>C119+C120</f>
        <v>1842682</v>
      </c>
      <c r="D118" s="74">
        <f>D119+D120</f>
        <v>2300000</v>
      </c>
      <c r="E118" s="74">
        <f>E119+E120</f>
        <v>2204211.62</v>
      </c>
      <c r="F118" s="87">
        <f t="shared" si="4"/>
        <v>119.61975099338899</v>
      </c>
      <c r="G118" s="87">
        <f t="shared" si="5"/>
        <v>95.835287826086955</v>
      </c>
      <c r="H118" s="11"/>
    </row>
    <row r="119" spans="1:8">
      <c r="A119" s="65">
        <v>3111</v>
      </c>
      <c r="B119" s="66" t="s">
        <v>1321</v>
      </c>
      <c r="C119" s="75">
        <v>1842682</v>
      </c>
      <c r="D119" s="75">
        <v>2300000</v>
      </c>
      <c r="E119" s="75">
        <v>2186775.23</v>
      </c>
      <c r="F119" s="87">
        <f t="shared" si="4"/>
        <v>118.67350036522851</v>
      </c>
      <c r="G119" s="87">
        <f t="shared" si="5"/>
        <v>95.07718391304347</v>
      </c>
      <c r="H119" s="11"/>
    </row>
    <row r="120" spans="1:8">
      <c r="A120" s="65">
        <v>3112</v>
      </c>
      <c r="B120" s="66" t="s">
        <v>1490</v>
      </c>
      <c r="C120" s="75"/>
      <c r="D120" s="75"/>
      <c r="E120" s="75">
        <v>17436.39</v>
      </c>
      <c r="F120" s="87" t="s">
        <v>1399</v>
      </c>
      <c r="G120" s="87"/>
      <c r="H120" s="11"/>
    </row>
    <row r="121" spans="1:8">
      <c r="A121" s="59">
        <v>312</v>
      </c>
      <c r="B121" s="58" t="s">
        <v>1322</v>
      </c>
      <c r="C121" s="74">
        <f>C122</f>
        <v>0</v>
      </c>
      <c r="D121" s="74">
        <f>D122</f>
        <v>0</v>
      </c>
      <c r="E121" s="74">
        <f>E122</f>
        <v>115200</v>
      </c>
      <c r="F121" s="87" t="s">
        <v>1399</v>
      </c>
      <c r="G121" s="87" t="s">
        <v>1399</v>
      </c>
      <c r="H121" s="11"/>
    </row>
    <row r="122" spans="1:8">
      <c r="A122" s="65">
        <v>3121</v>
      </c>
      <c r="B122" s="66" t="s">
        <v>1322</v>
      </c>
      <c r="C122" s="75"/>
      <c r="D122" s="75"/>
      <c r="E122" s="75">
        <v>115200</v>
      </c>
      <c r="F122" s="87" t="s">
        <v>1399</v>
      </c>
      <c r="G122" s="87" t="s">
        <v>1399</v>
      </c>
      <c r="H122" s="11"/>
    </row>
    <row r="123" spans="1:8">
      <c r="A123" s="59">
        <v>313</v>
      </c>
      <c r="B123" s="58" t="s">
        <v>1355</v>
      </c>
      <c r="C123" s="74">
        <f>C124+C125</f>
        <v>317457</v>
      </c>
      <c r="D123" s="74">
        <f>D124+D125</f>
        <v>395600</v>
      </c>
      <c r="E123" s="74">
        <f>E124+E125</f>
        <v>376125.19</v>
      </c>
      <c r="F123" s="87">
        <f t="shared" si="4"/>
        <v>118.48067297303257</v>
      </c>
      <c r="G123" s="87">
        <f t="shared" si="5"/>
        <v>95.077146107178962</v>
      </c>
      <c r="H123" s="11"/>
    </row>
    <row r="124" spans="1:8">
      <c r="A124" s="65">
        <v>3132</v>
      </c>
      <c r="B124" s="66" t="s">
        <v>1393</v>
      </c>
      <c r="C124" s="75">
        <v>286094</v>
      </c>
      <c r="D124" s="75">
        <v>356500</v>
      </c>
      <c r="E124" s="75">
        <v>338950</v>
      </c>
      <c r="F124" s="87">
        <f t="shared" si="4"/>
        <v>118.47504666298489</v>
      </c>
      <c r="G124" s="87">
        <f t="shared" si="5"/>
        <v>95.077138849929881</v>
      </c>
      <c r="H124" s="11"/>
    </row>
    <row r="125" spans="1:8" ht="30">
      <c r="A125" s="65">
        <v>3133</v>
      </c>
      <c r="B125" s="135" t="s">
        <v>1394</v>
      </c>
      <c r="C125" s="75">
        <v>31363</v>
      </c>
      <c r="D125" s="75">
        <v>39100</v>
      </c>
      <c r="E125" s="75">
        <v>37175.19</v>
      </c>
      <c r="F125" s="87">
        <f t="shared" si="4"/>
        <v>118.53199630137424</v>
      </c>
      <c r="G125" s="87">
        <f t="shared" si="5"/>
        <v>95.077212276214837</v>
      </c>
      <c r="H125" s="11"/>
    </row>
    <row r="126" spans="1:8">
      <c r="A126" s="59">
        <v>321</v>
      </c>
      <c r="B126" s="58" t="s">
        <v>1322</v>
      </c>
      <c r="C126" s="74">
        <f>C127+C128</f>
        <v>231379</v>
      </c>
      <c r="D126" s="74">
        <f>D127+D128</f>
        <v>263000</v>
      </c>
      <c r="E126" s="74">
        <f>E127+E128</f>
        <v>225005.13</v>
      </c>
      <c r="F126" s="87">
        <f t="shared" si="4"/>
        <v>97.245268585308082</v>
      </c>
      <c r="G126" s="87">
        <f t="shared" si="5"/>
        <v>85.553281368821303</v>
      </c>
      <c r="H126" s="11"/>
    </row>
    <row r="127" spans="1:8">
      <c r="A127" s="65">
        <v>3211</v>
      </c>
      <c r="B127" s="66" t="s">
        <v>1264</v>
      </c>
      <c r="C127" s="75">
        <v>164357</v>
      </c>
      <c r="D127" s="75">
        <v>193000</v>
      </c>
      <c r="E127" s="75">
        <f>1015+162563.75</f>
        <v>163578.75</v>
      </c>
      <c r="F127" s="87">
        <f t="shared" si="4"/>
        <v>99.526488071697585</v>
      </c>
      <c r="G127" s="87">
        <f t="shared" si="5"/>
        <v>84.755829015544037</v>
      </c>
      <c r="H127" s="11"/>
    </row>
    <row r="128" spans="1:8">
      <c r="A128" s="65">
        <v>3213</v>
      </c>
      <c r="B128" s="66" t="s">
        <v>1266</v>
      </c>
      <c r="C128" s="75">
        <v>67022</v>
      </c>
      <c r="D128" s="75">
        <v>70000</v>
      </c>
      <c r="E128" s="75">
        <v>61426.38</v>
      </c>
      <c r="F128" s="87">
        <f t="shared" si="4"/>
        <v>91.651069797976774</v>
      </c>
      <c r="G128" s="87">
        <f t="shared" si="5"/>
        <v>87.751971428571423</v>
      </c>
      <c r="H128" s="11"/>
    </row>
    <row r="129" spans="1:8">
      <c r="A129" s="59">
        <v>32</v>
      </c>
      <c r="B129" s="58" t="s">
        <v>1356</v>
      </c>
      <c r="C129" s="74">
        <f>C130+C135+C147+C145</f>
        <v>1955120</v>
      </c>
      <c r="D129" s="74">
        <f>D130+D135+D147+D145</f>
        <v>2514700</v>
      </c>
      <c r="E129" s="74">
        <f>E130+E135+E147+E145</f>
        <v>1829336.33</v>
      </c>
      <c r="F129" s="87">
        <f t="shared" si="4"/>
        <v>93.566447583780032</v>
      </c>
      <c r="G129" s="87">
        <f t="shared" si="5"/>
        <v>72.745708434405699</v>
      </c>
      <c r="H129" s="11"/>
    </row>
    <row r="130" spans="1:8">
      <c r="A130" s="59">
        <v>322</v>
      </c>
      <c r="B130" s="58" t="s">
        <v>1378</v>
      </c>
      <c r="C130" s="74">
        <f>SUM(C131:C134)</f>
        <v>295217</v>
      </c>
      <c r="D130" s="74">
        <f>SUM(D131:D134)</f>
        <v>20500</v>
      </c>
      <c r="E130" s="74">
        <f>SUM(E131:E134)</f>
        <v>144082.60999999999</v>
      </c>
      <c r="F130" s="87">
        <f t="shared" si="4"/>
        <v>48.8056615980787</v>
      </c>
      <c r="G130" s="87">
        <f t="shared" si="5"/>
        <v>702.84199999999998</v>
      </c>
      <c r="H130" s="11"/>
    </row>
    <row r="131" spans="1:8">
      <c r="A131" s="65">
        <v>3221</v>
      </c>
      <c r="B131" s="66" t="s">
        <v>1337</v>
      </c>
      <c r="C131" s="75">
        <v>225089</v>
      </c>
      <c r="D131" s="75">
        <v>11500</v>
      </c>
      <c r="E131" s="75">
        <v>9257.2999999999993</v>
      </c>
      <c r="F131" s="87">
        <f t="shared" si="4"/>
        <v>4.112728742852827</v>
      </c>
      <c r="G131" s="87">
        <f t="shared" si="5"/>
        <v>80.498260869565215</v>
      </c>
      <c r="H131" s="11"/>
    </row>
    <row r="132" spans="1:8">
      <c r="A132" s="65">
        <v>3223</v>
      </c>
      <c r="B132" s="66" t="s">
        <v>1269</v>
      </c>
      <c r="C132" s="75">
        <v>13588</v>
      </c>
      <c r="D132" s="75">
        <v>8000</v>
      </c>
      <c r="E132" s="75">
        <v>120681.79</v>
      </c>
      <c r="F132" s="87">
        <f t="shared" ref="F132:F196" si="11">E132/C132*100</f>
        <v>888.14976449808648</v>
      </c>
      <c r="G132" s="87">
        <f t="shared" si="5"/>
        <v>1508.522375</v>
      </c>
      <c r="H132" s="11"/>
    </row>
    <row r="133" spans="1:8" ht="30">
      <c r="A133" s="65">
        <v>3224</v>
      </c>
      <c r="B133" s="135" t="s">
        <v>1338</v>
      </c>
      <c r="C133" s="75">
        <v>37055</v>
      </c>
      <c r="D133" s="75">
        <v>1000</v>
      </c>
      <c r="E133" s="75">
        <v>14143.52</v>
      </c>
      <c r="F133" s="87">
        <f t="shared" si="11"/>
        <v>38.168992038861155</v>
      </c>
      <c r="G133" s="87">
        <f t="shared" si="5"/>
        <v>1414.3520000000001</v>
      </c>
      <c r="H133" s="11"/>
    </row>
    <row r="134" spans="1:8">
      <c r="A134" s="65">
        <v>3227</v>
      </c>
      <c r="B134" s="66" t="s">
        <v>1339</v>
      </c>
      <c r="C134" s="75">
        <v>19485</v>
      </c>
      <c r="D134" s="75"/>
      <c r="E134" s="75"/>
      <c r="F134" s="87">
        <f t="shared" si="11"/>
        <v>0</v>
      </c>
      <c r="G134" s="87" t="s">
        <v>1399</v>
      </c>
      <c r="H134" s="11"/>
    </row>
    <row r="135" spans="1:8">
      <c r="A135" s="59">
        <v>323</v>
      </c>
      <c r="B135" s="58" t="s">
        <v>1379</v>
      </c>
      <c r="C135" s="74">
        <f>SUM(C136:C144)</f>
        <v>1455262</v>
      </c>
      <c r="D135" s="74">
        <f>SUM(D136:D144)</f>
        <v>2218200</v>
      </c>
      <c r="E135" s="74">
        <f>SUM(E136:E144)</f>
        <v>1459687.74</v>
      </c>
      <c r="F135" s="87">
        <f t="shared" si="11"/>
        <v>100.3041198079796</v>
      </c>
      <c r="G135" s="87">
        <f t="shared" si="5"/>
        <v>65.80505545036516</v>
      </c>
      <c r="H135" s="11"/>
    </row>
    <row r="136" spans="1:8">
      <c r="A136" s="65">
        <v>3231</v>
      </c>
      <c r="B136" s="66" t="s">
        <v>1272</v>
      </c>
      <c r="C136" s="75">
        <v>44400</v>
      </c>
      <c r="D136" s="75">
        <v>5000</v>
      </c>
      <c r="E136" s="75">
        <v>5662.85</v>
      </c>
      <c r="F136" s="87">
        <f t="shared" si="11"/>
        <v>12.754166666666666</v>
      </c>
      <c r="G136" s="87">
        <f t="shared" si="5"/>
        <v>113.25700000000001</v>
      </c>
      <c r="H136" s="11"/>
    </row>
    <row r="137" spans="1:8">
      <c r="A137" s="65">
        <v>3232</v>
      </c>
      <c r="B137" s="66" t="s">
        <v>1273</v>
      </c>
      <c r="C137" s="75">
        <v>619590</v>
      </c>
      <c r="D137" s="75">
        <v>920000</v>
      </c>
      <c r="E137" s="75">
        <f>1341948.89-608300</f>
        <v>733648.8899999999</v>
      </c>
      <c r="F137" s="87">
        <f t="shared" si="11"/>
        <v>118.40876870188349</v>
      </c>
      <c r="G137" s="87">
        <f t="shared" si="5"/>
        <v>79.744444565217378</v>
      </c>
      <c r="H137" s="11"/>
    </row>
    <row r="138" spans="1:8">
      <c r="A138" s="65">
        <v>3233</v>
      </c>
      <c r="B138" s="66" t="s">
        <v>1274</v>
      </c>
      <c r="C138" s="75">
        <v>31759</v>
      </c>
      <c r="D138" s="75">
        <v>30000</v>
      </c>
      <c r="E138" s="75">
        <v>15000</v>
      </c>
      <c r="F138" s="87">
        <f t="shared" si="11"/>
        <v>47.230706256494223</v>
      </c>
      <c r="G138" s="87">
        <f t="shared" si="5"/>
        <v>50</v>
      </c>
      <c r="H138" s="11"/>
    </row>
    <row r="139" spans="1:8">
      <c r="A139" s="65">
        <v>3234</v>
      </c>
      <c r="B139" s="66" t="s">
        <v>1275</v>
      </c>
      <c r="C139" s="75">
        <v>33697</v>
      </c>
      <c r="D139" s="75">
        <v>1000</v>
      </c>
      <c r="E139" s="75">
        <v>799.4</v>
      </c>
      <c r="F139" s="87">
        <f t="shared" si="11"/>
        <v>2.3723180105053863</v>
      </c>
      <c r="G139" s="87">
        <f t="shared" si="5"/>
        <v>79.94</v>
      </c>
      <c r="H139" s="11"/>
    </row>
    <row r="140" spans="1:8">
      <c r="A140" s="65">
        <v>3235</v>
      </c>
      <c r="B140" s="66" t="s">
        <v>1276</v>
      </c>
      <c r="C140" s="75">
        <v>151429</v>
      </c>
      <c r="D140" s="75">
        <v>8500</v>
      </c>
      <c r="E140" s="75">
        <f>70+100026.65</f>
        <v>100096.65</v>
      </c>
      <c r="F140" s="87">
        <f t="shared" si="11"/>
        <v>66.101374241393657</v>
      </c>
      <c r="G140" s="87">
        <f t="shared" si="5"/>
        <v>1177.6076470588234</v>
      </c>
      <c r="H140" s="11"/>
    </row>
    <row r="141" spans="1:8">
      <c r="A141" s="65">
        <v>3236</v>
      </c>
      <c r="B141" s="66" t="s">
        <v>1340</v>
      </c>
      <c r="C141" s="75">
        <v>6300</v>
      </c>
      <c r="D141" s="75">
        <v>4000</v>
      </c>
      <c r="E141" s="75">
        <v>3910</v>
      </c>
      <c r="F141" s="87">
        <f t="shared" si="11"/>
        <v>62.063492063492063</v>
      </c>
      <c r="G141" s="87"/>
      <c r="H141" s="11"/>
    </row>
    <row r="142" spans="1:8">
      <c r="A142" s="65">
        <v>3237</v>
      </c>
      <c r="B142" s="66" t="s">
        <v>1278</v>
      </c>
      <c r="C142" s="75">
        <v>452077</v>
      </c>
      <c r="D142" s="75">
        <v>1179700</v>
      </c>
      <c r="E142" s="75">
        <v>536924.88</v>
      </c>
      <c r="F142" s="87">
        <f t="shared" si="11"/>
        <v>118.76845758576526</v>
      </c>
      <c r="G142" s="87">
        <f t="shared" ref="G142:G218" si="12">E142/D142*100</f>
        <v>45.513679749088752</v>
      </c>
      <c r="H142" s="11"/>
    </row>
    <row r="143" spans="1:8">
      <c r="A143" s="65">
        <v>3238</v>
      </c>
      <c r="B143" s="66" t="s">
        <v>1279</v>
      </c>
      <c r="C143" s="75">
        <v>40610</v>
      </c>
      <c r="D143" s="75">
        <v>10000</v>
      </c>
      <c r="E143" s="75">
        <v>11359.51</v>
      </c>
      <c r="F143" s="87">
        <f t="shared" si="11"/>
        <v>27.972198965771977</v>
      </c>
      <c r="G143" s="87">
        <f t="shared" si="12"/>
        <v>113.59509999999999</v>
      </c>
      <c r="H143" s="11"/>
    </row>
    <row r="144" spans="1:8">
      <c r="A144" s="65">
        <v>3239</v>
      </c>
      <c r="B144" s="66" t="s">
        <v>1280</v>
      </c>
      <c r="C144" s="75">
        <v>75400</v>
      </c>
      <c r="D144" s="75">
        <v>60000</v>
      </c>
      <c r="E144" s="75">
        <v>52285.56</v>
      </c>
      <c r="F144" s="87">
        <f t="shared" si="11"/>
        <v>69.344244031830243</v>
      </c>
      <c r="G144" s="87">
        <f t="shared" si="12"/>
        <v>87.142599999999987</v>
      </c>
      <c r="H144" s="11"/>
    </row>
    <row r="145" spans="1:8" s="117" customFormat="1">
      <c r="A145" s="59">
        <v>324</v>
      </c>
      <c r="B145" s="58" t="s">
        <v>1387</v>
      </c>
      <c r="C145" s="74">
        <f>C146</f>
        <v>0</v>
      </c>
      <c r="D145" s="74">
        <f>D146</f>
        <v>6000</v>
      </c>
      <c r="E145" s="74">
        <f>E146</f>
        <v>8350.5400000000009</v>
      </c>
      <c r="F145" s="87" t="s">
        <v>1399</v>
      </c>
      <c r="G145" s="87"/>
      <c r="H145" s="122"/>
    </row>
    <row r="146" spans="1:8">
      <c r="A146" s="65">
        <v>3241</v>
      </c>
      <c r="B146" s="66" t="s">
        <v>1387</v>
      </c>
      <c r="C146" s="75"/>
      <c r="D146" s="75">
        <v>6000</v>
      </c>
      <c r="E146" s="75">
        <v>8350.5400000000009</v>
      </c>
      <c r="F146" s="87" t="s">
        <v>1399</v>
      </c>
      <c r="G146" s="87"/>
      <c r="H146" s="11"/>
    </row>
    <row r="147" spans="1:8">
      <c r="A147" s="59">
        <v>329</v>
      </c>
      <c r="B147" s="58" t="s">
        <v>1285</v>
      </c>
      <c r="C147" s="74">
        <f>SUM(C148:C152)</f>
        <v>204641</v>
      </c>
      <c r="D147" s="74">
        <f>SUM(D148:D152)</f>
        <v>270000</v>
      </c>
      <c r="E147" s="74">
        <f>SUM(E148:E152)</f>
        <v>217215.44</v>
      </c>
      <c r="F147" s="87">
        <f t="shared" si="11"/>
        <v>106.14463377329079</v>
      </c>
      <c r="G147" s="87">
        <f t="shared" si="12"/>
        <v>80.450162962962963</v>
      </c>
      <c r="H147" s="11"/>
    </row>
    <row r="148" spans="1:8">
      <c r="A148" s="65">
        <v>3292</v>
      </c>
      <c r="B148" s="66" t="s">
        <v>1281</v>
      </c>
      <c r="C148" s="75">
        <v>730</v>
      </c>
      <c r="D148" s="75">
        <v>0</v>
      </c>
      <c r="E148" s="75">
        <v>2513.41</v>
      </c>
      <c r="F148" s="87">
        <f t="shared" si="11"/>
        <v>344.30273972602737</v>
      </c>
      <c r="G148" s="87"/>
      <c r="H148" s="11"/>
    </row>
    <row r="149" spans="1:8">
      <c r="A149" s="65">
        <v>3293</v>
      </c>
      <c r="B149" s="66" t="s">
        <v>1326</v>
      </c>
      <c r="C149" s="75">
        <v>16358</v>
      </c>
      <c r="D149" s="75">
        <v>40000</v>
      </c>
      <c r="E149" s="75">
        <v>28492.1</v>
      </c>
      <c r="F149" s="87">
        <f t="shared" si="11"/>
        <v>174.17838366548477</v>
      </c>
      <c r="G149" s="87">
        <f t="shared" si="12"/>
        <v>71.230249999999998</v>
      </c>
      <c r="H149" s="11"/>
    </row>
    <row r="150" spans="1:8">
      <c r="A150" s="65">
        <v>3294</v>
      </c>
      <c r="B150" s="66" t="s">
        <v>1327</v>
      </c>
      <c r="C150" s="75">
        <v>62449</v>
      </c>
      <c r="D150" s="75">
        <v>20000</v>
      </c>
      <c r="E150" s="75">
        <v>900</v>
      </c>
      <c r="F150" s="87">
        <f t="shared" si="11"/>
        <v>1.4411759996156863</v>
      </c>
      <c r="G150" s="87">
        <f t="shared" si="12"/>
        <v>4.5</v>
      </c>
      <c r="H150" s="11"/>
    </row>
    <row r="151" spans="1:8">
      <c r="A151" s="65">
        <v>3295</v>
      </c>
      <c r="B151" s="66" t="s">
        <v>1284</v>
      </c>
      <c r="C151" s="75">
        <v>353</v>
      </c>
      <c r="D151" s="75">
        <v>10000</v>
      </c>
      <c r="E151" s="75">
        <v>4245.75</v>
      </c>
      <c r="F151" s="87">
        <f t="shared" si="11"/>
        <v>1202.7620396600566</v>
      </c>
      <c r="G151" s="87">
        <f t="shared" si="12"/>
        <v>42.457499999999996</v>
      </c>
      <c r="H151" s="11"/>
    </row>
    <row r="152" spans="1:8">
      <c r="A152" s="65">
        <v>3299</v>
      </c>
      <c r="B152" s="66" t="s">
        <v>1285</v>
      </c>
      <c r="C152" s="75">
        <v>124751</v>
      </c>
      <c r="D152" s="75">
        <v>200000</v>
      </c>
      <c r="E152" s="75">
        <v>181064.18</v>
      </c>
      <c r="F152" s="87">
        <f t="shared" si="11"/>
        <v>145.14046380389735</v>
      </c>
      <c r="G152" s="87">
        <f t="shared" si="12"/>
        <v>90.532089999999997</v>
      </c>
      <c r="H152" s="11"/>
    </row>
    <row r="153" spans="1:8">
      <c r="A153" s="59">
        <v>34</v>
      </c>
      <c r="B153" s="58" t="s">
        <v>1380</v>
      </c>
      <c r="C153" s="74">
        <f>C154</f>
        <v>3913</v>
      </c>
      <c r="D153" s="74">
        <f>D154</f>
        <v>5200</v>
      </c>
      <c r="E153" s="74">
        <f>E154</f>
        <v>4288.3999999999996</v>
      </c>
      <c r="F153" s="87">
        <f t="shared" si="11"/>
        <v>109.59366215180168</v>
      </c>
      <c r="G153" s="87">
        <f t="shared" si="12"/>
        <v>82.469230769230762</v>
      </c>
      <c r="H153" s="11"/>
    </row>
    <row r="154" spans="1:8">
      <c r="A154" s="59">
        <v>343</v>
      </c>
      <c r="B154" s="58" t="s">
        <v>1381</v>
      </c>
      <c r="C154" s="74">
        <f>C155+C156+C157</f>
        <v>3913</v>
      </c>
      <c r="D154" s="74">
        <f t="shared" ref="D154:E154" si="13">D155+D156+D157</f>
        <v>5200</v>
      </c>
      <c r="E154" s="74">
        <f t="shared" si="13"/>
        <v>4288.3999999999996</v>
      </c>
      <c r="F154" s="87">
        <f t="shared" si="11"/>
        <v>109.59366215180168</v>
      </c>
      <c r="G154" s="87">
        <f t="shared" si="12"/>
        <v>82.469230769230762</v>
      </c>
      <c r="H154" s="11"/>
    </row>
    <row r="155" spans="1:8">
      <c r="A155" s="65">
        <v>3431</v>
      </c>
      <c r="B155" s="66" t="s">
        <v>1286</v>
      </c>
      <c r="C155" s="75">
        <v>2096</v>
      </c>
      <c r="D155" s="75">
        <v>4000</v>
      </c>
      <c r="E155" s="75">
        <v>3879.97</v>
      </c>
      <c r="F155" s="87">
        <f t="shared" si="11"/>
        <v>185.11307251908394</v>
      </c>
      <c r="G155" s="87">
        <f t="shared" si="12"/>
        <v>96.999249999999989</v>
      </c>
      <c r="H155" s="11"/>
    </row>
    <row r="156" spans="1:8" ht="30">
      <c r="A156" s="65">
        <v>3432</v>
      </c>
      <c r="B156" s="135" t="s">
        <v>1328</v>
      </c>
      <c r="C156" s="75">
        <v>1817</v>
      </c>
      <c r="D156" s="75">
        <v>0</v>
      </c>
      <c r="E156" s="75">
        <v>408.43</v>
      </c>
      <c r="F156" s="87">
        <f t="shared" si="11"/>
        <v>22.478260869565219</v>
      </c>
      <c r="G156" s="87"/>
      <c r="H156" s="11"/>
    </row>
    <row r="157" spans="1:8">
      <c r="A157" s="65">
        <v>3434</v>
      </c>
      <c r="B157" s="135" t="s">
        <v>1329</v>
      </c>
      <c r="C157" s="75"/>
      <c r="D157" s="75">
        <v>1200</v>
      </c>
      <c r="E157" s="75"/>
      <c r="F157" s="87"/>
      <c r="G157" s="87"/>
      <c r="H157" s="11"/>
    </row>
    <row r="158" spans="1:8" s="117" customFormat="1">
      <c r="A158" s="59">
        <v>36</v>
      </c>
      <c r="B158" s="58" t="s">
        <v>1442</v>
      </c>
      <c r="C158" s="74">
        <f t="shared" ref="C158:E159" si="14">C159</f>
        <v>0</v>
      </c>
      <c r="D158" s="74">
        <f t="shared" si="14"/>
        <v>7500</v>
      </c>
      <c r="E158" s="74">
        <f t="shared" si="14"/>
        <v>7500</v>
      </c>
      <c r="F158" s="87" t="s">
        <v>1399</v>
      </c>
      <c r="G158" s="87"/>
      <c r="H158" s="122"/>
    </row>
    <row r="159" spans="1:8" s="117" customFormat="1">
      <c r="A159" s="59">
        <v>369</v>
      </c>
      <c r="B159" s="58" t="s">
        <v>1330</v>
      </c>
      <c r="C159" s="74">
        <f t="shared" si="14"/>
        <v>0</v>
      </c>
      <c r="D159" s="74">
        <f t="shared" si="14"/>
        <v>7500</v>
      </c>
      <c r="E159" s="74">
        <f t="shared" si="14"/>
        <v>7500</v>
      </c>
      <c r="F159" s="87" t="s">
        <v>1399</v>
      </c>
      <c r="G159" s="87"/>
      <c r="H159" s="122"/>
    </row>
    <row r="160" spans="1:8">
      <c r="A160" s="65">
        <v>3691</v>
      </c>
      <c r="B160" s="66" t="s">
        <v>1330</v>
      </c>
      <c r="C160" s="75"/>
      <c r="D160" s="75">
        <v>7500</v>
      </c>
      <c r="E160" s="75">
        <v>7500</v>
      </c>
      <c r="F160" s="87" t="s">
        <v>1399</v>
      </c>
      <c r="G160" s="87"/>
      <c r="H160" s="11"/>
    </row>
    <row r="161" spans="1:8" ht="30">
      <c r="A161" s="59">
        <v>37</v>
      </c>
      <c r="B161" s="68" t="s">
        <v>1390</v>
      </c>
      <c r="C161" s="74">
        <f t="shared" ref="C161:E162" si="15">C162</f>
        <v>35661</v>
      </c>
      <c r="D161" s="74">
        <f t="shared" si="15"/>
        <v>0</v>
      </c>
      <c r="E161" s="74">
        <f t="shared" si="15"/>
        <v>0</v>
      </c>
      <c r="F161" s="87">
        <f t="shared" si="11"/>
        <v>0</v>
      </c>
      <c r="G161" s="87" t="s">
        <v>1399</v>
      </c>
      <c r="H161" s="11"/>
    </row>
    <row r="162" spans="1:8">
      <c r="A162" s="59">
        <v>372</v>
      </c>
      <c r="B162" s="58" t="s">
        <v>1391</v>
      </c>
      <c r="C162" s="74">
        <f t="shared" si="15"/>
        <v>35661</v>
      </c>
      <c r="D162" s="74">
        <f t="shared" si="15"/>
        <v>0</v>
      </c>
      <c r="E162" s="74">
        <f t="shared" si="15"/>
        <v>0</v>
      </c>
      <c r="F162" s="87">
        <f t="shared" si="11"/>
        <v>0</v>
      </c>
      <c r="G162" s="87" t="s">
        <v>1399</v>
      </c>
      <c r="H162" s="11"/>
    </row>
    <row r="163" spans="1:8">
      <c r="A163" s="65">
        <v>3722</v>
      </c>
      <c r="B163" s="66" t="s">
        <v>1341</v>
      </c>
      <c r="C163" s="75">
        <v>35661</v>
      </c>
      <c r="D163" s="75"/>
      <c r="E163" s="75"/>
      <c r="F163" s="87">
        <f t="shared" si="11"/>
        <v>0</v>
      </c>
      <c r="G163" s="87" t="s">
        <v>1399</v>
      </c>
      <c r="H163" s="11"/>
    </row>
    <row r="164" spans="1:8">
      <c r="A164" s="59">
        <v>38</v>
      </c>
      <c r="B164" s="58" t="s">
        <v>1389</v>
      </c>
      <c r="C164" s="74">
        <f t="shared" ref="C164:E164" si="16">C165</f>
        <v>42000</v>
      </c>
      <c r="D164" s="74">
        <f t="shared" si="16"/>
        <v>10000</v>
      </c>
      <c r="E164" s="74">
        <f t="shared" si="16"/>
        <v>8259.2999999999993</v>
      </c>
      <c r="F164" s="87">
        <f t="shared" si="11"/>
        <v>19.664999999999999</v>
      </c>
      <c r="G164" s="87">
        <f t="shared" si="12"/>
        <v>82.592999999999989</v>
      </c>
      <c r="H164" s="11"/>
    </row>
    <row r="165" spans="1:8">
      <c r="A165" s="59">
        <v>381</v>
      </c>
      <c r="B165" s="58" t="s">
        <v>1375</v>
      </c>
      <c r="C165" s="74">
        <f>C167+C166</f>
        <v>42000</v>
      </c>
      <c r="D165" s="74">
        <f t="shared" ref="D165:E165" si="17">D167+D166</f>
        <v>10000</v>
      </c>
      <c r="E165" s="74">
        <f t="shared" si="17"/>
        <v>8259.2999999999993</v>
      </c>
      <c r="F165" s="87">
        <f t="shared" si="11"/>
        <v>19.664999999999999</v>
      </c>
      <c r="G165" s="87">
        <f t="shared" si="12"/>
        <v>82.592999999999989</v>
      </c>
      <c r="H165" s="11"/>
    </row>
    <row r="166" spans="1:8" s="116" customFormat="1">
      <c r="A166" s="119">
        <v>3811</v>
      </c>
      <c r="B166" s="120" t="s">
        <v>1342</v>
      </c>
      <c r="C166" s="84">
        <v>42000</v>
      </c>
      <c r="D166" s="84">
        <v>10000</v>
      </c>
      <c r="E166" s="84"/>
      <c r="F166" s="115">
        <f t="shared" si="11"/>
        <v>0</v>
      </c>
      <c r="G166" s="115"/>
      <c r="H166" s="121"/>
    </row>
    <row r="167" spans="1:8">
      <c r="A167" s="65">
        <v>3812</v>
      </c>
      <c r="B167" s="66" t="s">
        <v>1474</v>
      </c>
      <c r="C167" s="75"/>
      <c r="D167" s="75"/>
      <c r="E167" s="75">
        <v>8259.2999999999993</v>
      </c>
      <c r="F167" s="87" t="s">
        <v>1399</v>
      </c>
      <c r="G167" s="87" t="s">
        <v>1399</v>
      </c>
      <c r="H167" s="11"/>
    </row>
    <row r="168" spans="1:8">
      <c r="A168" s="59">
        <v>4</v>
      </c>
      <c r="B168" s="58" t="s">
        <v>1382</v>
      </c>
      <c r="C168" s="74">
        <f>C169+C172</f>
        <v>1100676</v>
      </c>
      <c r="D168" s="74">
        <f>D169+D172</f>
        <v>1235000</v>
      </c>
      <c r="E168" s="74">
        <f>E169+E172</f>
        <v>1149797.22</v>
      </c>
      <c r="F168" s="87">
        <f t="shared" si="11"/>
        <v>104.46282284705035</v>
      </c>
      <c r="G168" s="87">
        <f t="shared" si="12"/>
        <v>93.100989473684209</v>
      </c>
      <c r="H168" s="11"/>
    </row>
    <row r="169" spans="1:8">
      <c r="A169" s="59">
        <v>41</v>
      </c>
      <c r="B169" s="58" t="s">
        <v>1392</v>
      </c>
      <c r="C169" s="74">
        <f t="shared" ref="C169:E170" si="18">C170</f>
        <v>82343</v>
      </c>
      <c r="D169" s="74">
        <f t="shared" si="18"/>
        <v>30000</v>
      </c>
      <c r="E169" s="74">
        <f t="shared" si="18"/>
        <v>28526.59</v>
      </c>
      <c r="F169" s="87">
        <f t="shared" si="11"/>
        <v>34.643612693246538</v>
      </c>
      <c r="G169" s="87">
        <f t="shared" si="12"/>
        <v>95.088633333333334</v>
      </c>
      <c r="H169" s="11"/>
    </row>
    <row r="170" spans="1:8">
      <c r="A170" s="59">
        <v>412</v>
      </c>
      <c r="B170" s="58" t="s">
        <v>1343</v>
      </c>
      <c r="C170" s="74">
        <f t="shared" si="18"/>
        <v>82343</v>
      </c>
      <c r="D170" s="74">
        <f t="shared" si="18"/>
        <v>30000</v>
      </c>
      <c r="E170" s="74">
        <f t="shared" si="18"/>
        <v>28526.59</v>
      </c>
      <c r="F170" s="87">
        <f t="shared" si="11"/>
        <v>34.643612693246538</v>
      </c>
      <c r="G170" s="87">
        <f t="shared" si="12"/>
        <v>95.088633333333334</v>
      </c>
      <c r="H170" s="11"/>
    </row>
    <row r="171" spans="1:8">
      <c r="A171" s="65">
        <v>4123</v>
      </c>
      <c r="B171" s="66" t="s">
        <v>1343</v>
      </c>
      <c r="C171" s="75">
        <v>82343</v>
      </c>
      <c r="D171" s="75">
        <v>30000</v>
      </c>
      <c r="E171" s="75">
        <v>28526.59</v>
      </c>
      <c r="F171" s="87">
        <f t="shared" si="11"/>
        <v>34.643612693246538</v>
      </c>
      <c r="G171" s="87">
        <f t="shared" si="12"/>
        <v>95.088633333333334</v>
      </c>
      <c r="H171" s="11"/>
    </row>
    <row r="172" spans="1:8">
      <c r="A172" s="59">
        <v>42</v>
      </c>
      <c r="B172" s="58" t="s">
        <v>1383</v>
      </c>
      <c r="C172" s="74">
        <f>C173+C179+C181+C183</f>
        <v>1018333</v>
      </c>
      <c r="D172" s="74">
        <f>D173+D179+D181+D183</f>
        <v>1205000</v>
      </c>
      <c r="E172" s="74">
        <f>E173+E179+E181+E183</f>
        <v>1121270.6299999999</v>
      </c>
      <c r="F172" s="87">
        <f t="shared" si="11"/>
        <v>110.10844488001467</v>
      </c>
      <c r="G172" s="87">
        <f t="shared" si="12"/>
        <v>93.051504564315351</v>
      </c>
      <c r="H172" s="11"/>
    </row>
    <row r="173" spans="1:8">
      <c r="A173" s="59">
        <v>422</v>
      </c>
      <c r="B173" s="58" t="s">
        <v>1384</v>
      </c>
      <c r="C173" s="74">
        <f>SUM(C174:C178)</f>
        <v>941719</v>
      </c>
      <c r="D173" s="74">
        <f>SUM(D174:D178)</f>
        <v>1105000</v>
      </c>
      <c r="E173" s="74">
        <f>SUM(E174:E178)</f>
        <v>999149.67</v>
      </c>
      <c r="F173" s="87">
        <f t="shared" si="11"/>
        <v>106.09849328727572</v>
      </c>
      <c r="G173" s="87">
        <f t="shared" si="12"/>
        <v>90.420784615384619</v>
      </c>
      <c r="H173" s="11"/>
    </row>
    <row r="174" spans="1:8">
      <c r="A174" s="65">
        <v>4221</v>
      </c>
      <c r="B174" s="66" t="s">
        <v>1287</v>
      </c>
      <c r="C174" s="75">
        <v>595853</v>
      </c>
      <c r="D174" s="75">
        <v>410000</v>
      </c>
      <c r="E174" s="75">
        <v>373252.89</v>
      </c>
      <c r="F174" s="87">
        <f t="shared" si="11"/>
        <v>62.641774061723275</v>
      </c>
      <c r="G174" s="87">
        <f t="shared" si="12"/>
        <v>91.037290243902447</v>
      </c>
      <c r="H174" s="11"/>
    </row>
    <row r="175" spans="1:8">
      <c r="A175" s="65">
        <v>4222</v>
      </c>
      <c r="B175" s="66" t="s">
        <v>1333</v>
      </c>
      <c r="C175" s="75">
        <v>9141</v>
      </c>
      <c r="D175" s="75">
        <v>5000</v>
      </c>
      <c r="E175" s="75">
        <v>2799.99</v>
      </c>
      <c r="F175" s="87">
        <f t="shared" si="11"/>
        <v>30.631112569740726</v>
      </c>
      <c r="G175" s="87">
        <f t="shared" si="12"/>
        <v>55.9998</v>
      </c>
      <c r="H175" s="11"/>
    </row>
    <row r="176" spans="1:8">
      <c r="A176" s="65">
        <v>4223</v>
      </c>
      <c r="B176" s="66" t="s">
        <v>1344</v>
      </c>
      <c r="C176" s="75">
        <v>29467</v>
      </c>
      <c r="D176" s="75">
        <v>410000</v>
      </c>
      <c r="E176" s="75">
        <v>356025</v>
      </c>
      <c r="F176" s="87">
        <f t="shared" si="11"/>
        <v>1208.2159704075746</v>
      </c>
      <c r="G176" s="87">
        <f t="shared" si="12"/>
        <v>86.835365853658544</v>
      </c>
      <c r="H176" s="11"/>
    </row>
    <row r="177" spans="1:11">
      <c r="A177" s="65">
        <v>4224</v>
      </c>
      <c r="B177" s="66" t="s">
        <v>1345</v>
      </c>
      <c r="C177" s="75">
        <v>253845</v>
      </c>
      <c r="D177" s="75">
        <v>260000</v>
      </c>
      <c r="E177" s="75">
        <v>253351.2</v>
      </c>
      <c r="F177" s="87">
        <f t="shared" si="11"/>
        <v>99.805471843053837</v>
      </c>
      <c r="G177" s="87">
        <f t="shared" si="12"/>
        <v>97.44276923076923</v>
      </c>
      <c r="H177" s="11"/>
    </row>
    <row r="178" spans="1:11">
      <c r="A178" s="65">
        <v>4225</v>
      </c>
      <c r="B178" s="66" t="s">
        <v>1346</v>
      </c>
      <c r="C178" s="75">
        <v>53413</v>
      </c>
      <c r="D178" s="75">
        <v>20000</v>
      </c>
      <c r="E178" s="75">
        <v>13720.59</v>
      </c>
      <c r="F178" s="87">
        <f t="shared" si="11"/>
        <v>25.687735195551646</v>
      </c>
      <c r="G178" s="87">
        <f t="shared" si="12"/>
        <v>68.602949999999993</v>
      </c>
      <c r="H178" s="11"/>
    </row>
    <row r="179" spans="1:11">
      <c r="A179" s="69">
        <v>423</v>
      </c>
      <c r="B179" s="58" t="s">
        <v>1396</v>
      </c>
      <c r="C179" s="74">
        <f>C180</f>
        <v>17525</v>
      </c>
      <c r="D179" s="74">
        <f>D180</f>
        <v>0</v>
      </c>
      <c r="E179" s="74">
        <f>E180</f>
        <v>0</v>
      </c>
      <c r="F179" s="87">
        <f t="shared" si="11"/>
        <v>0</v>
      </c>
      <c r="G179" s="87" t="s">
        <v>1399</v>
      </c>
      <c r="H179" s="11"/>
    </row>
    <row r="180" spans="1:11">
      <c r="A180" s="70">
        <v>4233</v>
      </c>
      <c r="B180" s="71" t="s">
        <v>1396</v>
      </c>
      <c r="C180" s="75">
        <v>17525</v>
      </c>
      <c r="D180" s="75"/>
      <c r="E180" s="75"/>
      <c r="F180" s="87">
        <f t="shared" si="11"/>
        <v>0</v>
      </c>
      <c r="G180" s="87" t="s">
        <v>1399</v>
      </c>
    </row>
    <row r="181" spans="1:11">
      <c r="A181" s="59">
        <v>424</v>
      </c>
      <c r="B181" s="58" t="s">
        <v>1386</v>
      </c>
      <c r="C181" s="74">
        <f>C182</f>
        <v>46839</v>
      </c>
      <c r="D181" s="74">
        <f>D182</f>
        <v>100000</v>
      </c>
      <c r="E181" s="74">
        <f>E182</f>
        <v>78769.789999999994</v>
      </c>
      <c r="F181" s="87">
        <f t="shared" si="11"/>
        <v>168.17137428211532</v>
      </c>
      <c r="G181" s="87">
        <f t="shared" si="12"/>
        <v>78.76979</v>
      </c>
      <c r="H181" s="11"/>
    </row>
    <row r="182" spans="1:11">
      <c r="A182" s="65">
        <v>4241</v>
      </c>
      <c r="B182" s="66" t="s">
        <v>1335</v>
      </c>
      <c r="C182" s="75">
        <v>46839</v>
      </c>
      <c r="D182" s="75">
        <v>100000</v>
      </c>
      <c r="E182" s="75">
        <v>78769.789999999994</v>
      </c>
      <c r="F182" s="87">
        <f t="shared" si="11"/>
        <v>168.17137428211532</v>
      </c>
      <c r="G182" s="87">
        <f t="shared" si="12"/>
        <v>78.76979</v>
      </c>
      <c r="H182" s="11"/>
    </row>
    <row r="183" spans="1:11">
      <c r="A183" s="59">
        <v>426</v>
      </c>
      <c r="B183" s="58" t="s">
        <v>1385</v>
      </c>
      <c r="C183" s="74">
        <f>C184+C185</f>
        <v>12250</v>
      </c>
      <c r="D183" s="74">
        <f t="shared" ref="D183:E183" si="19">D184+D185</f>
        <v>0</v>
      </c>
      <c r="E183" s="74">
        <f t="shared" si="19"/>
        <v>43351.17</v>
      </c>
      <c r="F183" s="87">
        <f t="shared" si="11"/>
        <v>353.88710204081633</v>
      </c>
      <c r="G183" s="87"/>
      <c r="H183" s="11"/>
    </row>
    <row r="184" spans="1:11">
      <c r="A184" s="65">
        <v>4262</v>
      </c>
      <c r="B184" s="66" t="s">
        <v>1495</v>
      </c>
      <c r="C184" s="75">
        <v>0</v>
      </c>
      <c r="D184" s="75">
        <v>0</v>
      </c>
      <c r="E184" s="75">
        <v>43351.17</v>
      </c>
      <c r="F184" s="87" t="s">
        <v>1399</v>
      </c>
      <c r="G184" s="87"/>
      <c r="H184" s="11"/>
    </row>
    <row r="185" spans="1:11">
      <c r="A185" s="65">
        <v>4264</v>
      </c>
      <c r="B185" s="66" t="s">
        <v>1497</v>
      </c>
      <c r="C185" s="75">
        <v>12250</v>
      </c>
      <c r="D185" s="75"/>
      <c r="E185" s="75"/>
      <c r="F185" s="87">
        <f t="shared" si="11"/>
        <v>0</v>
      </c>
      <c r="G185" s="87"/>
      <c r="H185" s="11"/>
    </row>
    <row r="186" spans="1:11">
      <c r="A186" s="72"/>
      <c r="B186" s="72" t="s">
        <v>18</v>
      </c>
      <c r="C186" s="73">
        <f>C187+C209</f>
        <v>217300</v>
      </c>
      <c r="D186" s="73">
        <f>D187+D209</f>
        <v>1085679</v>
      </c>
      <c r="E186" s="77">
        <f>E187+E209</f>
        <v>712940.72000000009</v>
      </c>
      <c r="F186" s="96">
        <f t="shared" si="11"/>
        <v>328.0905292222734</v>
      </c>
      <c r="G186" s="96">
        <f t="shared" si="12"/>
        <v>65.667726832701021</v>
      </c>
      <c r="H186" s="11"/>
    </row>
    <row r="187" spans="1:11">
      <c r="A187" s="59">
        <v>3</v>
      </c>
      <c r="B187" s="58" t="s">
        <v>1395</v>
      </c>
      <c r="C187" s="74">
        <f>C188+C196+C206</f>
        <v>217300</v>
      </c>
      <c r="D187" s="74">
        <f>D188+D196+D206</f>
        <v>694385</v>
      </c>
      <c r="E187" s="74">
        <f>E188+E196+E206</f>
        <v>679979.17</v>
      </c>
      <c r="F187" s="87">
        <f t="shared" si="11"/>
        <v>312.92184537505756</v>
      </c>
      <c r="G187" s="87">
        <f t="shared" si="12"/>
        <v>97.92538289277563</v>
      </c>
      <c r="H187" s="11"/>
    </row>
    <row r="188" spans="1:11">
      <c r="A188" s="59">
        <v>31</v>
      </c>
      <c r="B188" s="58" t="s">
        <v>1353</v>
      </c>
      <c r="C188" s="74">
        <f>C189+C191+C193</f>
        <v>205548</v>
      </c>
      <c r="D188" s="74">
        <f>D189+D191+D193</f>
        <v>529835</v>
      </c>
      <c r="E188" s="74">
        <f>E189+E191+E193</f>
        <v>526404.55000000005</v>
      </c>
      <c r="F188" s="87">
        <f t="shared" si="11"/>
        <v>256.09811333605774</v>
      </c>
      <c r="G188" s="87">
        <f t="shared" si="12"/>
        <v>99.352543716440039</v>
      </c>
      <c r="H188" s="11"/>
    </row>
    <row r="189" spans="1:11">
      <c r="A189" s="59">
        <v>311</v>
      </c>
      <c r="B189" s="58" t="s">
        <v>1321</v>
      </c>
      <c r="C189" s="74">
        <f>C190</f>
        <v>175382</v>
      </c>
      <c r="D189" s="74">
        <f>D190</f>
        <v>450000</v>
      </c>
      <c r="E189" s="74">
        <f>E190</f>
        <v>447017.48</v>
      </c>
      <c r="F189" s="87">
        <f t="shared" si="11"/>
        <v>254.88218859404043</v>
      </c>
      <c r="G189" s="87">
        <f t="shared" si="12"/>
        <v>99.337217777777781</v>
      </c>
      <c r="H189" s="11"/>
    </row>
    <row r="190" spans="1:11">
      <c r="A190" s="65">
        <v>3111</v>
      </c>
      <c r="B190" s="66" t="s">
        <v>1321</v>
      </c>
      <c r="C190" s="75">
        <v>175382</v>
      </c>
      <c r="D190" s="75">
        <f>120000+330000</f>
        <v>450000</v>
      </c>
      <c r="E190" s="75">
        <v>447017.48</v>
      </c>
      <c r="F190" s="87">
        <f t="shared" si="11"/>
        <v>254.88218859404043</v>
      </c>
      <c r="G190" s="87">
        <f t="shared" si="12"/>
        <v>99.337217777777781</v>
      </c>
      <c r="H190" s="11"/>
      <c r="K190" s="11"/>
    </row>
    <row r="191" spans="1:11" s="117" customFormat="1">
      <c r="A191" s="59">
        <v>312</v>
      </c>
      <c r="B191" s="58" t="s">
        <v>1322</v>
      </c>
      <c r="C191" s="74">
        <f>C192</f>
        <v>0</v>
      </c>
      <c r="D191" s="74">
        <f>D192</f>
        <v>2500</v>
      </c>
      <c r="E191" s="74">
        <f>E192</f>
        <v>2500</v>
      </c>
      <c r="F191" s="87" t="s">
        <v>1399</v>
      </c>
      <c r="G191" s="87"/>
      <c r="H191" s="122"/>
      <c r="K191" s="11"/>
    </row>
    <row r="192" spans="1:11">
      <c r="A192" s="65">
        <v>3121</v>
      </c>
      <c r="B192" s="66" t="s">
        <v>1322</v>
      </c>
      <c r="C192" s="75"/>
      <c r="D192" s="75">
        <v>2500</v>
      </c>
      <c r="E192" s="75">
        <v>2500</v>
      </c>
      <c r="F192" s="87" t="s">
        <v>1399</v>
      </c>
      <c r="G192" s="87"/>
      <c r="H192" s="11"/>
      <c r="K192" s="11"/>
    </row>
    <row r="193" spans="1:11">
      <c r="A193" s="59">
        <v>313</v>
      </c>
      <c r="B193" s="58" t="s">
        <v>1355</v>
      </c>
      <c r="C193" s="74">
        <f>C194+C195</f>
        <v>30166</v>
      </c>
      <c r="D193" s="74">
        <f>D194+D195</f>
        <v>77335</v>
      </c>
      <c r="E193" s="74">
        <f>E194+E195</f>
        <v>76887.070000000007</v>
      </c>
      <c r="F193" s="87">
        <f t="shared" si="11"/>
        <v>254.87989789829609</v>
      </c>
      <c r="G193" s="87">
        <f t="shared" si="12"/>
        <v>99.420792655330715</v>
      </c>
      <c r="H193" s="11"/>
      <c r="K193" s="11"/>
    </row>
    <row r="194" spans="1:11">
      <c r="A194" s="65">
        <v>3132</v>
      </c>
      <c r="B194" s="66" t="s">
        <v>1393</v>
      </c>
      <c r="C194" s="75">
        <v>27184</v>
      </c>
      <c r="D194" s="75">
        <f>18600+51100</f>
        <v>69700</v>
      </c>
      <c r="E194" s="75">
        <v>69287.75</v>
      </c>
      <c r="F194" s="87">
        <f t="shared" si="11"/>
        <v>254.88430694526193</v>
      </c>
      <c r="G194" s="87">
        <f t="shared" si="12"/>
        <v>99.408536585365852</v>
      </c>
      <c r="H194" s="11"/>
      <c r="K194" s="11"/>
    </row>
    <row r="195" spans="1:11">
      <c r="A195" s="65">
        <v>3133</v>
      </c>
      <c r="B195" s="66" t="s">
        <v>1394</v>
      </c>
      <c r="C195" s="75">
        <v>2982</v>
      </c>
      <c r="D195" s="75">
        <f>2035+5600</f>
        <v>7635</v>
      </c>
      <c r="E195" s="75">
        <v>7599.32</v>
      </c>
      <c r="F195" s="87">
        <f t="shared" si="11"/>
        <v>254.83970489604292</v>
      </c>
      <c r="G195" s="87">
        <f t="shared" si="12"/>
        <v>99.532678454485918</v>
      </c>
      <c r="H195" s="11"/>
      <c r="K195" s="11"/>
    </row>
    <row r="196" spans="1:11">
      <c r="A196" s="59">
        <v>32</v>
      </c>
      <c r="B196" s="58" t="s">
        <v>1356</v>
      </c>
      <c r="C196" s="74">
        <f>C197+C200+C203</f>
        <v>11736</v>
      </c>
      <c r="D196" s="74">
        <f t="shared" ref="D196:E196" si="20">D197+D200+D203</f>
        <v>164550</v>
      </c>
      <c r="E196" s="74">
        <f t="shared" si="20"/>
        <v>153574.62</v>
      </c>
      <c r="F196" s="87">
        <f t="shared" si="11"/>
        <v>1308.5771983640082</v>
      </c>
      <c r="G196" s="87">
        <f t="shared" si="12"/>
        <v>93.330063810391977</v>
      </c>
      <c r="H196" s="11"/>
      <c r="K196" s="11"/>
    </row>
    <row r="197" spans="1:11">
      <c r="A197" s="59">
        <v>321</v>
      </c>
      <c r="B197" s="58" t="s">
        <v>1322</v>
      </c>
      <c r="C197" s="74">
        <f>C198+C199</f>
        <v>7758</v>
      </c>
      <c r="D197" s="74">
        <f>D198+D199</f>
        <v>64500</v>
      </c>
      <c r="E197" s="74">
        <f>E198+E199</f>
        <v>59831.62</v>
      </c>
      <c r="F197" s="87">
        <f t="shared" ref="F197:F257" si="21">E197/C197*100</f>
        <v>771.22480020623868</v>
      </c>
      <c r="G197" s="87">
        <f t="shared" si="12"/>
        <v>92.762201550387601</v>
      </c>
      <c r="H197" s="11"/>
      <c r="K197" s="11"/>
    </row>
    <row r="198" spans="1:11">
      <c r="A198" s="65">
        <v>3211</v>
      </c>
      <c r="B198" s="66" t="s">
        <v>1347</v>
      </c>
      <c r="C198" s="75">
        <v>7758</v>
      </c>
      <c r="D198" s="75">
        <f>5000+57000</f>
        <v>62000</v>
      </c>
      <c r="E198" s="75">
        <v>57500.93</v>
      </c>
      <c r="F198" s="87">
        <f t="shared" si="21"/>
        <v>741.18239236916736</v>
      </c>
      <c r="G198" s="87">
        <f t="shared" si="12"/>
        <v>92.743435483870968</v>
      </c>
      <c r="H198" s="11"/>
      <c r="K198" s="11"/>
    </row>
    <row r="199" spans="1:11">
      <c r="A199" s="65">
        <v>3212</v>
      </c>
      <c r="B199" s="66" t="s">
        <v>1265</v>
      </c>
      <c r="C199" s="75"/>
      <c r="D199" s="75">
        <v>2500</v>
      </c>
      <c r="E199" s="75">
        <v>2330.69</v>
      </c>
      <c r="F199" s="87" t="s">
        <v>1399</v>
      </c>
      <c r="G199" s="87">
        <f t="shared" si="12"/>
        <v>93.227599999999995</v>
      </c>
      <c r="H199" s="11"/>
      <c r="K199" s="11"/>
    </row>
    <row r="200" spans="1:11" s="117" customFormat="1">
      <c r="A200" s="59">
        <v>323</v>
      </c>
      <c r="B200" s="58" t="s">
        <v>1379</v>
      </c>
      <c r="C200" s="74">
        <f>C201+C202</f>
        <v>0</v>
      </c>
      <c r="D200" s="74">
        <f>D201+D202</f>
        <v>100050</v>
      </c>
      <c r="E200" s="74">
        <f>E201+E202</f>
        <v>93743</v>
      </c>
      <c r="F200" s="87" t="s">
        <v>1399</v>
      </c>
      <c r="G200" s="87"/>
      <c r="H200" s="122"/>
      <c r="K200" s="11"/>
    </row>
    <row r="201" spans="1:11">
      <c r="A201" s="65">
        <v>3231</v>
      </c>
      <c r="B201" s="66" t="s">
        <v>1272</v>
      </c>
      <c r="C201" s="75"/>
      <c r="D201" s="75">
        <v>50</v>
      </c>
      <c r="E201" s="75">
        <v>43</v>
      </c>
      <c r="F201" s="87" t="s">
        <v>1399</v>
      </c>
      <c r="G201" s="87"/>
      <c r="H201" s="11"/>
      <c r="K201" s="11"/>
    </row>
    <row r="202" spans="1:11">
      <c r="A202" s="65">
        <v>3237</v>
      </c>
      <c r="B202" s="66" t="s">
        <v>1278</v>
      </c>
      <c r="C202" s="75"/>
      <c r="D202" s="75">
        <v>100000</v>
      </c>
      <c r="E202" s="75">
        <v>93700</v>
      </c>
      <c r="F202" s="87" t="s">
        <v>1399</v>
      </c>
      <c r="G202" s="87"/>
      <c r="H202" s="11"/>
      <c r="K202" s="11"/>
    </row>
    <row r="203" spans="1:11">
      <c r="A203" s="59">
        <v>329</v>
      </c>
      <c r="B203" s="58" t="s">
        <v>1285</v>
      </c>
      <c r="C203" s="74">
        <f>C204+C205</f>
        <v>3978</v>
      </c>
      <c r="D203" s="74">
        <f>D204+D205</f>
        <v>0</v>
      </c>
      <c r="E203" s="74">
        <f>E204+E205</f>
        <v>0</v>
      </c>
      <c r="F203" s="87">
        <f t="shared" si="21"/>
        <v>0</v>
      </c>
      <c r="G203" s="87" t="s">
        <v>1399</v>
      </c>
      <c r="H203" s="11"/>
      <c r="K203" s="11"/>
    </row>
    <row r="204" spans="1:11">
      <c r="A204" s="65">
        <v>3293</v>
      </c>
      <c r="B204" s="66" t="s">
        <v>1326</v>
      </c>
      <c r="C204" s="75">
        <v>3978</v>
      </c>
      <c r="D204" s="75"/>
      <c r="E204" s="75"/>
      <c r="F204" s="87">
        <f t="shared" si="21"/>
        <v>0</v>
      </c>
      <c r="G204" s="87" t="s">
        <v>1399</v>
      </c>
      <c r="H204" s="11"/>
      <c r="K204" s="11"/>
    </row>
    <row r="205" spans="1:11">
      <c r="A205" s="65">
        <v>3295</v>
      </c>
      <c r="B205" s="66" t="s">
        <v>1284</v>
      </c>
      <c r="C205" s="75"/>
      <c r="D205" s="75"/>
      <c r="E205" s="75">
        <v>0</v>
      </c>
      <c r="F205" s="87" t="s">
        <v>1399</v>
      </c>
      <c r="G205" s="87" t="s">
        <v>1399</v>
      </c>
      <c r="H205" s="11"/>
      <c r="K205" s="11"/>
    </row>
    <row r="206" spans="1:11">
      <c r="A206" s="59">
        <v>34</v>
      </c>
      <c r="B206" s="58" t="s">
        <v>1380</v>
      </c>
      <c r="C206" s="74">
        <f t="shared" ref="C206:E207" si="22">C207</f>
        <v>16</v>
      </c>
      <c r="D206" s="74">
        <f t="shared" si="22"/>
        <v>0</v>
      </c>
      <c r="E206" s="74">
        <f t="shared" si="22"/>
        <v>0</v>
      </c>
      <c r="F206" s="87">
        <f t="shared" si="21"/>
        <v>0</v>
      </c>
      <c r="G206" s="87"/>
      <c r="H206" s="11"/>
      <c r="K206" s="11"/>
    </row>
    <row r="207" spans="1:11">
      <c r="A207" s="59">
        <v>343</v>
      </c>
      <c r="B207" s="58" t="s">
        <v>1381</v>
      </c>
      <c r="C207" s="74">
        <f t="shared" si="22"/>
        <v>16</v>
      </c>
      <c r="D207" s="74">
        <f t="shared" si="22"/>
        <v>0</v>
      </c>
      <c r="E207" s="74">
        <f t="shared" si="22"/>
        <v>0</v>
      </c>
      <c r="F207" s="87">
        <f t="shared" si="21"/>
        <v>0</v>
      </c>
      <c r="G207" s="87"/>
      <c r="H207" s="11"/>
      <c r="K207" s="11"/>
    </row>
    <row r="208" spans="1:11" ht="30">
      <c r="A208" s="65">
        <v>3432</v>
      </c>
      <c r="B208" s="135" t="s">
        <v>1328</v>
      </c>
      <c r="C208" s="75">
        <v>16</v>
      </c>
      <c r="D208" s="75">
        <v>0</v>
      </c>
      <c r="E208" s="75"/>
      <c r="F208" s="87">
        <f t="shared" si="21"/>
        <v>0</v>
      </c>
      <c r="G208" s="87"/>
      <c r="H208" s="11"/>
      <c r="K208" s="11"/>
    </row>
    <row r="209" spans="1:11">
      <c r="A209" s="65">
        <v>4</v>
      </c>
      <c r="B209" s="58" t="s">
        <v>1382</v>
      </c>
      <c r="C209" s="75">
        <f t="shared" ref="C209:E210" si="23">C210</f>
        <v>0</v>
      </c>
      <c r="D209" s="75">
        <f t="shared" si="23"/>
        <v>391294</v>
      </c>
      <c r="E209" s="75">
        <f t="shared" si="23"/>
        <v>32961.550000000003</v>
      </c>
      <c r="F209" s="87" t="s">
        <v>1399</v>
      </c>
      <c r="G209" s="87"/>
      <c r="H209" s="11"/>
      <c r="K209" s="11"/>
    </row>
    <row r="210" spans="1:11">
      <c r="A210" s="65">
        <v>42</v>
      </c>
      <c r="B210" s="58" t="s">
        <v>1383</v>
      </c>
      <c r="C210" s="75">
        <f t="shared" si="23"/>
        <v>0</v>
      </c>
      <c r="D210" s="75">
        <f t="shared" si="23"/>
        <v>391294</v>
      </c>
      <c r="E210" s="75">
        <f t="shared" si="23"/>
        <v>32961.550000000003</v>
      </c>
      <c r="F210" s="87" t="s">
        <v>1399</v>
      </c>
      <c r="G210" s="87"/>
      <c r="H210" s="11"/>
      <c r="K210" s="11"/>
    </row>
    <row r="211" spans="1:11">
      <c r="A211" s="65">
        <v>422</v>
      </c>
      <c r="B211" s="58" t="s">
        <v>1384</v>
      </c>
      <c r="C211" s="74">
        <f>C212+C213</f>
        <v>0</v>
      </c>
      <c r="D211" s="74">
        <f t="shared" ref="D211:E211" si="24">D212+D213</f>
        <v>391294</v>
      </c>
      <c r="E211" s="74">
        <f t="shared" si="24"/>
        <v>32961.550000000003</v>
      </c>
      <c r="F211" s="87" t="s">
        <v>1399</v>
      </c>
      <c r="G211" s="87"/>
      <c r="H211" s="11"/>
      <c r="K211" s="11"/>
    </row>
    <row r="212" spans="1:11">
      <c r="A212" s="65">
        <v>4221</v>
      </c>
      <c r="B212" s="66" t="s">
        <v>1287</v>
      </c>
      <c r="C212" s="75"/>
      <c r="D212" s="75">
        <f>40000</f>
        <v>40000</v>
      </c>
      <c r="E212" s="75">
        <v>32961.550000000003</v>
      </c>
      <c r="F212" s="87" t="s">
        <v>1399</v>
      </c>
      <c r="G212" s="87"/>
      <c r="H212" s="11"/>
      <c r="K212" s="11"/>
    </row>
    <row r="213" spans="1:11">
      <c r="A213" s="65">
        <v>4227</v>
      </c>
      <c r="B213" s="66" t="s">
        <v>1288</v>
      </c>
      <c r="C213" s="75"/>
      <c r="D213" s="75">
        <v>351294</v>
      </c>
      <c r="E213" s="75"/>
      <c r="F213" s="87"/>
      <c r="G213" s="87"/>
      <c r="H213" s="11"/>
      <c r="K213" s="11"/>
    </row>
    <row r="214" spans="1:11">
      <c r="A214" s="72"/>
      <c r="B214" s="72" t="s">
        <v>174</v>
      </c>
      <c r="C214" s="73">
        <f>C215+C253</f>
        <v>694177</v>
      </c>
      <c r="D214" s="73">
        <f>D215+D253</f>
        <v>397635</v>
      </c>
      <c r="E214" s="77">
        <f>E215+E253</f>
        <v>381367.34</v>
      </c>
      <c r="F214" s="96">
        <f t="shared" si="21"/>
        <v>54.938054703627472</v>
      </c>
      <c r="G214" s="96">
        <f t="shared" si="12"/>
        <v>95.908896349667415</v>
      </c>
      <c r="H214" s="11"/>
    </row>
    <row r="215" spans="1:11">
      <c r="A215" s="59">
        <v>3</v>
      </c>
      <c r="B215" s="58" t="s">
        <v>1395</v>
      </c>
      <c r="C215" s="74">
        <f>C216+C222+C244+C247+C250</f>
        <v>409691</v>
      </c>
      <c r="D215" s="74">
        <f>D216+D222+D244+D247+D250</f>
        <v>377635</v>
      </c>
      <c r="E215" s="74">
        <f>E216+E222+E244+E247+E250</f>
        <v>361988.73000000004</v>
      </c>
      <c r="F215" s="87">
        <f t="shared" si="21"/>
        <v>88.356524795516634</v>
      </c>
      <c r="G215" s="87">
        <f t="shared" si="12"/>
        <v>95.856774398559466</v>
      </c>
      <c r="H215" s="11"/>
    </row>
    <row r="216" spans="1:11">
      <c r="A216" s="59">
        <v>31</v>
      </c>
      <c r="B216" s="58" t="s">
        <v>1354</v>
      </c>
      <c r="C216" s="74">
        <f>C217+C219</f>
        <v>34542</v>
      </c>
      <c r="D216" s="74">
        <f>D217+D219</f>
        <v>150635</v>
      </c>
      <c r="E216" s="74">
        <f>E217+E219</f>
        <v>119700.1</v>
      </c>
      <c r="F216" s="87">
        <f t="shared" si="21"/>
        <v>346.53494296798101</v>
      </c>
      <c r="G216" s="87">
        <f t="shared" si="12"/>
        <v>79.463670461712084</v>
      </c>
      <c r="H216" s="11"/>
    </row>
    <row r="217" spans="1:11">
      <c r="A217" s="59">
        <v>311</v>
      </c>
      <c r="B217" s="58" t="s">
        <v>1321</v>
      </c>
      <c r="C217" s="74">
        <f>C218</f>
        <v>29919</v>
      </c>
      <c r="D217" s="74">
        <f>D218</f>
        <v>130000</v>
      </c>
      <c r="E217" s="74">
        <f>E218</f>
        <v>102133.17</v>
      </c>
      <c r="F217" s="87">
        <f t="shared" si="21"/>
        <v>341.36558708512985</v>
      </c>
      <c r="G217" s="87">
        <f t="shared" si="12"/>
        <v>78.563976923076922</v>
      </c>
      <c r="H217" s="11"/>
    </row>
    <row r="218" spans="1:11">
      <c r="A218" s="65">
        <v>3111</v>
      </c>
      <c r="B218" s="66" t="s">
        <v>1321</v>
      </c>
      <c r="C218" s="75">
        <v>29919</v>
      </c>
      <c r="D218" s="75">
        <f>120000+10000</f>
        <v>130000</v>
      </c>
      <c r="E218" s="75">
        <v>102133.17</v>
      </c>
      <c r="F218" s="87">
        <f t="shared" si="21"/>
        <v>341.36558708512985</v>
      </c>
      <c r="G218" s="87">
        <f t="shared" si="12"/>
        <v>78.563976923076922</v>
      </c>
      <c r="H218" s="11"/>
    </row>
    <row r="219" spans="1:11">
      <c r="A219" s="59">
        <v>313</v>
      </c>
      <c r="B219" s="58" t="s">
        <v>1355</v>
      </c>
      <c r="C219" s="74">
        <f>C220+C221</f>
        <v>4623</v>
      </c>
      <c r="D219" s="74">
        <f>D220+D221</f>
        <v>20635</v>
      </c>
      <c r="E219" s="74">
        <f>E220+E221</f>
        <v>17566.93</v>
      </c>
      <c r="F219" s="87">
        <f t="shared" si="21"/>
        <v>379.9898334414882</v>
      </c>
      <c r="G219" s="87">
        <f t="shared" ref="G219:G287" si="25">E219/D219*100</f>
        <v>85.131717954930934</v>
      </c>
      <c r="H219" s="11"/>
    </row>
    <row r="220" spans="1:11">
      <c r="A220" s="65">
        <v>3132</v>
      </c>
      <c r="B220" s="66" t="s">
        <v>1393</v>
      </c>
      <c r="C220" s="75">
        <v>4166</v>
      </c>
      <c r="D220" s="75">
        <f>18600</f>
        <v>18600</v>
      </c>
      <c r="E220" s="75">
        <v>15830.65</v>
      </c>
      <c r="F220" s="87">
        <f t="shared" si="21"/>
        <v>379.9963994239078</v>
      </c>
      <c r="G220" s="87">
        <f t="shared" si="25"/>
        <v>85.111021505376343</v>
      </c>
      <c r="H220" s="11"/>
    </row>
    <row r="221" spans="1:11">
      <c r="A221" s="65">
        <v>3133</v>
      </c>
      <c r="B221" s="66" t="s">
        <v>1394</v>
      </c>
      <c r="C221" s="75">
        <v>457</v>
      </c>
      <c r="D221" s="75">
        <f>2035</f>
        <v>2035</v>
      </c>
      <c r="E221" s="75">
        <v>1736.28</v>
      </c>
      <c r="F221" s="87">
        <f t="shared" si="21"/>
        <v>379.92997811816196</v>
      </c>
      <c r="G221" s="87">
        <f t="shared" si="25"/>
        <v>85.320884520884519</v>
      </c>
      <c r="H221" s="11"/>
    </row>
    <row r="222" spans="1:11">
      <c r="A222" s="59">
        <v>32</v>
      </c>
      <c r="B222" s="58" t="s">
        <v>1356</v>
      </c>
      <c r="C222" s="74">
        <f>C223+C227+C230+C237+C239</f>
        <v>363566</v>
      </c>
      <c r="D222" s="74">
        <f>D223+D227+D230+D237+D239</f>
        <v>226300</v>
      </c>
      <c r="E222" s="74">
        <f>E223+E227+E230+E237+E239</f>
        <v>241876.7</v>
      </c>
      <c r="F222" s="87">
        <f t="shared" si="21"/>
        <v>66.528965854892931</v>
      </c>
      <c r="G222" s="87">
        <f t="shared" si="25"/>
        <v>106.88320813079983</v>
      </c>
      <c r="H222" s="11"/>
    </row>
    <row r="223" spans="1:11">
      <c r="A223" s="59">
        <v>321</v>
      </c>
      <c r="B223" s="58" t="s">
        <v>1322</v>
      </c>
      <c r="C223" s="74">
        <f>SUM(C224:C226)</f>
        <v>88540</v>
      </c>
      <c r="D223" s="74">
        <f>SUM(D224:D226)</f>
        <v>76500</v>
      </c>
      <c r="E223" s="74">
        <f>SUM(E224:E226)</f>
        <v>81957.2</v>
      </c>
      <c r="F223" s="87">
        <f t="shared" si="21"/>
        <v>92.565168285520656</v>
      </c>
      <c r="G223" s="87">
        <f t="shared" si="25"/>
        <v>107.13359477124183</v>
      </c>
      <c r="H223" s="11"/>
    </row>
    <row r="224" spans="1:11">
      <c r="A224" s="65">
        <v>3211</v>
      </c>
      <c r="B224" s="66" t="s">
        <v>1264</v>
      </c>
      <c r="C224" s="75">
        <v>83086</v>
      </c>
      <c r="D224" s="75">
        <f>6500+48000</f>
        <v>54500</v>
      </c>
      <c r="E224" s="75">
        <f>61081.01-1015</f>
        <v>60066.01</v>
      </c>
      <c r="F224" s="87">
        <f t="shared" si="21"/>
        <v>72.293779938858535</v>
      </c>
      <c r="G224" s="87">
        <f t="shared" si="25"/>
        <v>110.2128623853211</v>
      </c>
      <c r="H224" s="11"/>
    </row>
    <row r="225" spans="1:8">
      <c r="A225" s="65">
        <v>3212</v>
      </c>
      <c r="B225" s="66" t="s">
        <v>1348</v>
      </c>
      <c r="C225" s="75"/>
      <c r="D225" s="75"/>
      <c r="E225" s="75">
        <v>0</v>
      </c>
      <c r="F225" s="87" t="s">
        <v>1399</v>
      </c>
      <c r="G225" s="87" t="s">
        <v>1399</v>
      </c>
      <c r="H225" s="11"/>
    </row>
    <row r="226" spans="1:8">
      <c r="A226" s="65">
        <v>3213</v>
      </c>
      <c r="B226" s="66" t="s">
        <v>1266</v>
      </c>
      <c r="C226" s="75">
        <v>5454</v>
      </c>
      <c r="D226" s="75">
        <v>22000</v>
      </c>
      <c r="E226" s="75">
        <v>21891.19</v>
      </c>
      <c r="F226" s="87">
        <f t="shared" si="21"/>
        <v>401.37862119545281</v>
      </c>
      <c r="G226" s="87">
        <f t="shared" si="25"/>
        <v>99.505409090909083</v>
      </c>
      <c r="H226" s="11"/>
    </row>
    <row r="227" spans="1:8">
      <c r="A227" s="59">
        <v>322</v>
      </c>
      <c r="B227" s="58" t="s">
        <v>1378</v>
      </c>
      <c r="C227" s="74">
        <f>C228+C229</f>
        <v>5643</v>
      </c>
      <c r="D227" s="74">
        <f t="shared" ref="D227:E227" si="26">D228+D229</f>
        <v>300</v>
      </c>
      <c r="E227" s="74">
        <f t="shared" si="26"/>
        <v>1909.58</v>
      </c>
      <c r="F227" s="87">
        <f t="shared" si="21"/>
        <v>33.839801524012046</v>
      </c>
      <c r="G227" s="87">
        <f t="shared" si="25"/>
        <v>636.52666666666664</v>
      </c>
      <c r="H227" s="11"/>
    </row>
    <row r="228" spans="1:8">
      <c r="A228" s="65">
        <v>3221</v>
      </c>
      <c r="B228" s="66" t="s">
        <v>1267</v>
      </c>
      <c r="C228" s="75">
        <v>5643</v>
      </c>
      <c r="D228" s="75">
        <f>300</f>
        <v>300</v>
      </c>
      <c r="E228" s="75">
        <v>276.60000000000002</v>
      </c>
      <c r="F228" s="87">
        <f t="shared" si="21"/>
        <v>4.9016480595427963</v>
      </c>
      <c r="G228" s="87">
        <f t="shared" si="25"/>
        <v>92.2</v>
      </c>
      <c r="H228" s="11"/>
    </row>
    <row r="229" spans="1:8">
      <c r="A229" s="65">
        <v>3224</v>
      </c>
      <c r="B229" s="66" t="s">
        <v>1498</v>
      </c>
      <c r="C229" s="75"/>
      <c r="D229" s="75"/>
      <c r="E229" s="75">
        <v>1632.98</v>
      </c>
      <c r="F229" s="87" t="s">
        <v>1399</v>
      </c>
      <c r="G229" s="87"/>
      <c r="H229" s="11"/>
    </row>
    <row r="230" spans="1:8">
      <c r="A230" s="59">
        <v>323</v>
      </c>
      <c r="B230" s="58" t="s">
        <v>1379</v>
      </c>
      <c r="C230" s="74">
        <f>SUM(C231:C236)</f>
        <v>216981</v>
      </c>
      <c r="D230" s="74">
        <f>SUM(D231:D236)</f>
        <v>110150</v>
      </c>
      <c r="E230" s="74">
        <f>SUM(E231:E236)</f>
        <v>115335.02</v>
      </c>
      <c r="F230" s="87">
        <f t="shared" si="21"/>
        <v>53.15443287661131</v>
      </c>
      <c r="G230" s="87">
        <f t="shared" si="25"/>
        <v>104.70723558783477</v>
      </c>
      <c r="H230" s="11"/>
    </row>
    <row r="231" spans="1:8">
      <c r="A231" s="65">
        <v>3223</v>
      </c>
      <c r="B231" s="66" t="s">
        <v>1269</v>
      </c>
      <c r="C231" s="75"/>
      <c r="D231" s="75"/>
      <c r="E231" s="75">
        <v>0</v>
      </c>
      <c r="F231" s="87" t="s">
        <v>1399</v>
      </c>
      <c r="G231" s="87" t="s">
        <v>1399</v>
      </c>
      <c r="H231" s="11"/>
    </row>
    <row r="232" spans="1:8">
      <c r="A232" s="65">
        <v>3231</v>
      </c>
      <c r="B232" s="66" t="s">
        <v>1272</v>
      </c>
      <c r="C232" s="75">
        <v>7065</v>
      </c>
      <c r="D232" s="75">
        <f>200</f>
        <v>200</v>
      </c>
      <c r="E232" s="75">
        <v>172.5</v>
      </c>
      <c r="F232" s="87">
        <f t="shared" si="21"/>
        <v>2.4416135881104037</v>
      </c>
      <c r="G232" s="87">
        <f t="shared" si="25"/>
        <v>86.25</v>
      </c>
      <c r="H232" s="11"/>
    </row>
    <row r="233" spans="1:8">
      <c r="A233" s="65">
        <v>3233</v>
      </c>
      <c r="B233" s="66" t="s">
        <v>1274</v>
      </c>
      <c r="C233" s="75">
        <v>44352</v>
      </c>
      <c r="D233" s="75">
        <f>2000</f>
        <v>2000</v>
      </c>
      <c r="E233" s="75">
        <v>2000</v>
      </c>
      <c r="F233" s="87">
        <f t="shared" si="21"/>
        <v>4.5093795093795093</v>
      </c>
      <c r="G233" s="87">
        <f t="shared" si="25"/>
        <v>100</v>
      </c>
      <c r="H233" s="11"/>
    </row>
    <row r="234" spans="1:8">
      <c r="A234" s="65">
        <v>3235</v>
      </c>
      <c r="B234" s="66" t="s">
        <v>1276</v>
      </c>
      <c r="C234" s="75">
        <v>4223</v>
      </c>
      <c r="D234" s="75">
        <f>100+17000</f>
        <v>17100</v>
      </c>
      <c r="E234" s="75">
        <f>16307.5-70</f>
        <v>16237.5</v>
      </c>
      <c r="F234" s="87">
        <f t="shared" si="21"/>
        <v>384.50153919014917</v>
      </c>
      <c r="G234" s="87">
        <f t="shared" si="25"/>
        <v>94.956140350877192</v>
      </c>
      <c r="H234" s="11"/>
    </row>
    <row r="235" spans="1:8">
      <c r="A235" s="65">
        <v>3237</v>
      </c>
      <c r="B235" s="66" t="s">
        <v>1324</v>
      </c>
      <c r="C235" s="75">
        <v>147154</v>
      </c>
      <c r="D235" s="75">
        <f>62600+3000</f>
        <v>65600</v>
      </c>
      <c r="E235" s="75">
        <v>93422.02</v>
      </c>
      <c r="F235" s="87">
        <f t="shared" si="21"/>
        <v>63.485885534881824</v>
      </c>
      <c r="G235" s="87">
        <f t="shared" si="25"/>
        <v>142.41161585365853</v>
      </c>
      <c r="H235" s="11"/>
    </row>
    <row r="236" spans="1:8">
      <c r="A236" s="65">
        <v>3239</v>
      </c>
      <c r="B236" s="66" t="s">
        <v>1280</v>
      </c>
      <c r="C236" s="75">
        <v>14187</v>
      </c>
      <c r="D236" s="75">
        <f>250+25000</f>
        <v>25250</v>
      </c>
      <c r="E236" s="75">
        <v>3503</v>
      </c>
      <c r="F236" s="87">
        <f t="shared" si="21"/>
        <v>24.691619087897372</v>
      </c>
      <c r="G236" s="87">
        <f t="shared" si="25"/>
        <v>13.873267326732675</v>
      </c>
      <c r="H236" s="11"/>
    </row>
    <row r="237" spans="1:8">
      <c r="A237" s="59">
        <v>324</v>
      </c>
      <c r="B237" s="58" t="s">
        <v>1387</v>
      </c>
      <c r="C237" s="74">
        <f>C238</f>
        <v>27190</v>
      </c>
      <c r="D237" s="74">
        <f>D238</f>
        <v>16500</v>
      </c>
      <c r="E237" s="74">
        <f>E238</f>
        <v>15711.2</v>
      </c>
      <c r="F237" s="87">
        <f t="shared" si="21"/>
        <v>57.783008458992278</v>
      </c>
      <c r="G237" s="87">
        <f t="shared" si="25"/>
        <v>95.219393939393953</v>
      </c>
      <c r="H237" s="11"/>
    </row>
    <row r="238" spans="1:8">
      <c r="A238" s="65">
        <v>3241</v>
      </c>
      <c r="B238" s="66" t="s">
        <v>1387</v>
      </c>
      <c r="C238" s="75">
        <v>27190</v>
      </c>
      <c r="D238" s="75">
        <f>16500</f>
        <v>16500</v>
      </c>
      <c r="E238" s="75">
        <v>15711.2</v>
      </c>
      <c r="F238" s="87">
        <f t="shared" si="21"/>
        <v>57.783008458992278</v>
      </c>
      <c r="G238" s="87">
        <f t="shared" si="25"/>
        <v>95.219393939393953</v>
      </c>
      <c r="H238" s="11"/>
    </row>
    <row r="239" spans="1:8">
      <c r="A239" s="59">
        <v>329</v>
      </c>
      <c r="B239" s="58" t="s">
        <v>1285</v>
      </c>
      <c r="C239" s="74">
        <f>SUM(C240:C243)</f>
        <v>25212</v>
      </c>
      <c r="D239" s="74">
        <f>SUM(D240:D243)</f>
        <v>22850</v>
      </c>
      <c r="E239" s="74">
        <f>SUM(E240:E243)</f>
        <v>26963.7</v>
      </c>
      <c r="F239" s="87">
        <f t="shared" si="21"/>
        <v>106.94788196097096</v>
      </c>
      <c r="G239" s="87">
        <f t="shared" si="25"/>
        <v>118.00306345733043</v>
      </c>
      <c r="H239" s="11"/>
    </row>
    <row r="240" spans="1:8">
      <c r="A240" s="65">
        <v>3293</v>
      </c>
      <c r="B240" s="66" t="s">
        <v>1326</v>
      </c>
      <c r="C240" s="75">
        <v>9817</v>
      </c>
      <c r="D240" s="75">
        <v>350</v>
      </c>
      <c r="E240" s="75">
        <v>325</v>
      </c>
      <c r="F240" s="87">
        <f t="shared" si="21"/>
        <v>3.3105836813690539</v>
      </c>
      <c r="G240" s="87">
        <f t="shared" si="25"/>
        <v>92.857142857142861</v>
      </c>
      <c r="H240" s="11"/>
    </row>
    <row r="241" spans="1:8">
      <c r="A241" s="65">
        <v>3294</v>
      </c>
      <c r="B241" s="66" t="s">
        <v>1283</v>
      </c>
      <c r="C241" s="75">
        <v>70</v>
      </c>
      <c r="D241" s="75"/>
      <c r="E241" s="75"/>
      <c r="F241" s="87">
        <f t="shared" si="21"/>
        <v>0</v>
      </c>
      <c r="G241" s="87"/>
      <c r="H241" s="11"/>
    </row>
    <row r="242" spans="1:8">
      <c r="A242" s="65">
        <v>3295</v>
      </c>
      <c r="B242" s="66" t="s">
        <v>1284</v>
      </c>
      <c r="C242" s="75">
        <v>0</v>
      </c>
      <c r="D242" s="75"/>
      <c r="E242" s="75">
        <v>0</v>
      </c>
      <c r="F242" s="87" t="s">
        <v>1399</v>
      </c>
      <c r="G242" s="87" t="s">
        <v>1399</v>
      </c>
      <c r="H242" s="11"/>
    </row>
    <row r="243" spans="1:8">
      <c r="A243" s="65">
        <v>3299</v>
      </c>
      <c r="B243" s="66" t="s">
        <v>1285</v>
      </c>
      <c r="C243" s="75">
        <v>15325</v>
      </c>
      <c r="D243" s="75">
        <f>21500+1000</f>
        <v>22500</v>
      </c>
      <c r="E243" s="75">
        <v>26638.7</v>
      </c>
      <c r="F243" s="87">
        <f t="shared" si="21"/>
        <v>173.82512234910277</v>
      </c>
      <c r="G243" s="87">
        <f t="shared" si="25"/>
        <v>118.39422222222223</v>
      </c>
      <c r="H243" s="11"/>
    </row>
    <row r="244" spans="1:8">
      <c r="A244" s="59">
        <v>34</v>
      </c>
      <c r="B244" s="58" t="s">
        <v>1380</v>
      </c>
      <c r="C244" s="74">
        <f t="shared" ref="C244:E245" si="27">C245</f>
        <v>183</v>
      </c>
      <c r="D244" s="74">
        <f t="shared" si="27"/>
        <v>700</v>
      </c>
      <c r="E244" s="74">
        <f t="shared" si="27"/>
        <v>411.93</v>
      </c>
      <c r="F244" s="87">
        <f t="shared" si="21"/>
        <v>225.09836065573771</v>
      </c>
      <c r="G244" s="87"/>
      <c r="H244" s="11"/>
    </row>
    <row r="245" spans="1:8">
      <c r="A245" s="59">
        <v>343</v>
      </c>
      <c r="B245" s="58" t="s">
        <v>1381</v>
      </c>
      <c r="C245" s="74">
        <f t="shared" si="27"/>
        <v>183</v>
      </c>
      <c r="D245" s="74">
        <f t="shared" si="27"/>
        <v>700</v>
      </c>
      <c r="E245" s="74">
        <f t="shared" si="27"/>
        <v>411.93</v>
      </c>
      <c r="F245" s="87">
        <f t="shared" si="21"/>
        <v>225.09836065573771</v>
      </c>
      <c r="G245" s="87"/>
      <c r="H245" s="11"/>
    </row>
    <row r="246" spans="1:8" ht="30">
      <c r="A246" s="65">
        <v>3432</v>
      </c>
      <c r="B246" s="135" t="s">
        <v>1328</v>
      </c>
      <c r="C246" s="75">
        <v>183</v>
      </c>
      <c r="D246" s="75">
        <f>400+300</f>
        <v>700</v>
      </c>
      <c r="E246" s="75">
        <v>411.93</v>
      </c>
      <c r="F246" s="87">
        <f t="shared" si="21"/>
        <v>225.09836065573771</v>
      </c>
      <c r="G246" s="87"/>
      <c r="H246" s="11"/>
    </row>
    <row r="247" spans="1:8" ht="30">
      <c r="A247" s="59">
        <v>37</v>
      </c>
      <c r="B247" s="68" t="s">
        <v>1390</v>
      </c>
      <c r="C247" s="74">
        <f t="shared" ref="C247:E248" si="28">C248</f>
        <v>11400</v>
      </c>
      <c r="D247" s="74">
        <f t="shared" si="28"/>
        <v>0</v>
      </c>
      <c r="E247" s="74">
        <f t="shared" si="28"/>
        <v>0</v>
      </c>
      <c r="F247" s="87">
        <f t="shared" si="21"/>
        <v>0</v>
      </c>
      <c r="G247" s="87" t="s">
        <v>1399</v>
      </c>
      <c r="H247" s="11"/>
    </row>
    <row r="248" spans="1:8">
      <c r="A248" s="59">
        <v>372</v>
      </c>
      <c r="B248" s="58" t="s">
        <v>1391</v>
      </c>
      <c r="C248" s="74">
        <f t="shared" si="28"/>
        <v>11400</v>
      </c>
      <c r="D248" s="74">
        <f t="shared" si="28"/>
        <v>0</v>
      </c>
      <c r="E248" s="74">
        <f t="shared" si="28"/>
        <v>0</v>
      </c>
      <c r="F248" s="87">
        <f t="shared" si="21"/>
        <v>0</v>
      </c>
      <c r="G248" s="87" t="s">
        <v>1399</v>
      </c>
      <c r="H248" s="11"/>
    </row>
    <row r="249" spans="1:8">
      <c r="A249" s="65">
        <v>3721</v>
      </c>
      <c r="B249" s="66" t="s">
        <v>1349</v>
      </c>
      <c r="C249" s="75">
        <v>11400</v>
      </c>
      <c r="D249" s="75"/>
      <c r="E249" s="75"/>
      <c r="F249" s="87">
        <f t="shared" si="21"/>
        <v>0</v>
      </c>
      <c r="G249" s="87" t="s">
        <v>1399</v>
      </c>
      <c r="H249" s="11"/>
    </row>
    <row r="250" spans="1:8">
      <c r="A250" s="59">
        <v>38</v>
      </c>
      <c r="B250" s="58" t="s">
        <v>1389</v>
      </c>
      <c r="C250" s="74">
        <f t="shared" ref="C250:E251" si="29">C251</f>
        <v>0</v>
      </c>
      <c r="D250" s="74">
        <f t="shared" si="29"/>
        <v>0</v>
      </c>
      <c r="E250" s="74">
        <f t="shared" si="29"/>
        <v>0</v>
      </c>
      <c r="F250" s="87" t="s">
        <v>1399</v>
      </c>
      <c r="G250" s="87" t="s">
        <v>1399</v>
      </c>
      <c r="H250" s="11"/>
    </row>
    <row r="251" spans="1:8">
      <c r="A251" s="59">
        <v>381</v>
      </c>
      <c r="B251" s="58" t="s">
        <v>1375</v>
      </c>
      <c r="C251" s="74">
        <f t="shared" si="29"/>
        <v>0</v>
      </c>
      <c r="D251" s="74">
        <f t="shared" si="29"/>
        <v>0</v>
      </c>
      <c r="E251" s="74">
        <f t="shared" si="29"/>
        <v>0</v>
      </c>
      <c r="F251" s="87" t="s">
        <v>1399</v>
      </c>
      <c r="G251" s="87" t="s">
        <v>1399</v>
      </c>
      <c r="H251" s="11"/>
    </row>
    <row r="252" spans="1:8">
      <c r="A252" s="65">
        <v>3811</v>
      </c>
      <c r="B252" s="66" t="s">
        <v>1342</v>
      </c>
      <c r="C252" s="75"/>
      <c r="D252" s="75"/>
      <c r="E252" s="75">
        <v>0</v>
      </c>
      <c r="F252" s="87" t="s">
        <v>1399</v>
      </c>
      <c r="G252" s="87" t="s">
        <v>1399</v>
      </c>
      <c r="H252" s="11"/>
    </row>
    <row r="253" spans="1:8">
      <c r="A253" s="59">
        <v>4</v>
      </c>
      <c r="B253" s="58" t="s">
        <v>1382</v>
      </c>
      <c r="C253" s="74">
        <f>C254+C257</f>
        <v>284486</v>
      </c>
      <c r="D253" s="74">
        <f>D254+D257</f>
        <v>20000</v>
      </c>
      <c r="E253" s="74">
        <f>E254+E257</f>
        <v>19378.61</v>
      </c>
      <c r="F253" s="87">
        <f t="shared" si="21"/>
        <v>6.8117974170960967</v>
      </c>
      <c r="G253" s="87">
        <f t="shared" si="25"/>
        <v>96.893050000000002</v>
      </c>
      <c r="H253" s="11"/>
    </row>
    <row r="254" spans="1:8">
      <c r="A254" s="59">
        <v>41</v>
      </c>
      <c r="B254" s="58" t="s">
        <v>1392</v>
      </c>
      <c r="C254" s="74">
        <f t="shared" ref="C254:E255" si="30">C255</f>
        <v>143569</v>
      </c>
      <c r="D254" s="74">
        <f t="shared" si="30"/>
        <v>0</v>
      </c>
      <c r="E254" s="74">
        <f t="shared" si="30"/>
        <v>0</v>
      </c>
      <c r="F254" s="87">
        <f t="shared" si="21"/>
        <v>0</v>
      </c>
      <c r="G254" s="87" t="s">
        <v>1399</v>
      </c>
      <c r="H254" s="11"/>
    </row>
    <row r="255" spans="1:8">
      <c r="A255" s="59">
        <v>412</v>
      </c>
      <c r="B255" s="58" t="s">
        <v>1343</v>
      </c>
      <c r="C255" s="74">
        <f t="shared" si="30"/>
        <v>143569</v>
      </c>
      <c r="D255" s="74">
        <f t="shared" si="30"/>
        <v>0</v>
      </c>
      <c r="E255" s="74">
        <f t="shared" si="30"/>
        <v>0</v>
      </c>
      <c r="F255" s="87">
        <f t="shared" si="21"/>
        <v>0</v>
      </c>
      <c r="G255" s="87" t="s">
        <v>1399</v>
      </c>
      <c r="H255" s="11"/>
    </row>
    <row r="256" spans="1:8">
      <c r="A256" s="65">
        <v>4123</v>
      </c>
      <c r="B256" s="66" t="s">
        <v>1350</v>
      </c>
      <c r="C256" s="75">
        <v>143569</v>
      </c>
      <c r="D256" s="75"/>
      <c r="E256" s="75"/>
      <c r="F256" s="87">
        <f t="shared" si="21"/>
        <v>0</v>
      </c>
      <c r="G256" s="87" t="s">
        <v>1399</v>
      </c>
      <c r="H256" s="11"/>
    </row>
    <row r="257" spans="1:8">
      <c r="A257" s="59">
        <v>42</v>
      </c>
      <c r="B257" s="58" t="s">
        <v>1383</v>
      </c>
      <c r="C257" s="74">
        <f>C258+C262</f>
        <v>140917</v>
      </c>
      <c r="D257" s="74">
        <f>D258+D262</f>
        <v>20000</v>
      </c>
      <c r="E257" s="74">
        <f>E258+E262</f>
        <v>19378.61</v>
      </c>
      <c r="F257" s="87">
        <f t="shared" si="21"/>
        <v>13.75179006081594</v>
      </c>
      <c r="G257" s="87">
        <f t="shared" si="25"/>
        <v>96.893050000000002</v>
      </c>
      <c r="H257" s="11"/>
    </row>
    <row r="258" spans="1:8">
      <c r="A258" s="59">
        <v>422</v>
      </c>
      <c r="B258" s="58" t="s">
        <v>1384</v>
      </c>
      <c r="C258" s="74">
        <f>SUM(C259:C261)</f>
        <v>140917</v>
      </c>
      <c r="D258" s="74">
        <f>SUM(D259:D261)</f>
        <v>20000</v>
      </c>
      <c r="E258" s="74">
        <f>SUM(E259:E261)</f>
        <v>17681.36</v>
      </c>
      <c r="F258" s="87">
        <f t="shared" ref="F258:F290" si="31">E258/C258*100</f>
        <v>12.547357664440769</v>
      </c>
      <c r="G258" s="87">
        <f t="shared" si="25"/>
        <v>88.406800000000004</v>
      </c>
      <c r="H258" s="11"/>
    </row>
    <row r="259" spans="1:8">
      <c r="A259" s="65">
        <v>4221</v>
      </c>
      <c r="B259" s="66" t="s">
        <v>1287</v>
      </c>
      <c r="C259" s="75">
        <v>14812</v>
      </c>
      <c r="D259" s="75">
        <v>20000</v>
      </c>
      <c r="E259" s="75">
        <v>17681.36</v>
      </c>
      <c r="F259" s="87">
        <f t="shared" si="31"/>
        <v>119.37186065352417</v>
      </c>
      <c r="G259" s="87">
        <f t="shared" si="25"/>
        <v>88.406800000000004</v>
      </c>
      <c r="H259" s="11"/>
    </row>
    <row r="260" spans="1:8">
      <c r="A260" s="65">
        <v>4224</v>
      </c>
      <c r="B260" s="66" t="s">
        <v>1345</v>
      </c>
      <c r="C260" s="75">
        <v>126105</v>
      </c>
      <c r="D260" s="75"/>
      <c r="E260" s="75"/>
      <c r="F260" s="87">
        <f t="shared" si="31"/>
        <v>0</v>
      </c>
      <c r="G260" s="87"/>
      <c r="H260" s="11"/>
    </row>
    <row r="261" spans="1:8">
      <c r="A261" s="65">
        <v>4227</v>
      </c>
      <c r="B261" s="66" t="s">
        <v>1288</v>
      </c>
      <c r="C261" s="75"/>
      <c r="D261" s="75"/>
      <c r="E261" s="75">
        <v>0</v>
      </c>
      <c r="F261" s="87" t="s">
        <v>1399</v>
      </c>
      <c r="G261" s="87" t="s">
        <v>1399</v>
      </c>
      <c r="H261" s="11"/>
    </row>
    <row r="262" spans="1:8">
      <c r="A262" s="59">
        <v>424</v>
      </c>
      <c r="B262" s="58" t="s">
        <v>1386</v>
      </c>
      <c r="C262" s="74">
        <f>C263</f>
        <v>0</v>
      </c>
      <c r="D262" s="74">
        <f>D263</f>
        <v>0</v>
      </c>
      <c r="E262" s="74">
        <f>E263</f>
        <v>1697.25</v>
      </c>
      <c r="F262" s="87" t="s">
        <v>1399</v>
      </c>
      <c r="G262" s="87" t="s">
        <v>1399</v>
      </c>
      <c r="H262" s="11"/>
    </row>
    <row r="263" spans="1:8">
      <c r="A263" s="65">
        <v>4241</v>
      </c>
      <c r="B263" s="66" t="s">
        <v>1351</v>
      </c>
      <c r="C263" s="75"/>
      <c r="D263" s="75"/>
      <c r="E263" s="75">
        <v>1697.25</v>
      </c>
      <c r="F263" s="87" t="s">
        <v>1399</v>
      </c>
      <c r="G263" s="87" t="s">
        <v>1399</v>
      </c>
      <c r="H263" s="11"/>
    </row>
    <row r="264" spans="1:8">
      <c r="A264" s="72"/>
      <c r="B264" s="72" t="s">
        <v>522</v>
      </c>
      <c r="C264" s="73">
        <f>C265+C278</f>
        <v>16240</v>
      </c>
      <c r="D264" s="73">
        <f>D265+D278</f>
        <v>48000</v>
      </c>
      <c r="E264" s="77">
        <f>E265+E278</f>
        <v>41017.599999999999</v>
      </c>
      <c r="F264" s="96">
        <f t="shared" si="31"/>
        <v>252.57142857142858</v>
      </c>
      <c r="G264" s="96">
        <f t="shared" si="25"/>
        <v>85.453333333333319</v>
      </c>
      <c r="H264" s="11"/>
    </row>
    <row r="265" spans="1:8">
      <c r="A265" s="59">
        <v>3</v>
      </c>
      <c r="B265" s="58" t="s">
        <v>1395</v>
      </c>
      <c r="C265" s="74">
        <f>C266+C275</f>
        <v>7072</v>
      </c>
      <c r="D265" s="74">
        <f t="shared" ref="D265:E265" si="32">D266+D275</f>
        <v>38000</v>
      </c>
      <c r="E265" s="74">
        <f t="shared" si="32"/>
        <v>37929</v>
      </c>
      <c r="F265" s="87">
        <f t="shared" si="31"/>
        <v>536.32635746606331</v>
      </c>
      <c r="G265" s="87">
        <f t="shared" si="25"/>
        <v>99.813157894736833</v>
      </c>
      <c r="H265" s="11"/>
    </row>
    <row r="266" spans="1:8">
      <c r="A266" s="59">
        <v>32</v>
      </c>
      <c r="B266" s="58" t="s">
        <v>1356</v>
      </c>
      <c r="C266" s="74">
        <f>C267+C269+C272</f>
        <v>6072</v>
      </c>
      <c r="D266" s="74">
        <f>D267+D269+D272</f>
        <v>38000</v>
      </c>
      <c r="E266" s="74">
        <f>E267+E269+E272</f>
        <v>37929</v>
      </c>
      <c r="F266" s="87">
        <f t="shared" si="31"/>
        <v>624.65415019762838</v>
      </c>
      <c r="G266" s="87">
        <f t="shared" si="25"/>
        <v>99.813157894736833</v>
      </c>
      <c r="H266" s="11"/>
    </row>
    <row r="267" spans="1:8">
      <c r="A267" s="59">
        <v>322</v>
      </c>
      <c r="B267" s="58" t="s">
        <v>1378</v>
      </c>
      <c r="C267" s="74">
        <f>C268</f>
        <v>0</v>
      </c>
      <c r="D267" s="74">
        <f>D268</f>
        <v>0</v>
      </c>
      <c r="E267" s="74">
        <f>E268</f>
        <v>783.25</v>
      </c>
      <c r="F267" s="87" t="s">
        <v>1399</v>
      </c>
      <c r="G267" s="87"/>
      <c r="H267" s="11"/>
    </row>
    <row r="268" spans="1:8" s="116" customFormat="1">
      <c r="A268" s="119">
        <v>3224</v>
      </c>
      <c r="B268" s="66" t="s">
        <v>1498</v>
      </c>
      <c r="C268" s="84"/>
      <c r="D268" s="84"/>
      <c r="E268" s="84">
        <v>783.25</v>
      </c>
      <c r="F268" s="115" t="s">
        <v>1399</v>
      </c>
      <c r="G268" s="115"/>
      <c r="H268" s="121"/>
    </row>
    <row r="269" spans="1:8">
      <c r="A269" s="59">
        <v>323</v>
      </c>
      <c r="B269" s="58" t="s">
        <v>1379</v>
      </c>
      <c r="C269" s="74">
        <f>C270+C271</f>
        <v>0</v>
      </c>
      <c r="D269" s="74">
        <f>D270+D271</f>
        <v>28000</v>
      </c>
      <c r="E269" s="74">
        <f>E270+E271</f>
        <v>27145.75</v>
      </c>
      <c r="F269" s="87" t="s">
        <v>1399</v>
      </c>
      <c r="G269" s="87">
        <f t="shared" si="25"/>
        <v>96.949107142857144</v>
      </c>
      <c r="H269" s="11"/>
    </row>
    <row r="270" spans="1:8" s="116" customFormat="1">
      <c r="A270" s="119">
        <v>3237</v>
      </c>
      <c r="B270" s="66" t="s">
        <v>1324</v>
      </c>
      <c r="C270" s="84"/>
      <c r="D270" s="84">
        <v>15000</v>
      </c>
      <c r="E270" s="84">
        <v>15145.75</v>
      </c>
      <c r="F270" s="115" t="s">
        <v>1399</v>
      </c>
      <c r="G270" s="115"/>
      <c r="H270" s="121"/>
    </row>
    <row r="271" spans="1:8">
      <c r="A271" s="65">
        <v>3239</v>
      </c>
      <c r="B271" s="66" t="s">
        <v>1280</v>
      </c>
      <c r="C271" s="75"/>
      <c r="D271" s="75">
        <v>13000</v>
      </c>
      <c r="E271" s="75">
        <v>12000</v>
      </c>
      <c r="F271" s="87" t="s">
        <v>1399</v>
      </c>
      <c r="G271" s="87">
        <f t="shared" si="25"/>
        <v>92.307692307692307</v>
      </c>
      <c r="H271" s="11"/>
    </row>
    <row r="272" spans="1:8">
      <c r="A272" s="59">
        <v>329</v>
      </c>
      <c r="B272" s="58" t="s">
        <v>1285</v>
      </c>
      <c r="C272" s="74">
        <f>C273+C274</f>
        <v>6072</v>
      </c>
      <c r="D272" s="74">
        <f t="shared" ref="D272:E272" si="33">D273+D274</f>
        <v>10000</v>
      </c>
      <c r="E272" s="74">
        <f t="shared" si="33"/>
        <v>10000</v>
      </c>
      <c r="F272" s="87">
        <f t="shared" si="31"/>
        <v>164.69038208168644</v>
      </c>
      <c r="G272" s="87"/>
      <c r="H272" s="11"/>
    </row>
    <row r="273" spans="1:8" s="116" customFormat="1">
      <c r="A273" s="119">
        <v>3293</v>
      </c>
      <c r="B273" s="120" t="s">
        <v>1326</v>
      </c>
      <c r="C273" s="84">
        <v>6072</v>
      </c>
      <c r="D273" s="84"/>
      <c r="E273" s="84"/>
      <c r="F273" s="115">
        <f t="shared" si="31"/>
        <v>0</v>
      </c>
      <c r="G273" s="115"/>
      <c r="H273" s="121"/>
    </row>
    <row r="274" spans="1:8">
      <c r="A274" s="65">
        <v>3299</v>
      </c>
      <c r="B274" s="66" t="s">
        <v>1285</v>
      </c>
      <c r="C274" s="75">
        <v>0</v>
      </c>
      <c r="D274" s="75">
        <v>10000</v>
      </c>
      <c r="E274" s="75">
        <v>10000</v>
      </c>
      <c r="F274" s="87" t="s">
        <v>1399</v>
      </c>
      <c r="G274" s="87"/>
      <c r="H274" s="11"/>
    </row>
    <row r="275" spans="1:8">
      <c r="A275" s="59">
        <v>38</v>
      </c>
      <c r="B275" s="58" t="s">
        <v>1389</v>
      </c>
      <c r="C275" s="74">
        <f>C276</f>
        <v>1000</v>
      </c>
      <c r="D275" s="74">
        <f>D276</f>
        <v>0</v>
      </c>
      <c r="E275" s="74">
        <f t="shared" ref="E275:E276" si="34">E276</f>
        <v>0</v>
      </c>
      <c r="F275" s="87">
        <f t="shared" si="31"/>
        <v>0</v>
      </c>
      <c r="G275" s="87" t="s">
        <v>1399</v>
      </c>
      <c r="H275" s="11"/>
    </row>
    <row r="276" spans="1:8">
      <c r="A276" s="59">
        <v>381</v>
      </c>
      <c r="B276" s="58" t="s">
        <v>1375</v>
      </c>
      <c r="C276" s="74">
        <f t="shared" ref="C276" si="35">C277</f>
        <v>1000</v>
      </c>
      <c r="D276" s="74">
        <f t="shared" ref="D276" si="36">D277</f>
        <v>0</v>
      </c>
      <c r="E276" s="74">
        <f t="shared" si="34"/>
        <v>0</v>
      </c>
      <c r="F276" s="87">
        <f t="shared" si="31"/>
        <v>0</v>
      </c>
      <c r="G276" s="87" t="s">
        <v>1399</v>
      </c>
      <c r="H276" s="11"/>
    </row>
    <row r="277" spans="1:8">
      <c r="A277" s="65">
        <v>3811</v>
      </c>
      <c r="B277" s="66" t="s">
        <v>1342</v>
      </c>
      <c r="C277" s="75">
        <v>1000</v>
      </c>
      <c r="D277" s="75"/>
      <c r="E277" s="75">
        <v>0</v>
      </c>
      <c r="F277" s="87">
        <f t="shared" si="31"/>
        <v>0</v>
      </c>
      <c r="G277" s="87" t="s">
        <v>1399</v>
      </c>
      <c r="H277" s="11"/>
    </row>
    <row r="278" spans="1:8">
      <c r="A278" s="59">
        <v>4</v>
      </c>
      <c r="B278" s="58" t="s">
        <v>1382</v>
      </c>
      <c r="C278" s="74">
        <f>C279</f>
        <v>9168</v>
      </c>
      <c r="D278" s="74">
        <f>D279</f>
        <v>10000</v>
      </c>
      <c r="E278" s="74">
        <f>E279</f>
        <v>3088.6</v>
      </c>
      <c r="F278" s="87">
        <f t="shared" si="31"/>
        <v>33.688917975567193</v>
      </c>
      <c r="G278" s="87">
        <f t="shared" si="25"/>
        <v>30.885999999999996</v>
      </c>
      <c r="H278" s="11"/>
    </row>
    <row r="279" spans="1:8">
      <c r="A279" s="59">
        <v>42</v>
      </c>
      <c r="B279" s="58" t="s">
        <v>1383</v>
      </c>
      <c r="C279" s="74">
        <f>C280+C282</f>
        <v>9168</v>
      </c>
      <c r="D279" s="74">
        <f>D280+D282</f>
        <v>10000</v>
      </c>
      <c r="E279" s="74">
        <f>E280+E282</f>
        <v>3088.6</v>
      </c>
      <c r="F279" s="87">
        <f t="shared" si="31"/>
        <v>33.688917975567193</v>
      </c>
      <c r="G279" s="87">
        <f t="shared" si="25"/>
        <v>30.885999999999996</v>
      </c>
      <c r="H279" s="11"/>
    </row>
    <row r="280" spans="1:8">
      <c r="A280" s="59">
        <v>422</v>
      </c>
      <c r="B280" s="58" t="s">
        <v>1384</v>
      </c>
      <c r="C280" s="74">
        <f>C281</f>
        <v>0</v>
      </c>
      <c r="D280" s="74">
        <f>D281</f>
        <v>10000</v>
      </c>
      <c r="E280" s="74">
        <f>E281</f>
        <v>0</v>
      </c>
      <c r="F280" s="87" t="s">
        <v>1399</v>
      </c>
      <c r="G280" s="87">
        <f t="shared" si="25"/>
        <v>0</v>
      </c>
      <c r="H280" s="11"/>
    </row>
    <row r="281" spans="1:8">
      <c r="A281" s="65">
        <v>4221</v>
      </c>
      <c r="B281" s="66" t="s">
        <v>1287</v>
      </c>
      <c r="C281" s="75"/>
      <c r="D281" s="75">
        <v>10000</v>
      </c>
      <c r="E281" s="75">
        <v>0</v>
      </c>
      <c r="F281" s="87" t="s">
        <v>1399</v>
      </c>
      <c r="G281" s="87">
        <f t="shared" si="25"/>
        <v>0</v>
      </c>
      <c r="H281" s="11"/>
    </row>
    <row r="282" spans="1:8">
      <c r="A282" s="59">
        <v>424</v>
      </c>
      <c r="B282" s="58" t="s">
        <v>1386</v>
      </c>
      <c r="C282" s="74">
        <f>C283</f>
        <v>9168</v>
      </c>
      <c r="D282" s="74">
        <f>D283</f>
        <v>0</v>
      </c>
      <c r="E282" s="74">
        <f>E283</f>
        <v>3088.6</v>
      </c>
      <c r="F282" s="87">
        <f t="shared" si="31"/>
        <v>33.688917975567193</v>
      </c>
      <c r="G282" s="87"/>
      <c r="H282" s="11"/>
    </row>
    <row r="283" spans="1:8">
      <c r="A283" s="65">
        <v>4241</v>
      </c>
      <c r="B283" s="66" t="s">
        <v>1351</v>
      </c>
      <c r="C283" s="75">
        <v>9168</v>
      </c>
      <c r="D283" s="75">
        <v>0</v>
      </c>
      <c r="E283" s="75">
        <v>3088.6</v>
      </c>
      <c r="F283" s="87">
        <f t="shared" si="31"/>
        <v>33.688917975567193</v>
      </c>
      <c r="G283" s="87"/>
      <c r="H283" s="11"/>
    </row>
    <row r="284" spans="1:8">
      <c r="A284" s="72"/>
      <c r="B284" s="72" t="s">
        <v>738</v>
      </c>
      <c r="C284" s="73">
        <f t="shared" ref="C284:E286" si="37">C285</f>
        <v>5955</v>
      </c>
      <c r="D284" s="73">
        <f t="shared" si="37"/>
        <v>18000</v>
      </c>
      <c r="E284" s="77">
        <f t="shared" si="37"/>
        <v>16540.91</v>
      </c>
      <c r="F284" s="96">
        <f t="shared" si="31"/>
        <v>277.76507136859783</v>
      </c>
      <c r="G284" s="96">
        <f t="shared" si="25"/>
        <v>91.893944444444443</v>
      </c>
      <c r="H284" s="11"/>
    </row>
    <row r="285" spans="1:8">
      <c r="A285" s="59">
        <v>4</v>
      </c>
      <c r="B285" s="58" t="s">
        <v>1382</v>
      </c>
      <c r="C285" s="74">
        <f t="shared" si="37"/>
        <v>5955</v>
      </c>
      <c r="D285" s="74">
        <f t="shared" si="37"/>
        <v>18000</v>
      </c>
      <c r="E285" s="74">
        <f t="shared" si="37"/>
        <v>16540.91</v>
      </c>
      <c r="F285" s="87">
        <f t="shared" si="31"/>
        <v>277.76507136859783</v>
      </c>
      <c r="G285" s="87">
        <f t="shared" si="25"/>
        <v>91.893944444444443</v>
      </c>
      <c r="H285" s="11"/>
    </row>
    <row r="286" spans="1:8">
      <c r="A286" s="59">
        <v>42</v>
      </c>
      <c r="B286" s="58" t="s">
        <v>1383</v>
      </c>
      <c r="C286" s="74">
        <f t="shared" si="37"/>
        <v>5955</v>
      </c>
      <c r="D286" s="74">
        <f t="shared" si="37"/>
        <v>18000</v>
      </c>
      <c r="E286" s="74">
        <f t="shared" si="37"/>
        <v>16540.91</v>
      </c>
      <c r="F286" s="87">
        <f t="shared" si="31"/>
        <v>277.76507136859783</v>
      </c>
      <c r="G286" s="87">
        <f t="shared" si="25"/>
        <v>91.893944444444443</v>
      </c>
      <c r="H286" s="11"/>
    </row>
    <row r="287" spans="1:8">
      <c r="A287" s="59">
        <v>422</v>
      </c>
      <c r="B287" s="58" t="s">
        <v>1384</v>
      </c>
      <c r="C287" s="74">
        <f>SUM(C288:C289)</f>
        <v>5955</v>
      </c>
      <c r="D287" s="74">
        <f>SUM(D288:D289)</f>
        <v>18000</v>
      </c>
      <c r="E287" s="74">
        <f>SUM(E288:E289)</f>
        <v>16540.91</v>
      </c>
      <c r="F287" s="87">
        <f t="shared" si="31"/>
        <v>277.76507136859783</v>
      </c>
      <c r="G287" s="87">
        <f t="shared" si="25"/>
        <v>91.893944444444443</v>
      </c>
      <c r="H287" s="11"/>
    </row>
    <row r="288" spans="1:8">
      <c r="A288" s="65">
        <v>4221</v>
      </c>
      <c r="B288" s="66" t="s">
        <v>1332</v>
      </c>
      <c r="C288" s="75">
        <v>5955</v>
      </c>
      <c r="D288" s="75">
        <v>18000</v>
      </c>
      <c r="E288" s="75">
        <v>16540.91</v>
      </c>
      <c r="F288" s="87">
        <f t="shared" si="31"/>
        <v>277.76507136859783</v>
      </c>
      <c r="G288" s="87"/>
      <c r="H288" s="11"/>
    </row>
    <row r="289" spans="1:8">
      <c r="A289" s="65">
        <v>4227</v>
      </c>
      <c r="B289" s="66" t="s">
        <v>1288</v>
      </c>
      <c r="C289" s="75"/>
      <c r="D289" s="75"/>
      <c r="E289" s="75">
        <v>0</v>
      </c>
      <c r="F289" s="87" t="s">
        <v>1399</v>
      </c>
      <c r="G289" s="87" t="s">
        <v>1399</v>
      </c>
      <c r="H289" s="11"/>
    </row>
    <row r="290" spans="1:8">
      <c r="A290" s="63"/>
      <c r="B290" s="63" t="s">
        <v>1320</v>
      </c>
      <c r="C290" s="64">
        <f>C4+C51+C115+C186+C214+C264+C284</f>
        <v>35307777.100000001</v>
      </c>
      <c r="D290" s="64">
        <f>D4+D51+D115+D186+D214+D264+D284</f>
        <v>37176551</v>
      </c>
      <c r="E290" s="64">
        <f>E4+E51+E115+E186+E214+E264+E284</f>
        <v>35847005.960000001</v>
      </c>
      <c r="F290" s="95">
        <f t="shared" si="31"/>
        <v>101.5272240403942</v>
      </c>
      <c r="G290" s="95">
        <f t="shared" ref="G290" si="38">E290/D290*100</f>
        <v>96.423699874687145</v>
      </c>
      <c r="H290" s="11"/>
    </row>
    <row r="291" spans="1:8">
      <c r="D291" s="11"/>
      <c r="E291" s="11"/>
      <c r="F291" s="11"/>
      <c r="G291" s="11"/>
      <c r="H291" s="11"/>
    </row>
    <row r="292" spans="1:8">
      <c r="G292" s="11"/>
      <c r="H292" s="1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1"/>
  <sheetViews>
    <sheetView workbookViewId="0">
      <selection activeCell="A271" sqref="A271"/>
    </sheetView>
  </sheetViews>
  <sheetFormatPr defaultRowHeight="15"/>
  <cols>
    <col min="1" max="1" width="6.5703125" style="22" customWidth="1"/>
    <col min="2" max="2" width="49.7109375" style="22" customWidth="1"/>
    <col min="3" max="3" width="16.28515625" style="22" customWidth="1"/>
    <col min="4" max="4" width="20.140625" style="22" customWidth="1"/>
    <col min="5" max="5" width="16" style="22" customWidth="1"/>
    <col min="6" max="6" width="9" style="22" customWidth="1"/>
    <col min="7" max="7" width="9.5703125" style="22" customWidth="1"/>
    <col min="8" max="8" width="7.42578125" style="22" customWidth="1"/>
    <col min="9" max="9" width="0" style="22" hidden="1" customWidth="1"/>
    <col min="10" max="10" width="4" style="22" customWidth="1"/>
    <col min="11" max="259" width="9.140625" style="22"/>
    <col min="260" max="260" width="7.42578125" style="22" customWidth="1"/>
    <col min="261" max="261" width="52.5703125" style="22" customWidth="1"/>
    <col min="262" max="262" width="15.7109375" style="22" customWidth="1"/>
    <col min="263" max="263" width="12.5703125" style="22" customWidth="1"/>
    <col min="264" max="264" width="7.42578125" style="22" customWidth="1"/>
    <col min="265" max="265" width="0" style="22" hidden="1" customWidth="1"/>
    <col min="266" max="266" width="4" style="22" customWidth="1"/>
    <col min="267" max="515" width="9.140625" style="22"/>
    <col min="516" max="516" width="7.42578125" style="22" customWidth="1"/>
    <col min="517" max="517" width="52.5703125" style="22" customWidth="1"/>
    <col min="518" max="518" width="15.7109375" style="22" customWidth="1"/>
    <col min="519" max="519" width="12.5703125" style="22" customWidth="1"/>
    <col min="520" max="520" width="7.42578125" style="22" customWidth="1"/>
    <col min="521" max="521" width="0" style="22" hidden="1" customWidth="1"/>
    <col min="522" max="522" width="4" style="22" customWidth="1"/>
    <col min="523" max="771" width="9.140625" style="22"/>
    <col min="772" max="772" width="7.42578125" style="22" customWidth="1"/>
    <col min="773" max="773" width="52.5703125" style="22" customWidth="1"/>
    <col min="774" max="774" width="15.7109375" style="22" customWidth="1"/>
    <col min="775" max="775" width="12.5703125" style="22" customWidth="1"/>
    <col min="776" max="776" width="7.42578125" style="22" customWidth="1"/>
    <col min="777" max="777" width="0" style="22" hidden="1" customWidth="1"/>
    <col min="778" max="778" width="4" style="22" customWidth="1"/>
    <col min="779" max="1027" width="9.140625" style="22"/>
    <col min="1028" max="1028" width="7.42578125" style="22" customWidth="1"/>
    <col min="1029" max="1029" width="52.5703125" style="22" customWidth="1"/>
    <col min="1030" max="1030" width="15.7109375" style="22" customWidth="1"/>
    <col min="1031" max="1031" width="12.5703125" style="22" customWidth="1"/>
    <col min="1032" max="1032" width="7.42578125" style="22" customWidth="1"/>
    <col min="1033" max="1033" width="0" style="22" hidden="1" customWidth="1"/>
    <col min="1034" max="1034" width="4" style="22" customWidth="1"/>
    <col min="1035" max="1283" width="9.140625" style="22"/>
    <col min="1284" max="1284" width="7.42578125" style="22" customWidth="1"/>
    <col min="1285" max="1285" width="52.5703125" style="22" customWidth="1"/>
    <col min="1286" max="1286" width="15.7109375" style="22" customWidth="1"/>
    <col min="1287" max="1287" width="12.5703125" style="22" customWidth="1"/>
    <col min="1288" max="1288" width="7.42578125" style="22" customWidth="1"/>
    <col min="1289" max="1289" width="0" style="22" hidden="1" customWidth="1"/>
    <col min="1290" max="1290" width="4" style="22" customWidth="1"/>
    <col min="1291" max="1539" width="9.140625" style="22"/>
    <col min="1540" max="1540" width="7.42578125" style="22" customWidth="1"/>
    <col min="1541" max="1541" width="52.5703125" style="22" customWidth="1"/>
    <col min="1542" max="1542" width="15.7109375" style="22" customWidth="1"/>
    <col min="1543" max="1543" width="12.5703125" style="22" customWidth="1"/>
    <col min="1544" max="1544" width="7.42578125" style="22" customWidth="1"/>
    <col min="1545" max="1545" width="0" style="22" hidden="1" customWidth="1"/>
    <col min="1546" max="1546" width="4" style="22" customWidth="1"/>
    <col min="1547" max="1795" width="9.140625" style="22"/>
    <col min="1796" max="1796" width="7.42578125" style="22" customWidth="1"/>
    <col min="1797" max="1797" width="52.5703125" style="22" customWidth="1"/>
    <col min="1798" max="1798" width="15.7109375" style="22" customWidth="1"/>
    <col min="1799" max="1799" width="12.5703125" style="22" customWidth="1"/>
    <col min="1800" max="1800" width="7.42578125" style="22" customWidth="1"/>
    <col min="1801" max="1801" width="0" style="22" hidden="1" customWidth="1"/>
    <col min="1802" max="1802" width="4" style="22" customWidth="1"/>
    <col min="1803" max="2051" width="9.140625" style="22"/>
    <col min="2052" max="2052" width="7.42578125" style="22" customWidth="1"/>
    <col min="2053" max="2053" width="52.5703125" style="22" customWidth="1"/>
    <col min="2054" max="2054" width="15.7109375" style="22" customWidth="1"/>
    <col min="2055" max="2055" width="12.5703125" style="22" customWidth="1"/>
    <col min="2056" max="2056" width="7.42578125" style="22" customWidth="1"/>
    <col min="2057" max="2057" width="0" style="22" hidden="1" customWidth="1"/>
    <col min="2058" max="2058" width="4" style="22" customWidth="1"/>
    <col min="2059" max="2307" width="9.140625" style="22"/>
    <col min="2308" max="2308" width="7.42578125" style="22" customWidth="1"/>
    <col min="2309" max="2309" width="52.5703125" style="22" customWidth="1"/>
    <col min="2310" max="2310" width="15.7109375" style="22" customWidth="1"/>
    <col min="2311" max="2311" width="12.5703125" style="22" customWidth="1"/>
    <col min="2312" max="2312" width="7.42578125" style="22" customWidth="1"/>
    <col min="2313" max="2313" width="0" style="22" hidden="1" customWidth="1"/>
    <col min="2314" max="2314" width="4" style="22" customWidth="1"/>
    <col min="2315" max="2563" width="9.140625" style="22"/>
    <col min="2564" max="2564" width="7.42578125" style="22" customWidth="1"/>
    <col min="2565" max="2565" width="52.5703125" style="22" customWidth="1"/>
    <col min="2566" max="2566" width="15.7109375" style="22" customWidth="1"/>
    <col min="2567" max="2567" width="12.5703125" style="22" customWidth="1"/>
    <col min="2568" max="2568" width="7.42578125" style="22" customWidth="1"/>
    <col min="2569" max="2569" width="0" style="22" hidden="1" customWidth="1"/>
    <col min="2570" max="2570" width="4" style="22" customWidth="1"/>
    <col min="2571" max="2819" width="9.140625" style="22"/>
    <col min="2820" max="2820" width="7.42578125" style="22" customWidth="1"/>
    <col min="2821" max="2821" width="52.5703125" style="22" customWidth="1"/>
    <col min="2822" max="2822" width="15.7109375" style="22" customWidth="1"/>
    <col min="2823" max="2823" width="12.5703125" style="22" customWidth="1"/>
    <col min="2824" max="2824" width="7.42578125" style="22" customWidth="1"/>
    <col min="2825" max="2825" width="0" style="22" hidden="1" customWidth="1"/>
    <col min="2826" max="2826" width="4" style="22" customWidth="1"/>
    <col min="2827" max="3075" width="9.140625" style="22"/>
    <col min="3076" max="3076" width="7.42578125" style="22" customWidth="1"/>
    <col min="3077" max="3077" width="52.5703125" style="22" customWidth="1"/>
    <col min="3078" max="3078" width="15.7109375" style="22" customWidth="1"/>
    <col min="3079" max="3079" width="12.5703125" style="22" customWidth="1"/>
    <col min="3080" max="3080" width="7.42578125" style="22" customWidth="1"/>
    <col min="3081" max="3081" width="0" style="22" hidden="1" customWidth="1"/>
    <col min="3082" max="3082" width="4" style="22" customWidth="1"/>
    <col min="3083" max="3331" width="9.140625" style="22"/>
    <col min="3332" max="3332" width="7.42578125" style="22" customWidth="1"/>
    <col min="3333" max="3333" width="52.5703125" style="22" customWidth="1"/>
    <col min="3334" max="3334" width="15.7109375" style="22" customWidth="1"/>
    <col min="3335" max="3335" width="12.5703125" style="22" customWidth="1"/>
    <col min="3336" max="3336" width="7.42578125" style="22" customWidth="1"/>
    <col min="3337" max="3337" width="0" style="22" hidden="1" customWidth="1"/>
    <col min="3338" max="3338" width="4" style="22" customWidth="1"/>
    <col min="3339" max="3587" width="9.140625" style="22"/>
    <col min="3588" max="3588" width="7.42578125" style="22" customWidth="1"/>
    <col min="3589" max="3589" width="52.5703125" style="22" customWidth="1"/>
    <col min="3590" max="3590" width="15.7109375" style="22" customWidth="1"/>
    <col min="3591" max="3591" width="12.5703125" style="22" customWidth="1"/>
    <col min="3592" max="3592" width="7.42578125" style="22" customWidth="1"/>
    <col min="3593" max="3593" width="0" style="22" hidden="1" customWidth="1"/>
    <col min="3594" max="3594" width="4" style="22" customWidth="1"/>
    <col min="3595" max="3843" width="9.140625" style="22"/>
    <col min="3844" max="3844" width="7.42578125" style="22" customWidth="1"/>
    <col min="3845" max="3845" width="52.5703125" style="22" customWidth="1"/>
    <col min="3846" max="3846" width="15.7109375" style="22" customWidth="1"/>
    <col min="3847" max="3847" width="12.5703125" style="22" customWidth="1"/>
    <col min="3848" max="3848" width="7.42578125" style="22" customWidth="1"/>
    <col min="3849" max="3849" width="0" style="22" hidden="1" customWidth="1"/>
    <col min="3850" max="3850" width="4" style="22" customWidth="1"/>
    <col min="3851" max="4099" width="9.140625" style="22"/>
    <col min="4100" max="4100" width="7.42578125" style="22" customWidth="1"/>
    <col min="4101" max="4101" width="52.5703125" style="22" customWidth="1"/>
    <col min="4102" max="4102" width="15.7109375" style="22" customWidth="1"/>
    <col min="4103" max="4103" width="12.5703125" style="22" customWidth="1"/>
    <col min="4104" max="4104" width="7.42578125" style="22" customWidth="1"/>
    <col min="4105" max="4105" width="0" style="22" hidden="1" customWidth="1"/>
    <col min="4106" max="4106" width="4" style="22" customWidth="1"/>
    <col min="4107" max="4355" width="9.140625" style="22"/>
    <col min="4356" max="4356" width="7.42578125" style="22" customWidth="1"/>
    <col min="4357" max="4357" width="52.5703125" style="22" customWidth="1"/>
    <col min="4358" max="4358" width="15.7109375" style="22" customWidth="1"/>
    <col min="4359" max="4359" width="12.5703125" style="22" customWidth="1"/>
    <col min="4360" max="4360" width="7.42578125" style="22" customWidth="1"/>
    <col min="4361" max="4361" width="0" style="22" hidden="1" customWidth="1"/>
    <col min="4362" max="4362" width="4" style="22" customWidth="1"/>
    <col min="4363" max="4611" width="9.140625" style="22"/>
    <col min="4612" max="4612" width="7.42578125" style="22" customWidth="1"/>
    <col min="4613" max="4613" width="52.5703125" style="22" customWidth="1"/>
    <col min="4614" max="4614" width="15.7109375" style="22" customWidth="1"/>
    <col min="4615" max="4615" width="12.5703125" style="22" customWidth="1"/>
    <col min="4616" max="4616" width="7.42578125" style="22" customWidth="1"/>
    <col min="4617" max="4617" width="0" style="22" hidden="1" customWidth="1"/>
    <col min="4618" max="4618" width="4" style="22" customWidth="1"/>
    <col min="4619" max="4867" width="9.140625" style="22"/>
    <col min="4868" max="4868" width="7.42578125" style="22" customWidth="1"/>
    <col min="4869" max="4869" width="52.5703125" style="22" customWidth="1"/>
    <col min="4870" max="4870" width="15.7109375" style="22" customWidth="1"/>
    <col min="4871" max="4871" width="12.5703125" style="22" customWidth="1"/>
    <col min="4872" max="4872" width="7.42578125" style="22" customWidth="1"/>
    <col min="4873" max="4873" width="0" style="22" hidden="1" customWidth="1"/>
    <col min="4874" max="4874" width="4" style="22" customWidth="1"/>
    <col min="4875" max="5123" width="9.140625" style="22"/>
    <col min="5124" max="5124" width="7.42578125" style="22" customWidth="1"/>
    <col min="5125" max="5125" width="52.5703125" style="22" customWidth="1"/>
    <col min="5126" max="5126" width="15.7109375" style="22" customWidth="1"/>
    <col min="5127" max="5127" width="12.5703125" style="22" customWidth="1"/>
    <col min="5128" max="5128" width="7.42578125" style="22" customWidth="1"/>
    <col min="5129" max="5129" width="0" style="22" hidden="1" customWidth="1"/>
    <col min="5130" max="5130" width="4" style="22" customWidth="1"/>
    <col min="5131" max="5379" width="9.140625" style="22"/>
    <col min="5380" max="5380" width="7.42578125" style="22" customWidth="1"/>
    <col min="5381" max="5381" width="52.5703125" style="22" customWidth="1"/>
    <col min="5382" max="5382" width="15.7109375" style="22" customWidth="1"/>
    <col min="5383" max="5383" width="12.5703125" style="22" customWidth="1"/>
    <col min="5384" max="5384" width="7.42578125" style="22" customWidth="1"/>
    <col min="5385" max="5385" width="0" style="22" hidden="1" customWidth="1"/>
    <col min="5386" max="5386" width="4" style="22" customWidth="1"/>
    <col min="5387" max="5635" width="9.140625" style="22"/>
    <col min="5636" max="5636" width="7.42578125" style="22" customWidth="1"/>
    <col min="5637" max="5637" width="52.5703125" style="22" customWidth="1"/>
    <col min="5638" max="5638" width="15.7109375" style="22" customWidth="1"/>
    <col min="5639" max="5639" width="12.5703125" style="22" customWidth="1"/>
    <col min="5640" max="5640" width="7.42578125" style="22" customWidth="1"/>
    <col min="5641" max="5641" width="0" style="22" hidden="1" customWidth="1"/>
    <col min="5642" max="5642" width="4" style="22" customWidth="1"/>
    <col min="5643" max="5891" width="9.140625" style="22"/>
    <col min="5892" max="5892" width="7.42578125" style="22" customWidth="1"/>
    <col min="5893" max="5893" width="52.5703125" style="22" customWidth="1"/>
    <col min="5894" max="5894" width="15.7109375" style="22" customWidth="1"/>
    <col min="5895" max="5895" width="12.5703125" style="22" customWidth="1"/>
    <col min="5896" max="5896" width="7.42578125" style="22" customWidth="1"/>
    <col min="5897" max="5897" width="0" style="22" hidden="1" customWidth="1"/>
    <col min="5898" max="5898" width="4" style="22" customWidth="1"/>
    <col min="5899" max="6147" width="9.140625" style="22"/>
    <col min="6148" max="6148" width="7.42578125" style="22" customWidth="1"/>
    <col min="6149" max="6149" width="52.5703125" style="22" customWidth="1"/>
    <col min="6150" max="6150" width="15.7109375" style="22" customWidth="1"/>
    <col min="6151" max="6151" width="12.5703125" style="22" customWidth="1"/>
    <col min="6152" max="6152" width="7.42578125" style="22" customWidth="1"/>
    <col min="6153" max="6153" width="0" style="22" hidden="1" customWidth="1"/>
    <col min="6154" max="6154" width="4" style="22" customWidth="1"/>
    <col min="6155" max="6403" width="9.140625" style="22"/>
    <col min="6404" max="6404" width="7.42578125" style="22" customWidth="1"/>
    <col min="6405" max="6405" width="52.5703125" style="22" customWidth="1"/>
    <col min="6406" max="6406" width="15.7109375" style="22" customWidth="1"/>
    <col min="6407" max="6407" width="12.5703125" style="22" customWidth="1"/>
    <col min="6408" max="6408" width="7.42578125" style="22" customWidth="1"/>
    <col min="6409" max="6409" width="0" style="22" hidden="1" customWidth="1"/>
    <col min="6410" max="6410" width="4" style="22" customWidth="1"/>
    <col min="6411" max="6659" width="9.140625" style="22"/>
    <col min="6660" max="6660" width="7.42578125" style="22" customWidth="1"/>
    <col min="6661" max="6661" width="52.5703125" style="22" customWidth="1"/>
    <col min="6662" max="6662" width="15.7109375" style="22" customWidth="1"/>
    <col min="6663" max="6663" width="12.5703125" style="22" customWidth="1"/>
    <col min="6664" max="6664" width="7.42578125" style="22" customWidth="1"/>
    <col min="6665" max="6665" width="0" style="22" hidden="1" customWidth="1"/>
    <col min="6666" max="6666" width="4" style="22" customWidth="1"/>
    <col min="6667" max="6915" width="9.140625" style="22"/>
    <col min="6916" max="6916" width="7.42578125" style="22" customWidth="1"/>
    <col min="6917" max="6917" width="52.5703125" style="22" customWidth="1"/>
    <col min="6918" max="6918" width="15.7109375" style="22" customWidth="1"/>
    <col min="6919" max="6919" width="12.5703125" style="22" customWidth="1"/>
    <col min="6920" max="6920" width="7.42578125" style="22" customWidth="1"/>
    <col min="6921" max="6921" width="0" style="22" hidden="1" customWidth="1"/>
    <col min="6922" max="6922" width="4" style="22" customWidth="1"/>
    <col min="6923" max="7171" width="9.140625" style="22"/>
    <col min="7172" max="7172" width="7.42578125" style="22" customWidth="1"/>
    <col min="7173" max="7173" width="52.5703125" style="22" customWidth="1"/>
    <col min="7174" max="7174" width="15.7109375" style="22" customWidth="1"/>
    <col min="7175" max="7175" width="12.5703125" style="22" customWidth="1"/>
    <col min="7176" max="7176" width="7.42578125" style="22" customWidth="1"/>
    <col min="7177" max="7177" width="0" style="22" hidden="1" customWidth="1"/>
    <col min="7178" max="7178" width="4" style="22" customWidth="1"/>
    <col min="7179" max="7427" width="9.140625" style="22"/>
    <col min="7428" max="7428" width="7.42578125" style="22" customWidth="1"/>
    <col min="7429" max="7429" width="52.5703125" style="22" customWidth="1"/>
    <col min="7430" max="7430" width="15.7109375" style="22" customWidth="1"/>
    <col min="7431" max="7431" width="12.5703125" style="22" customWidth="1"/>
    <col min="7432" max="7432" width="7.42578125" style="22" customWidth="1"/>
    <col min="7433" max="7433" width="0" style="22" hidden="1" customWidth="1"/>
    <col min="7434" max="7434" width="4" style="22" customWidth="1"/>
    <col min="7435" max="7683" width="9.140625" style="22"/>
    <col min="7684" max="7684" width="7.42578125" style="22" customWidth="1"/>
    <col min="7685" max="7685" width="52.5703125" style="22" customWidth="1"/>
    <col min="7686" max="7686" width="15.7109375" style="22" customWidth="1"/>
    <col min="7687" max="7687" width="12.5703125" style="22" customWidth="1"/>
    <col min="7688" max="7688" width="7.42578125" style="22" customWidth="1"/>
    <col min="7689" max="7689" width="0" style="22" hidden="1" customWidth="1"/>
    <col min="7690" max="7690" width="4" style="22" customWidth="1"/>
    <col min="7691" max="7939" width="9.140625" style="22"/>
    <col min="7940" max="7940" width="7.42578125" style="22" customWidth="1"/>
    <col min="7941" max="7941" width="52.5703125" style="22" customWidth="1"/>
    <col min="7942" max="7942" width="15.7109375" style="22" customWidth="1"/>
    <col min="7943" max="7943" width="12.5703125" style="22" customWidth="1"/>
    <col min="7944" max="7944" width="7.42578125" style="22" customWidth="1"/>
    <col min="7945" max="7945" width="0" style="22" hidden="1" customWidth="1"/>
    <col min="7946" max="7946" width="4" style="22" customWidth="1"/>
    <col min="7947" max="8195" width="9.140625" style="22"/>
    <col min="8196" max="8196" width="7.42578125" style="22" customWidth="1"/>
    <col min="8197" max="8197" width="52.5703125" style="22" customWidth="1"/>
    <col min="8198" max="8198" width="15.7109375" style="22" customWidth="1"/>
    <col min="8199" max="8199" width="12.5703125" style="22" customWidth="1"/>
    <col min="8200" max="8200" width="7.42578125" style="22" customWidth="1"/>
    <col min="8201" max="8201" width="0" style="22" hidden="1" customWidth="1"/>
    <col min="8202" max="8202" width="4" style="22" customWidth="1"/>
    <col min="8203" max="8451" width="9.140625" style="22"/>
    <col min="8452" max="8452" width="7.42578125" style="22" customWidth="1"/>
    <col min="8453" max="8453" width="52.5703125" style="22" customWidth="1"/>
    <col min="8454" max="8454" width="15.7109375" style="22" customWidth="1"/>
    <col min="8455" max="8455" width="12.5703125" style="22" customWidth="1"/>
    <col min="8456" max="8456" width="7.42578125" style="22" customWidth="1"/>
    <col min="8457" max="8457" width="0" style="22" hidden="1" customWidth="1"/>
    <col min="8458" max="8458" width="4" style="22" customWidth="1"/>
    <col min="8459" max="8707" width="9.140625" style="22"/>
    <col min="8708" max="8708" width="7.42578125" style="22" customWidth="1"/>
    <col min="8709" max="8709" width="52.5703125" style="22" customWidth="1"/>
    <col min="8710" max="8710" width="15.7109375" style="22" customWidth="1"/>
    <col min="8711" max="8711" width="12.5703125" style="22" customWidth="1"/>
    <col min="8712" max="8712" width="7.42578125" style="22" customWidth="1"/>
    <col min="8713" max="8713" width="0" style="22" hidden="1" customWidth="1"/>
    <col min="8714" max="8714" width="4" style="22" customWidth="1"/>
    <col min="8715" max="8963" width="9.140625" style="22"/>
    <col min="8964" max="8964" width="7.42578125" style="22" customWidth="1"/>
    <col min="8965" max="8965" width="52.5703125" style="22" customWidth="1"/>
    <col min="8966" max="8966" width="15.7109375" style="22" customWidth="1"/>
    <col min="8967" max="8967" width="12.5703125" style="22" customWidth="1"/>
    <col min="8968" max="8968" width="7.42578125" style="22" customWidth="1"/>
    <col min="8969" max="8969" width="0" style="22" hidden="1" customWidth="1"/>
    <col min="8970" max="8970" width="4" style="22" customWidth="1"/>
    <col min="8971" max="9219" width="9.140625" style="22"/>
    <col min="9220" max="9220" width="7.42578125" style="22" customWidth="1"/>
    <col min="9221" max="9221" width="52.5703125" style="22" customWidth="1"/>
    <col min="9222" max="9222" width="15.7109375" style="22" customWidth="1"/>
    <col min="9223" max="9223" width="12.5703125" style="22" customWidth="1"/>
    <col min="9224" max="9224" width="7.42578125" style="22" customWidth="1"/>
    <col min="9225" max="9225" width="0" style="22" hidden="1" customWidth="1"/>
    <col min="9226" max="9226" width="4" style="22" customWidth="1"/>
    <col min="9227" max="9475" width="9.140625" style="22"/>
    <col min="9476" max="9476" width="7.42578125" style="22" customWidth="1"/>
    <col min="9477" max="9477" width="52.5703125" style="22" customWidth="1"/>
    <col min="9478" max="9478" width="15.7109375" style="22" customWidth="1"/>
    <col min="9479" max="9479" width="12.5703125" style="22" customWidth="1"/>
    <col min="9480" max="9480" width="7.42578125" style="22" customWidth="1"/>
    <col min="9481" max="9481" width="0" style="22" hidden="1" customWidth="1"/>
    <col min="9482" max="9482" width="4" style="22" customWidth="1"/>
    <col min="9483" max="9731" width="9.140625" style="22"/>
    <col min="9732" max="9732" width="7.42578125" style="22" customWidth="1"/>
    <col min="9733" max="9733" width="52.5703125" style="22" customWidth="1"/>
    <col min="9734" max="9734" width="15.7109375" style="22" customWidth="1"/>
    <col min="9735" max="9735" width="12.5703125" style="22" customWidth="1"/>
    <col min="9736" max="9736" width="7.42578125" style="22" customWidth="1"/>
    <col min="9737" max="9737" width="0" style="22" hidden="1" customWidth="1"/>
    <col min="9738" max="9738" width="4" style="22" customWidth="1"/>
    <col min="9739" max="9987" width="9.140625" style="22"/>
    <col min="9988" max="9988" width="7.42578125" style="22" customWidth="1"/>
    <col min="9989" max="9989" width="52.5703125" style="22" customWidth="1"/>
    <col min="9990" max="9990" width="15.7109375" style="22" customWidth="1"/>
    <col min="9991" max="9991" width="12.5703125" style="22" customWidth="1"/>
    <col min="9992" max="9992" width="7.42578125" style="22" customWidth="1"/>
    <col min="9993" max="9993" width="0" style="22" hidden="1" customWidth="1"/>
    <col min="9994" max="9994" width="4" style="22" customWidth="1"/>
    <col min="9995" max="10243" width="9.140625" style="22"/>
    <col min="10244" max="10244" width="7.42578125" style="22" customWidth="1"/>
    <col min="10245" max="10245" width="52.5703125" style="22" customWidth="1"/>
    <col min="10246" max="10246" width="15.7109375" style="22" customWidth="1"/>
    <col min="10247" max="10247" width="12.5703125" style="22" customWidth="1"/>
    <col min="10248" max="10248" width="7.42578125" style="22" customWidth="1"/>
    <col min="10249" max="10249" width="0" style="22" hidden="1" customWidth="1"/>
    <col min="10250" max="10250" width="4" style="22" customWidth="1"/>
    <col min="10251" max="10499" width="9.140625" style="22"/>
    <col min="10500" max="10500" width="7.42578125" style="22" customWidth="1"/>
    <col min="10501" max="10501" width="52.5703125" style="22" customWidth="1"/>
    <col min="10502" max="10502" width="15.7109375" style="22" customWidth="1"/>
    <col min="10503" max="10503" width="12.5703125" style="22" customWidth="1"/>
    <col min="10504" max="10504" width="7.42578125" style="22" customWidth="1"/>
    <col min="10505" max="10505" width="0" style="22" hidden="1" customWidth="1"/>
    <col min="10506" max="10506" width="4" style="22" customWidth="1"/>
    <col min="10507" max="10755" width="9.140625" style="22"/>
    <col min="10756" max="10756" width="7.42578125" style="22" customWidth="1"/>
    <col min="10757" max="10757" width="52.5703125" style="22" customWidth="1"/>
    <col min="10758" max="10758" width="15.7109375" style="22" customWidth="1"/>
    <col min="10759" max="10759" width="12.5703125" style="22" customWidth="1"/>
    <col min="10760" max="10760" width="7.42578125" style="22" customWidth="1"/>
    <col min="10761" max="10761" width="0" style="22" hidden="1" customWidth="1"/>
    <col min="10762" max="10762" width="4" style="22" customWidth="1"/>
    <col min="10763" max="11011" width="9.140625" style="22"/>
    <col min="11012" max="11012" width="7.42578125" style="22" customWidth="1"/>
    <col min="11013" max="11013" width="52.5703125" style="22" customWidth="1"/>
    <col min="11014" max="11014" width="15.7109375" style="22" customWidth="1"/>
    <col min="11015" max="11015" width="12.5703125" style="22" customWidth="1"/>
    <col min="11016" max="11016" width="7.42578125" style="22" customWidth="1"/>
    <col min="11017" max="11017" width="0" style="22" hidden="1" customWidth="1"/>
    <col min="11018" max="11018" width="4" style="22" customWidth="1"/>
    <col min="11019" max="11267" width="9.140625" style="22"/>
    <col min="11268" max="11268" width="7.42578125" style="22" customWidth="1"/>
    <col min="11269" max="11269" width="52.5703125" style="22" customWidth="1"/>
    <col min="11270" max="11270" width="15.7109375" style="22" customWidth="1"/>
    <col min="11271" max="11271" width="12.5703125" style="22" customWidth="1"/>
    <col min="11272" max="11272" width="7.42578125" style="22" customWidth="1"/>
    <col min="11273" max="11273" width="0" style="22" hidden="1" customWidth="1"/>
    <col min="11274" max="11274" width="4" style="22" customWidth="1"/>
    <col min="11275" max="11523" width="9.140625" style="22"/>
    <col min="11524" max="11524" width="7.42578125" style="22" customWidth="1"/>
    <col min="11525" max="11525" width="52.5703125" style="22" customWidth="1"/>
    <col min="11526" max="11526" width="15.7109375" style="22" customWidth="1"/>
    <col min="11527" max="11527" width="12.5703125" style="22" customWidth="1"/>
    <col min="11528" max="11528" width="7.42578125" style="22" customWidth="1"/>
    <col min="11529" max="11529" width="0" style="22" hidden="1" customWidth="1"/>
    <col min="11530" max="11530" width="4" style="22" customWidth="1"/>
    <col min="11531" max="11779" width="9.140625" style="22"/>
    <col min="11780" max="11780" width="7.42578125" style="22" customWidth="1"/>
    <col min="11781" max="11781" width="52.5703125" style="22" customWidth="1"/>
    <col min="11782" max="11782" width="15.7109375" style="22" customWidth="1"/>
    <col min="11783" max="11783" width="12.5703125" style="22" customWidth="1"/>
    <col min="11784" max="11784" width="7.42578125" style="22" customWidth="1"/>
    <col min="11785" max="11785" width="0" style="22" hidden="1" customWidth="1"/>
    <col min="11786" max="11786" width="4" style="22" customWidth="1"/>
    <col min="11787" max="12035" width="9.140625" style="22"/>
    <col min="12036" max="12036" width="7.42578125" style="22" customWidth="1"/>
    <col min="12037" max="12037" width="52.5703125" style="22" customWidth="1"/>
    <col min="12038" max="12038" width="15.7109375" style="22" customWidth="1"/>
    <col min="12039" max="12039" width="12.5703125" style="22" customWidth="1"/>
    <col min="12040" max="12040" width="7.42578125" style="22" customWidth="1"/>
    <col min="12041" max="12041" width="0" style="22" hidden="1" customWidth="1"/>
    <col min="12042" max="12042" width="4" style="22" customWidth="1"/>
    <col min="12043" max="12291" width="9.140625" style="22"/>
    <col min="12292" max="12292" width="7.42578125" style="22" customWidth="1"/>
    <col min="12293" max="12293" width="52.5703125" style="22" customWidth="1"/>
    <col min="12294" max="12294" width="15.7109375" style="22" customWidth="1"/>
    <col min="12295" max="12295" width="12.5703125" style="22" customWidth="1"/>
    <col min="12296" max="12296" width="7.42578125" style="22" customWidth="1"/>
    <col min="12297" max="12297" width="0" style="22" hidden="1" customWidth="1"/>
    <col min="12298" max="12298" width="4" style="22" customWidth="1"/>
    <col min="12299" max="12547" width="9.140625" style="22"/>
    <col min="12548" max="12548" width="7.42578125" style="22" customWidth="1"/>
    <col min="12549" max="12549" width="52.5703125" style="22" customWidth="1"/>
    <col min="12550" max="12550" width="15.7109375" style="22" customWidth="1"/>
    <col min="12551" max="12551" width="12.5703125" style="22" customWidth="1"/>
    <col min="12552" max="12552" width="7.42578125" style="22" customWidth="1"/>
    <col min="12553" max="12553" width="0" style="22" hidden="1" customWidth="1"/>
    <col min="12554" max="12554" width="4" style="22" customWidth="1"/>
    <col min="12555" max="12803" width="9.140625" style="22"/>
    <col min="12804" max="12804" width="7.42578125" style="22" customWidth="1"/>
    <col min="12805" max="12805" width="52.5703125" style="22" customWidth="1"/>
    <col min="12806" max="12806" width="15.7109375" style="22" customWidth="1"/>
    <col min="12807" max="12807" width="12.5703125" style="22" customWidth="1"/>
    <col min="12808" max="12808" width="7.42578125" style="22" customWidth="1"/>
    <col min="12809" max="12809" width="0" style="22" hidden="1" customWidth="1"/>
    <col min="12810" max="12810" width="4" style="22" customWidth="1"/>
    <col min="12811" max="13059" width="9.140625" style="22"/>
    <col min="13060" max="13060" width="7.42578125" style="22" customWidth="1"/>
    <col min="13061" max="13061" width="52.5703125" style="22" customWidth="1"/>
    <col min="13062" max="13062" width="15.7109375" style="22" customWidth="1"/>
    <col min="13063" max="13063" width="12.5703125" style="22" customWidth="1"/>
    <col min="13064" max="13064" width="7.42578125" style="22" customWidth="1"/>
    <col min="13065" max="13065" width="0" style="22" hidden="1" customWidth="1"/>
    <col min="13066" max="13066" width="4" style="22" customWidth="1"/>
    <col min="13067" max="13315" width="9.140625" style="22"/>
    <col min="13316" max="13316" width="7.42578125" style="22" customWidth="1"/>
    <col min="13317" max="13317" width="52.5703125" style="22" customWidth="1"/>
    <col min="13318" max="13318" width="15.7109375" style="22" customWidth="1"/>
    <col min="13319" max="13319" width="12.5703125" style="22" customWidth="1"/>
    <col min="13320" max="13320" width="7.42578125" style="22" customWidth="1"/>
    <col min="13321" max="13321" width="0" style="22" hidden="1" customWidth="1"/>
    <col min="13322" max="13322" width="4" style="22" customWidth="1"/>
    <col min="13323" max="13571" width="9.140625" style="22"/>
    <col min="13572" max="13572" width="7.42578125" style="22" customWidth="1"/>
    <col min="13573" max="13573" width="52.5703125" style="22" customWidth="1"/>
    <col min="13574" max="13574" width="15.7109375" style="22" customWidth="1"/>
    <col min="13575" max="13575" width="12.5703125" style="22" customWidth="1"/>
    <col min="13576" max="13576" width="7.42578125" style="22" customWidth="1"/>
    <col min="13577" max="13577" width="0" style="22" hidden="1" customWidth="1"/>
    <col min="13578" max="13578" width="4" style="22" customWidth="1"/>
    <col min="13579" max="13827" width="9.140625" style="22"/>
    <col min="13828" max="13828" width="7.42578125" style="22" customWidth="1"/>
    <col min="13829" max="13829" width="52.5703125" style="22" customWidth="1"/>
    <col min="13830" max="13830" width="15.7109375" style="22" customWidth="1"/>
    <col min="13831" max="13831" width="12.5703125" style="22" customWidth="1"/>
    <col min="13832" max="13832" width="7.42578125" style="22" customWidth="1"/>
    <col min="13833" max="13833" width="0" style="22" hidden="1" customWidth="1"/>
    <col min="13834" max="13834" width="4" style="22" customWidth="1"/>
    <col min="13835" max="14083" width="9.140625" style="22"/>
    <col min="14084" max="14084" width="7.42578125" style="22" customWidth="1"/>
    <col min="14085" max="14085" width="52.5703125" style="22" customWidth="1"/>
    <col min="14086" max="14086" width="15.7109375" style="22" customWidth="1"/>
    <col min="14087" max="14087" width="12.5703125" style="22" customWidth="1"/>
    <col min="14088" max="14088" width="7.42578125" style="22" customWidth="1"/>
    <col min="14089" max="14089" width="0" style="22" hidden="1" customWidth="1"/>
    <col min="14090" max="14090" width="4" style="22" customWidth="1"/>
    <col min="14091" max="14339" width="9.140625" style="22"/>
    <col min="14340" max="14340" width="7.42578125" style="22" customWidth="1"/>
    <col min="14341" max="14341" width="52.5703125" style="22" customWidth="1"/>
    <col min="14342" max="14342" width="15.7109375" style="22" customWidth="1"/>
    <col min="14343" max="14343" width="12.5703125" style="22" customWidth="1"/>
    <col min="14344" max="14344" width="7.42578125" style="22" customWidth="1"/>
    <col min="14345" max="14345" width="0" style="22" hidden="1" customWidth="1"/>
    <col min="14346" max="14346" width="4" style="22" customWidth="1"/>
    <col min="14347" max="14595" width="9.140625" style="22"/>
    <col min="14596" max="14596" width="7.42578125" style="22" customWidth="1"/>
    <col min="14597" max="14597" width="52.5703125" style="22" customWidth="1"/>
    <col min="14598" max="14598" width="15.7109375" style="22" customWidth="1"/>
    <col min="14599" max="14599" width="12.5703125" style="22" customWidth="1"/>
    <col min="14600" max="14600" width="7.42578125" style="22" customWidth="1"/>
    <col min="14601" max="14601" width="0" style="22" hidden="1" customWidth="1"/>
    <col min="14602" max="14602" width="4" style="22" customWidth="1"/>
    <col min="14603" max="14851" width="9.140625" style="22"/>
    <col min="14852" max="14852" width="7.42578125" style="22" customWidth="1"/>
    <col min="14853" max="14853" width="52.5703125" style="22" customWidth="1"/>
    <col min="14854" max="14854" width="15.7109375" style="22" customWidth="1"/>
    <col min="14855" max="14855" width="12.5703125" style="22" customWidth="1"/>
    <col min="14856" max="14856" width="7.42578125" style="22" customWidth="1"/>
    <col min="14857" max="14857" width="0" style="22" hidden="1" customWidth="1"/>
    <col min="14858" max="14858" width="4" style="22" customWidth="1"/>
    <col min="14859" max="15107" width="9.140625" style="22"/>
    <col min="15108" max="15108" width="7.42578125" style="22" customWidth="1"/>
    <col min="15109" max="15109" width="52.5703125" style="22" customWidth="1"/>
    <col min="15110" max="15110" width="15.7109375" style="22" customWidth="1"/>
    <col min="15111" max="15111" width="12.5703125" style="22" customWidth="1"/>
    <col min="15112" max="15112" width="7.42578125" style="22" customWidth="1"/>
    <col min="15113" max="15113" width="0" style="22" hidden="1" customWidth="1"/>
    <col min="15114" max="15114" width="4" style="22" customWidth="1"/>
    <col min="15115" max="15363" width="9.140625" style="22"/>
    <col min="15364" max="15364" width="7.42578125" style="22" customWidth="1"/>
    <col min="15365" max="15365" width="52.5703125" style="22" customWidth="1"/>
    <col min="15366" max="15366" width="15.7109375" style="22" customWidth="1"/>
    <col min="15367" max="15367" width="12.5703125" style="22" customWidth="1"/>
    <col min="15368" max="15368" width="7.42578125" style="22" customWidth="1"/>
    <col min="15369" max="15369" width="0" style="22" hidden="1" customWidth="1"/>
    <col min="15370" max="15370" width="4" style="22" customWidth="1"/>
    <col min="15371" max="15619" width="9.140625" style="22"/>
    <col min="15620" max="15620" width="7.42578125" style="22" customWidth="1"/>
    <col min="15621" max="15621" width="52.5703125" style="22" customWidth="1"/>
    <col min="15622" max="15622" width="15.7109375" style="22" customWidth="1"/>
    <col min="15623" max="15623" width="12.5703125" style="22" customWidth="1"/>
    <col min="15624" max="15624" width="7.42578125" style="22" customWidth="1"/>
    <col min="15625" max="15625" width="0" style="22" hidden="1" customWidth="1"/>
    <col min="15626" max="15626" width="4" style="22" customWidth="1"/>
    <col min="15627" max="15875" width="9.140625" style="22"/>
    <col min="15876" max="15876" width="7.42578125" style="22" customWidth="1"/>
    <col min="15877" max="15877" width="52.5703125" style="22" customWidth="1"/>
    <col min="15878" max="15878" width="15.7109375" style="22" customWidth="1"/>
    <col min="15879" max="15879" width="12.5703125" style="22" customWidth="1"/>
    <col min="15880" max="15880" width="7.42578125" style="22" customWidth="1"/>
    <col min="15881" max="15881" width="0" style="22" hidden="1" customWidth="1"/>
    <col min="15882" max="15882" width="4" style="22" customWidth="1"/>
    <col min="15883" max="16131" width="9.140625" style="22"/>
    <col min="16132" max="16132" width="7.42578125" style="22" customWidth="1"/>
    <col min="16133" max="16133" width="52.5703125" style="22" customWidth="1"/>
    <col min="16134" max="16134" width="15.7109375" style="22" customWidth="1"/>
    <col min="16135" max="16135" width="12.5703125" style="22" customWidth="1"/>
    <col min="16136" max="16136" width="7.42578125" style="22" customWidth="1"/>
    <col min="16137" max="16137" width="0" style="22" hidden="1" customWidth="1"/>
    <col min="16138" max="16138" width="4" style="22" customWidth="1"/>
    <col min="16139" max="16384" width="9.140625" style="22"/>
  </cols>
  <sheetData>
    <row r="1" spans="1:8" ht="17.100000000000001" customHeight="1">
      <c r="B1" s="155"/>
      <c r="C1" s="155"/>
      <c r="D1" s="155" t="s">
        <v>1258</v>
      </c>
      <c r="E1" s="155" t="s">
        <v>1259</v>
      </c>
      <c r="F1" s="155"/>
      <c r="G1" s="155"/>
      <c r="H1" s="155"/>
    </row>
    <row r="2" spans="1:8" ht="17.100000000000001" customHeight="1">
      <c r="A2" s="156" t="s">
        <v>1448</v>
      </c>
      <c r="B2" s="145"/>
      <c r="C2" s="145"/>
      <c r="D2" s="145"/>
      <c r="E2" s="145"/>
      <c r="F2" s="145"/>
      <c r="G2" s="145"/>
      <c r="H2" s="145"/>
    </row>
    <row r="3" spans="1:8" ht="33.75" customHeight="1">
      <c r="A3" s="80" t="s">
        <v>1358</v>
      </c>
      <c r="B3" s="102" t="s">
        <v>1397</v>
      </c>
      <c r="C3" s="79" t="s">
        <v>1502</v>
      </c>
      <c r="D3" s="78" t="s">
        <v>1470</v>
      </c>
      <c r="E3" s="79" t="s">
        <v>1504</v>
      </c>
      <c r="F3" s="37" t="s">
        <v>1483</v>
      </c>
      <c r="G3" s="37" t="s">
        <v>1484</v>
      </c>
    </row>
    <row r="4" spans="1:8" ht="15" customHeight="1">
      <c r="A4" s="80">
        <v>1</v>
      </c>
      <c r="B4" s="80">
        <v>2</v>
      </c>
      <c r="C4" s="101">
        <v>3</v>
      </c>
      <c r="D4" s="78">
        <v>4</v>
      </c>
      <c r="E4" s="79">
        <v>5</v>
      </c>
      <c r="F4" s="79">
        <v>6</v>
      </c>
      <c r="G4" s="79">
        <v>7</v>
      </c>
    </row>
    <row r="5" spans="1:8" ht="30.75" customHeight="1">
      <c r="A5" s="80"/>
      <c r="B5" s="80" t="s">
        <v>1516</v>
      </c>
      <c r="C5" s="81">
        <f>C6</f>
        <v>18614563</v>
      </c>
      <c r="D5" s="81">
        <f>D6</f>
        <v>19311387</v>
      </c>
      <c r="E5" s="81">
        <f>E6</f>
        <v>19277592.080000002</v>
      </c>
      <c r="F5" s="97">
        <f>E5/C5*100</f>
        <v>103.56188367140288</v>
      </c>
      <c r="G5" s="97">
        <f>E5/D5*100</f>
        <v>99.825000037542623</v>
      </c>
    </row>
    <row r="6" spans="1:8" ht="15" customHeight="1">
      <c r="A6" s="72"/>
      <c r="B6" s="72" t="s">
        <v>1261</v>
      </c>
      <c r="C6" s="77">
        <f>SUM(C7:C13)</f>
        <v>18614563</v>
      </c>
      <c r="D6" s="77">
        <f>SUM(D7:D13)</f>
        <v>19311387</v>
      </c>
      <c r="E6" s="77">
        <f>SUM(E7:E13)</f>
        <v>19277592.080000002</v>
      </c>
      <c r="F6" s="96">
        <f t="shared" ref="F6:F69" si="0">E6/C6*100</f>
        <v>103.56188367140288</v>
      </c>
      <c r="G6" s="96">
        <f t="shared" ref="G6:G73" si="1">E6/D6*100</f>
        <v>99.825000037542623</v>
      </c>
      <c r="H6" s="26"/>
    </row>
    <row r="7" spans="1:8" ht="15" customHeight="1">
      <c r="A7" s="86">
        <v>3111</v>
      </c>
      <c r="B7" s="85" t="s">
        <v>1451</v>
      </c>
      <c r="C7" s="84">
        <v>15217684</v>
      </c>
      <c r="D7" s="84">
        <v>15763385</v>
      </c>
      <c r="E7" s="84">
        <v>15736379.029999999</v>
      </c>
      <c r="F7" s="98">
        <f t="shared" si="0"/>
        <v>103.40850177990291</v>
      </c>
      <c r="G7" s="98">
        <f t="shared" si="1"/>
        <v>99.828679119364267</v>
      </c>
      <c r="H7" s="25"/>
    </row>
    <row r="8" spans="1:8" ht="15" customHeight="1">
      <c r="A8" s="86">
        <v>3121</v>
      </c>
      <c r="B8" s="85" t="s">
        <v>1322</v>
      </c>
      <c r="C8" s="84">
        <v>408385</v>
      </c>
      <c r="D8" s="84">
        <v>437000</v>
      </c>
      <c r="E8" s="84">
        <v>436677.52</v>
      </c>
      <c r="F8" s="98">
        <f t="shared" si="0"/>
        <v>106.92790381625184</v>
      </c>
      <c r="G8" s="98">
        <f t="shared" si="1"/>
        <v>99.926205949656747</v>
      </c>
      <c r="H8" s="25"/>
    </row>
    <row r="9" spans="1:8" ht="15" customHeight="1">
      <c r="A9" s="86">
        <v>3132</v>
      </c>
      <c r="B9" s="85" t="s">
        <v>1393</v>
      </c>
      <c r="C9" s="84">
        <v>2358429</v>
      </c>
      <c r="D9" s="84">
        <v>2445000</v>
      </c>
      <c r="E9" s="84">
        <v>2439358.4500000002</v>
      </c>
      <c r="F9" s="98">
        <f t="shared" si="0"/>
        <v>103.43149825583046</v>
      </c>
      <c r="G9" s="98">
        <f t="shared" si="1"/>
        <v>99.769261758691215</v>
      </c>
      <c r="H9" s="25"/>
    </row>
    <row r="10" spans="1:8" ht="15" customHeight="1">
      <c r="A10" s="86">
        <v>3133</v>
      </c>
      <c r="B10" s="85" t="s">
        <v>1452</v>
      </c>
      <c r="C10" s="84">
        <v>258625</v>
      </c>
      <c r="D10" s="84">
        <v>268000</v>
      </c>
      <c r="E10" s="84">
        <v>267542.21999999997</v>
      </c>
      <c r="F10" s="98">
        <f t="shared" si="0"/>
        <v>103.44793426776219</v>
      </c>
      <c r="G10" s="98">
        <f t="shared" si="1"/>
        <v>99.829186567164157</v>
      </c>
      <c r="H10" s="25"/>
    </row>
    <row r="11" spans="1:8" ht="15" customHeight="1">
      <c r="A11" s="86">
        <v>3212</v>
      </c>
      <c r="B11" s="85" t="s">
        <v>1348</v>
      </c>
      <c r="C11" s="84">
        <v>328700</v>
      </c>
      <c r="D11" s="84">
        <v>353000</v>
      </c>
      <c r="E11" s="84">
        <v>352632.44</v>
      </c>
      <c r="F11" s="98">
        <f t="shared" si="0"/>
        <v>107.28093702464254</v>
      </c>
      <c r="G11" s="98">
        <f t="shared" si="1"/>
        <v>99.895875354107645</v>
      </c>
      <c r="H11" s="25"/>
    </row>
    <row r="12" spans="1:8" ht="15" customHeight="1">
      <c r="A12" s="86">
        <v>3236</v>
      </c>
      <c r="B12" s="85" t="s">
        <v>1277</v>
      </c>
      <c r="C12" s="84">
        <v>7500</v>
      </c>
      <c r="D12" s="84">
        <v>8000</v>
      </c>
      <c r="E12" s="84">
        <v>8000</v>
      </c>
      <c r="F12" s="98">
        <f t="shared" si="0"/>
        <v>106.66666666666667</v>
      </c>
      <c r="G12" s="98">
        <f t="shared" si="1"/>
        <v>100</v>
      </c>
      <c r="H12" s="25"/>
    </row>
    <row r="13" spans="1:8" ht="15" customHeight="1">
      <c r="A13" s="86">
        <v>3295</v>
      </c>
      <c r="B13" s="85" t="s">
        <v>1284</v>
      </c>
      <c r="C13" s="84">
        <v>35240</v>
      </c>
      <c r="D13" s="84">
        <v>37002</v>
      </c>
      <c r="E13" s="84">
        <v>37002.42</v>
      </c>
      <c r="F13" s="98">
        <f t="shared" si="0"/>
        <v>105.00119182746879</v>
      </c>
      <c r="G13" s="98">
        <f t="shared" si="1"/>
        <v>100.00113507377979</v>
      </c>
      <c r="H13" s="23"/>
    </row>
    <row r="14" spans="1:8" ht="30" customHeight="1">
      <c r="A14" s="80"/>
      <c r="B14" s="80" t="s">
        <v>1517</v>
      </c>
      <c r="C14" s="106">
        <f>C15+C55+C103+C130+C138+C97</f>
        <v>11848729</v>
      </c>
      <c r="D14" s="106">
        <f>D15+D55+D103+D130+D138+D97</f>
        <v>12835120</v>
      </c>
      <c r="E14" s="106">
        <f>E15+E55+E103+E130+E138+E97</f>
        <v>12104268.059999997</v>
      </c>
      <c r="F14" s="97">
        <f t="shared" si="0"/>
        <v>102.1566790834696</v>
      </c>
      <c r="G14" s="97">
        <f t="shared" si="1"/>
        <v>94.305842563217141</v>
      </c>
      <c r="H14" s="24"/>
    </row>
    <row r="15" spans="1:8" ht="15" customHeight="1">
      <c r="A15" s="72"/>
      <c r="B15" s="72" t="s">
        <v>1263</v>
      </c>
      <c r="C15" s="77">
        <f>SUM(C16:C54)</f>
        <v>5763783</v>
      </c>
      <c r="D15" s="77">
        <f>SUM(D16:D54)</f>
        <v>5707750</v>
      </c>
      <c r="E15" s="77">
        <f>SUM(E16:E54)</f>
        <v>5805755.6799999997</v>
      </c>
      <c r="F15" s="96">
        <f t="shared" si="0"/>
        <v>100.7282140913355</v>
      </c>
      <c r="G15" s="96">
        <f t="shared" si="1"/>
        <v>101.71706329113923</v>
      </c>
      <c r="H15" s="25"/>
    </row>
    <row r="16" spans="1:8" ht="15" customHeight="1">
      <c r="A16" s="86">
        <v>3111</v>
      </c>
      <c r="B16" s="85" t="s">
        <v>1451</v>
      </c>
      <c r="C16" s="84">
        <v>2029362</v>
      </c>
      <c r="D16" s="84">
        <v>1650000</v>
      </c>
      <c r="E16" s="84">
        <v>1799963.53</v>
      </c>
      <c r="F16" s="98">
        <f t="shared" si="0"/>
        <v>88.696030082360863</v>
      </c>
      <c r="G16" s="98">
        <f t="shared" si="1"/>
        <v>109.0886987878788</v>
      </c>
      <c r="H16" s="24"/>
    </row>
    <row r="17" spans="1:8" ht="15" customHeight="1">
      <c r="A17" s="86">
        <v>3121</v>
      </c>
      <c r="B17" s="85" t="s">
        <v>1322</v>
      </c>
      <c r="C17" s="84">
        <v>41260</v>
      </c>
      <c r="D17" s="84">
        <v>177000</v>
      </c>
      <c r="E17" s="84">
        <v>67613.100000000006</v>
      </c>
      <c r="F17" s="98">
        <f t="shared" si="0"/>
        <v>163.8708191953466</v>
      </c>
      <c r="G17" s="98">
        <f t="shared" si="1"/>
        <v>38.199491525423731</v>
      </c>
      <c r="H17" s="25"/>
    </row>
    <row r="18" spans="1:8" ht="15" customHeight="1">
      <c r="A18" s="86">
        <v>3132</v>
      </c>
      <c r="B18" s="85" t="s">
        <v>1393</v>
      </c>
      <c r="C18" s="84">
        <v>315297</v>
      </c>
      <c r="D18" s="84">
        <v>255750</v>
      </c>
      <c r="E18" s="84">
        <v>281568.31</v>
      </c>
      <c r="F18" s="98">
        <f t="shared" si="0"/>
        <v>89.302565517591347</v>
      </c>
      <c r="G18" s="98">
        <f t="shared" si="1"/>
        <v>110.0951358748778</v>
      </c>
    </row>
    <row r="19" spans="1:8" ht="15" customHeight="1">
      <c r="A19" s="86">
        <v>3133</v>
      </c>
      <c r="B19" s="85" t="s">
        <v>1452</v>
      </c>
      <c r="C19" s="84">
        <v>34499</v>
      </c>
      <c r="D19" s="84">
        <v>28000</v>
      </c>
      <c r="E19" s="84">
        <v>30633.86</v>
      </c>
      <c r="F19" s="98">
        <f t="shared" si="0"/>
        <v>88.796370909301729</v>
      </c>
      <c r="G19" s="98">
        <f t="shared" si="1"/>
        <v>109.40664285714286</v>
      </c>
      <c r="H19" s="23"/>
    </row>
    <row r="20" spans="1:8" ht="15" customHeight="1">
      <c r="A20" s="86">
        <v>3211</v>
      </c>
      <c r="B20" s="85" t="s">
        <v>1264</v>
      </c>
      <c r="C20" s="84">
        <v>311773</v>
      </c>
      <c r="D20" s="84">
        <v>250000</v>
      </c>
      <c r="E20" s="84">
        <v>236074.9</v>
      </c>
      <c r="F20" s="98">
        <f t="shared" si="0"/>
        <v>75.720123294833101</v>
      </c>
      <c r="G20" s="98">
        <f t="shared" si="1"/>
        <v>94.429960000000008</v>
      </c>
      <c r="H20" s="24"/>
    </row>
    <row r="21" spans="1:8" ht="15" customHeight="1">
      <c r="A21" s="86">
        <v>3212</v>
      </c>
      <c r="B21" s="85" t="s">
        <v>1265</v>
      </c>
      <c r="C21" s="84">
        <v>4120</v>
      </c>
      <c r="D21" s="84">
        <v>2000</v>
      </c>
      <c r="E21" s="84">
        <v>2138.8000000000002</v>
      </c>
      <c r="F21" s="98">
        <f t="shared" si="0"/>
        <v>51.912621359223309</v>
      </c>
      <c r="G21" s="98">
        <f t="shared" si="1"/>
        <v>106.94000000000001</v>
      </c>
      <c r="H21" s="24"/>
    </row>
    <row r="22" spans="1:8" ht="15" customHeight="1">
      <c r="A22" s="86">
        <v>3213</v>
      </c>
      <c r="B22" s="85" t="s">
        <v>1266</v>
      </c>
      <c r="C22" s="84">
        <v>45434</v>
      </c>
      <c r="D22" s="84">
        <v>30000</v>
      </c>
      <c r="E22" s="84">
        <v>32056.15</v>
      </c>
      <c r="F22" s="98">
        <f t="shared" si="0"/>
        <v>70.555421050314749</v>
      </c>
      <c r="G22" s="98">
        <f t="shared" si="1"/>
        <v>106.85383333333334</v>
      </c>
      <c r="H22" s="25"/>
    </row>
    <row r="23" spans="1:8" ht="15" customHeight="1">
      <c r="A23" s="86">
        <v>3221</v>
      </c>
      <c r="B23" s="85" t="s">
        <v>1267</v>
      </c>
      <c r="C23" s="84">
        <v>50443</v>
      </c>
      <c r="D23" s="84">
        <v>11000</v>
      </c>
      <c r="E23" s="84">
        <v>10707.01</v>
      </c>
      <c r="F23" s="98">
        <f t="shared" si="0"/>
        <v>21.22595801201356</v>
      </c>
      <c r="G23" s="98">
        <f t="shared" si="1"/>
        <v>97.336454545454544</v>
      </c>
      <c r="H23" s="24"/>
    </row>
    <row r="24" spans="1:8" ht="15" customHeight="1">
      <c r="A24" s="86">
        <v>3222</v>
      </c>
      <c r="B24" s="85" t="s">
        <v>1268</v>
      </c>
      <c r="C24" s="84">
        <v>1056</v>
      </c>
      <c r="D24" s="84"/>
      <c r="E24" s="84"/>
      <c r="F24" s="98">
        <f t="shared" si="0"/>
        <v>0</v>
      </c>
      <c r="G24" s="98" t="s">
        <v>1399</v>
      </c>
      <c r="H24" s="24"/>
    </row>
    <row r="25" spans="1:8" ht="15" customHeight="1">
      <c r="A25" s="86">
        <v>3223</v>
      </c>
      <c r="B25" s="85" t="s">
        <v>1269</v>
      </c>
      <c r="C25" s="84">
        <v>710</v>
      </c>
      <c r="D25" s="84">
        <v>7000</v>
      </c>
      <c r="E25" s="84">
        <v>8934.68</v>
      </c>
      <c r="F25" s="98">
        <f t="shared" si="0"/>
        <v>1258.405633802817</v>
      </c>
      <c r="G25" s="98">
        <f t="shared" si="1"/>
        <v>127.63828571428573</v>
      </c>
      <c r="H25" s="25"/>
    </row>
    <row r="26" spans="1:8" ht="15" customHeight="1">
      <c r="A26" s="86">
        <v>3224</v>
      </c>
      <c r="B26" s="85" t="s">
        <v>1270</v>
      </c>
      <c r="C26" s="84">
        <v>29218</v>
      </c>
      <c r="D26" s="84"/>
      <c r="E26" s="84">
        <v>3182.16</v>
      </c>
      <c r="F26" s="98">
        <f t="shared" si="0"/>
        <v>10.891094530768704</v>
      </c>
      <c r="G26" s="98" t="s">
        <v>1399</v>
      </c>
      <c r="H26" s="24"/>
    </row>
    <row r="27" spans="1:8" ht="15" customHeight="1">
      <c r="A27" s="86">
        <v>3231</v>
      </c>
      <c r="B27" s="85" t="s">
        <v>1272</v>
      </c>
      <c r="C27" s="84">
        <v>9015</v>
      </c>
      <c r="D27" s="84">
        <v>9000</v>
      </c>
      <c r="E27" s="84">
        <v>10181.959999999999</v>
      </c>
      <c r="F27" s="98">
        <f t="shared" si="0"/>
        <v>112.94464780920688</v>
      </c>
      <c r="G27" s="98">
        <f t="shared" si="1"/>
        <v>113.13288888888889</v>
      </c>
      <c r="H27" s="25"/>
    </row>
    <row r="28" spans="1:8" ht="15" customHeight="1">
      <c r="A28" s="86">
        <v>3232</v>
      </c>
      <c r="B28" s="85" t="s">
        <v>1273</v>
      </c>
      <c r="C28" s="84">
        <v>30198</v>
      </c>
      <c r="D28" s="84">
        <v>330000</v>
      </c>
      <c r="E28" s="84">
        <f>608300+9905.81</f>
        <v>618205.81000000006</v>
      </c>
      <c r="F28" s="98">
        <f t="shared" si="0"/>
        <v>2047.1746804424135</v>
      </c>
      <c r="G28" s="98">
        <f t="shared" si="1"/>
        <v>187.33509393939397</v>
      </c>
    </row>
    <row r="29" spans="1:8" ht="15" customHeight="1">
      <c r="A29" s="86">
        <v>3233</v>
      </c>
      <c r="B29" s="85" t="s">
        <v>1274</v>
      </c>
      <c r="C29" s="84">
        <v>1322</v>
      </c>
      <c r="D29" s="84">
        <v>20000</v>
      </c>
      <c r="E29" s="84">
        <v>18269.02</v>
      </c>
      <c r="F29" s="98">
        <f t="shared" si="0"/>
        <v>1381.9228441754917</v>
      </c>
      <c r="G29" s="98">
        <f t="shared" si="1"/>
        <v>91.345100000000002</v>
      </c>
      <c r="H29" s="23"/>
    </row>
    <row r="30" spans="1:8" ht="15" customHeight="1">
      <c r="A30" s="86">
        <v>3234</v>
      </c>
      <c r="B30" s="85" t="s">
        <v>1275</v>
      </c>
      <c r="C30" s="84">
        <v>3988</v>
      </c>
      <c r="D30" s="84"/>
      <c r="E30" s="84"/>
      <c r="F30" s="98">
        <f t="shared" si="0"/>
        <v>0</v>
      </c>
      <c r="G30" s="98" t="s">
        <v>1399</v>
      </c>
      <c r="H30" s="24"/>
    </row>
    <row r="31" spans="1:8" ht="15" customHeight="1">
      <c r="A31" s="86">
        <v>3235</v>
      </c>
      <c r="B31" s="85" t="s">
        <v>1276</v>
      </c>
      <c r="C31" s="84">
        <v>171784</v>
      </c>
      <c r="D31" s="84">
        <v>170000</v>
      </c>
      <c r="E31" s="84">
        <v>142889.59</v>
      </c>
      <c r="F31" s="98">
        <f t="shared" si="0"/>
        <v>83.17980137847529</v>
      </c>
      <c r="G31" s="98">
        <f t="shared" si="1"/>
        <v>84.052700000000002</v>
      </c>
      <c r="H31" s="24"/>
    </row>
    <row r="32" spans="1:8" ht="15" customHeight="1">
      <c r="A32" s="86">
        <v>3236</v>
      </c>
      <c r="B32" s="85" t="s">
        <v>1277</v>
      </c>
      <c r="C32" s="84">
        <v>3685</v>
      </c>
      <c r="D32" s="84"/>
      <c r="E32" s="84">
        <v>1000</v>
      </c>
      <c r="F32" s="98">
        <f t="shared" si="0"/>
        <v>27.137042062415194</v>
      </c>
      <c r="G32" s="98" t="s">
        <v>1399</v>
      </c>
      <c r="H32" s="25"/>
    </row>
    <row r="33" spans="1:7" ht="15" customHeight="1">
      <c r="A33" s="86">
        <v>3237</v>
      </c>
      <c r="B33" s="85" t="s">
        <v>1324</v>
      </c>
      <c r="C33" s="84">
        <v>2027363</v>
      </c>
      <c r="D33" s="84">
        <v>2300000</v>
      </c>
      <c r="E33" s="84">
        <v>2098196.5</v>
      </c>
      <c r="F33" s="98">
        <f t="shared" si="0"/>
        <v>103.49387356876889</v>
      </c>
      <c r="G33" s="98">
        <f t="shared" si="1"/>
        <v>91.225934782608704</v>
      </c>
    </row>
    <row r="34" spans="1:7" ht="15" customHeight="1">
      <c r="A34" s="86">
        <v>3238</v>
      </c>
      <c r="B34" s="85" t="s">
        <v>1279</v>
      </c>
      <c r="C34" s="84"/>
      <c r="D34" s="84">
        <v>3000</v>
      </c>
      <c r="E34" s="84">
        <v>2250</v>
      </c>
      <c r="F34" s="98" t="s">
        <v>1399</v>
      </c>
      <c r="G34" s="98">
        <f t="shared" si="1"/>
        <v>75</v>
      </c>
    </row>
    <row r="35" spans="1:7" ht="15" customHeight="1">
      <c r="A35" s="86">
        <v>3239</v>
      </c>
      <c r="B35" s="85" t="s">
        <v>1280</v>
      </c>
      <c r="C35" s="84">
        <v>68533</v>
      </c>
      <c r="D35" s="84">
        <v>40000</v>
      </c>
      <c r="E35" s="84">
        <v>54902.239999999998</v>
      </c>
      <c r="F35" s="98">
        <f t="shared" si="0"/>
        <v>80.110662016838603</v>
      </c>
      <c r="G35" s="98">
        <f t="shared" si="1"/>
        <v>137.25559999999999</v>
      </c>
    </row>
    <row r="36" spans="1:7" ht="15" customHeight="1">
      <c r="A36" s="86">
        <v>3241</v>
      </c>
      <c r="B36" s="85" t="s">
        <v>1387</v>
      </c>
      <c r="C36" s="84">
        <v>3635</v>
      </c>
      <c r="D36" s="84">
        <v>40000</v>
      </c>
      <c r="E36" s="84">
        <v>34836.559999999998</v>
      </c>
      <c r="F36" s="98">
        <f t="shared" si="0"/>
        <v>958.36478679504808</v>
      </c>
      <c r="G36" s="98">
        <f t="shared" si="1"/>
        <v>87.091399999999993</v>
      </c>
    </row>
    <row r="37" spans="1:7" ht="15" customHeight="1">
      <c r="A37" s="86">
        <v>3292</v>
      </c>
      <c r="B37" s="85" t="s">
        <v>1281</v>
      </c>
      <c r="C37" s="84">
        <v>18936</v>
      </c>
      <c r="D37" s="84"/>
      <c r="E37" s="84"/>
      <c r="F37" s="98">
        <f t="shared" si="0"/>
        <v>0</v>
      </c>
      <c r="G37" s="98" t="s">
        <v>1399</v>
      </c>
    </row>
    <row r="38" spans="1:7" ht="15" customHeight="1">
      <c r="A38" s="86">
        <v>3293</v>
      </c>
      <c r="B38" s="85" t="s">
        <v>1326</v>
      </c>
      <c r="C38" s="84">
        <v>123140</v>
      </c>
      <c r="D38" s="84">
        <v>80000</v>
      </c>
      <c r="E38" s="84">
        <v>74352.86</v>
      </c>
      <c r="F38" s="98">
        <f t="shared" si="0"/>
        <v>60.380753613772939</v>
      </c>
      <c r="G38" s="98">
        <f t="shared" si="1"/>
        <v>92.941074999999998</v>
      </c>
    </row>
    <row r="39" spans="1:7" ht="15" customHeight="1">
      <c r="A39" s="86">
        <v>3294</v>
      </c>
      <c r="B39" s="85" t="s">
        <v>1283</v>
      </c>
      <c r="C39" s="84">
        <v>11010</v>
      </c>
      <c r="D39" s="84">
        <v>12000</v>
      </c>
      <c r="E39" s="84">
        <v>11165.43</v>
      </c>
      <c r="F39" s="98">
        <f t="shared" si="0"/>
        <v>101.41171662125342</v>
      </c>
      <c r="G39" s="98">
        <f t="shared" si="1"/>
        <v>93.045249999999996</v>
      </c>
    </row>
    <row r="40" spans="1:7" ht="15" customHeight="1">
      <c r="A40" s="86">
        <v>3295</v>
      </c>
      <c r="B40" s="85" t="s">
        <v>1434</v>
      </c>
      <c r="C40" s="84">
        <v>11126</v>
      </c>
      <c r="D40" s="84">
        <v>40000</v>
      </c>
      <c r="E40" s="84">
        <v>31240</v>
      </c>
      <c r="F40" s="98">
        <f t="shared" si="0"/>
        <v>280.78374977530109</v>
      </c>
      <c r="G40" s="98">
        <f t="shared" si="1"/>
        <v>78.100000000000009</v>
      </c>
    </row>
    <row r="41" spans="1:7" ht="15" customHeight="1">
      <c r="A41" s="86">
        <v>3299</v>
      </c>
      <c r="B41" s="85" t="s">
        <v>1285</v>
      </c>
      <c r="C41" s="84">
        <v>16297</v>
      </c>
      <c r="D41" s="84">
        <v>10000</v>
      </c>
      <c r="E41" s="84">
        <v>15062.3</v>
      </c>
      <c r="F41" s="98">
        <f t="shared" si="0"/>
        <v>92.423758974044304</v>
      </c>
      <c r="G41" s="98">
        <f t="shared" si="1"/>
        <v>150.62299999999999</v>
      </c>
    </row>
    <row r="42" spans="1:7" ht="15" customHeight="1">
      <c r="A42" s="86">
        <v>3431</v>
      </c>
      <c r="B42" s="85" t="s">
        <v>1286</v>
      </c>
      <c r="C42" s="84">
        <v>22035</v>
      </c>
      <c r="D42" s="84">
        <v>11000</v>
      </c>
      <c r="E42" s="84">
        <v>13670.99</v>
      </c>
      <c r="F42" s="98">
        <f t="shared" si="0"/>
        <v>62.042160199682328</v>
      </c>
      <c r="G42" s="98">
        <f t="shared" si="1"/>
        <v>124.28172727272727</v>
      </c>
    </row>
    <row r="43" spans="1:7" ht="28.5" customHeight="1">
      <c r="A43" s="86">
        <v>3432</v>
      </c>
      <c r="B43" s="136" t="s">
        <v>1328</v>
      </c>
      <c r="C43" s="84">
        <v>14785</v>
      </c>
      <c r="D43" s="84"/>
      <c r="E43" s="84">
        <v>19908.73</v>
      </c>
      <c r="F43" s="98">
        <f t="shared" si="0"/>
        <v>134.65492052756173</v>
      </c>
      <c r="G43" s="98" t="s">
        <v>1399</v>
      </c>
    </row>
    <row r="44" spans="1:7" ht="15" customHeight="1">
      <c r="A44" s="86">
        <v>3433</v>
      </c>
      <c r="B44" s="85" t="s">
        <v>1492</v>
      </c>
      <c r="C44" s="84"/>
      <c r="D44" s="84"/>
      <c r="E44" s="84">
        <v>581.98</v>
      </c>
      <c r="F44" s="98" t="s">
        <v>1399</v>
      </c>
      <c r="G44" s="98"/>
    </row>
    <row r="45" spans="1:7" ht="15" customHeight="1">
      <c r="A45" s="86">
        <v>3434</v>
      </c>
      <c r="B45" s="85" t="s">
        <v>1381</v>
      </c>
      <c r="C45" s="84">
        <v>111</v>
      </c>
      <c r="D45" s="84">
        <v>12000</v>
      </c>
      <c r="E45" s="84">
        <v>4</v>
      </c>
      <c r="F45" s="98">
        <f t="shared" si="0"/>
        <v>3.6036036036036037</v>
      </c>
      <c r="G45" s="98"/>
    </row>
    <row r="46" spans="1:7" ht="15" customHeight="1">
      <c r="A46" s="86">
        <v>3691</v>
      </c>
      <c r="B46" s="85" t="s">
        <v>1330</v>
      </c>
      <c r="C46" s="84">
        <v>299960</v>
      </c>
      <c r="D46" s="84"/>
      <c r="E46" s="84"/>
      <c r="F46" s="98">
        <f t="shared" si="0"/>
        <v>0</v>
      </c>
      <c r="G46" s="98"/>
    </row>
    <row r="47" spans="1:7" ht="15" customHeight="1">
      <c r="A47" s="86">
        <v>3811</v>
      </c>
      <c r="B47" s="85" t="s">
        <v>1342</v>
      </c>
      <c r="C47" s="84">
        <v>12300</v>
      </c>
      <c r="D47" s="84">
        <v>100000</v>
      </c>
      <c r="E47" s="84">
        <v>68930</v>
      </c>
      <c r="F47" s="98">
        <f t="shared" si="0"/>
        <v>560.40650406504074</v>
      </c>
      <c r="G47" s="98">
        <f t="shared" si="1"/>
        <v>68.930000000000007</v>
      </c>
    </row>
    <row r="48" spans="1:7" ht="15" customHeight="1">
      <c r="A48" s="86">
        <v>3812</v>
      </c>
      <c r="B48" s="85" t="s">
        <v>1474</v>
      </c>
      <c r="C48" s="84"/>
      <c r="D48" s="84"/>
      <c r="E48" s="84">
        <v>47824.29</v>
      </c>
      <c r="F48" s="98" t="s">
        <v>1399</v>
      </c>
      <c r="G48" s="98"/>
    </row>
    <row r="49" spans="1:8" ht="15" customHeight="1">
      <c r="A49" s="86">
        <v>3831</v>
      </c>
      <c r="B49" s="85" t="s">
        <v>1499</v>
      </c>
      <c r="C49" s="84">
        <v>126</v>
      </c>
      <c r="D49" s="84"/>
      <c r="E49" s="84"/>
      <c r="F49" s="98">
        <f t="shared" si="0"/>
        <v>0</v>
      </c>
      <c r="G49" s="98"/>
    </row>
    <row r="50" spans="1:8" ht="15" customHeight="1">
      <c r="A50" s="86">
        <v>4221</v>
      </c>
      <c r="B50" s="85" t="s">
        <v>1287</v>
      </c>
      <c r="C50" s="84">
        <v>34477</v>
      </c>
      <c r="D50" s="84">
        <v>60000</v>
      </c>
      <c r="E50" s="84">
        <v>55543.75</v>
      </c>
      <c r="F50" s="98">
        <f t="shared" si="0"/>
        <v>161.1037793311483</v>
      </c>
      <c r="G50" s="98">
        <f t="shared" si="1"/>
        <v>92.572916666666671</v>
      </c>
    </row>
    <row r="51" spans="1:8" ht="15" customHeight="1">
      <c r="A51" s="86">
        <v>4222</v>
      </c>
      <c r="B51" s="85" t="s">
        <v>1333</v>
      </c>
      <c r="C51" s="84">
        <v>12155</v>
      </c>
      <c r="D51" s="84"/>
      <c r="E51" s="84">
        <v>13867.17</v>
      </c>
      <c r="F51" s="98">
        <f t="shared" si="0"/>
        <v>114.08613739201974</v>
      </c>
      <c r="G51" s="98" t="s">
        <v>1399</v>
      </c>
    </row>
    <row r="52" spans="1:8" ht="15" customHeight="1">
      <c r="A52" s="86">
        <v>4223</v>
      </c>
      <c r="B52" s="85" t="s">
        <v>1334</v>
      </c>
      <c r="C52" s="84">
        <v>1460</v>
      </c>
      <c r="D52" s="84"/>
      <c r="E52" s="84"/>
      <c r="F52" s="98">
        <f t="shared" si="0"/>
        <v>0</v>
      </c>
      <c r="G52" s="98" t="s">
        <v>1399</v>
      </c>
    </row>
    <row r="53" spans="1:8" ht="15" customHeight="1">
      <c r="A53" s="86">
        <v>4241</v>
      </c>
      <c r="B53" s="85" t="s">
        <v>1335</v>
      </c>
      <c r="C53" s="84">
        <v>420</v>
      </c>
      <c r="D53" s="84"/>
      <c r="E53" s="84"/>
      <c r="F53" s="98">
        <f t="shared" si="0"/>
        <v>0</v>
      </c>
      <c r="G53" s="98" t="s">
        <v>1399</v>
      </c>
      <c r="H53" s="24"/>
    </row>
    <row r="54" spans="1:8" ht="15" customHeight="1">
      <c r="A54" s="86">
        <v>4264</v>
      </c>
      <c r="B54" s="85" t="s">
        <v>1336</v>
      </c>
      <c r="C54" s="84">
        <v>2750</v>
      </c>
      <c r="D54" s="84">
        <v>60000</v>
      </c>
      <c r="E54" s="84"/>
      <c r="F54" s="98">
        <f t="shared" si="0"/>
        <v>0</v>
      </c>
      <c r="G54" s="98"/>
      <c r="H54" s="24"/>
    </row>
    <row r="55" spans="1:8" ht="15" customHeight="1">
      <c r="A55" s="72"/>
      <c r="B55" s="72" t="s">
        <v>1262</v>
      </c>
      <c r="C55" s="77">
        <f>SUM(C56:C96)</f>
        <v>5421035</v>
      </c>
      <c r="D55" s="77">
        <f>SUM(D56:D96)</f>
        <v>6624400</v>
      </c>
      <c r="E55" s="77">
        <f>SUM(E56:E96)</f>
        <v>5834653.7599999979</v>
      </c>
      <c r="F55" s="96">
        <f t="shared" si="0"/>
        <v>107.629885437006</v>
      </c>
      <c r="G55" s="96">
        <f t="shared" si="1"/>
        <v>88.078222329569442</v>
      </c>
      <c r="H55" s="25"/>
    </row>
    <row r="56" spans="1:8" ht="15" customHeight="1">
      <c r="A56" s="86">
        <v>3111</v>
      </c>
      <c r="B56" s="85" t="s">
        <v>1451</v>
      </c>
      <c r="C56" s="84">
        <v>1842682</v>
      </c>
      <c r="D56" s="84">
        <v>2300000</v>
      </c>
      <c r="E56" s="84">
        <v>2186775.23</v>
      </c>
      <c r="F56" s="98">
        <f t="shared" si="0"/>
        <v>118.67350036522851</v>
      </c>
      <c r="G56" s="98">
        <f t="shared" si="1"/>
        <v>95.07718391304347</v>
      </c>
      <c r="H56" s="25"/>
    </row>
    <row r="57" spans="1:8" ht="15" customHeight="1">
      <c r="A57" s="86">
        <v>3112</v>
      </c>
      <c r="B57" s="85" t="s">
        <v>1490</v>
      </c>
      <c r="C57" s="84"/>
      <c r="D57" s="84"/>
      <c r="E57" s="84">
        <v>17436.39</v>
      </c>
      <c r="F57" s="98" t="s">
        <v>1399</v>
      </c>
      <c r="G57" s="98"/>
      <c r="H57" s="25"/>
    </row>
    <row r="58" spans="1:8" ht="15" customHeight="1">
      <c r="A58" s="86">
        <v>3121</v>
      </c>
      <c r="B58" s="85" t="s">
        <v>1322</v>
      </c>
      <c r="C58" s="84"/>
      <c r="D58" s="84"/>
      <c r="E58" s="84">
        <v>115200</v>
      </c>
      <c r="F58" s="98" t="s">
        <v>1399</v>
      </c>
      <c r="G58" s="98" t="s">
        <v>1399</v>
      </c>
      <c r="H58" s="25"/>
    </row>
    <row r="59" spans="1:8" ht="15" customHeight="1">
      <c r="A59" s="86">
        <v>3132</v>
      </c>
      <c r="B59" s="85" t="s">
        <v>1393</v>
      </c>
      <c r="C59" s="84">
        <v>285957</v>
      </c>
      <c r="D59" s="84">
        <v>356500</v>
      </c>
      <c r="E59" s="84">
        <v>338950.1</v>
      </c>
      <c r="F59" s="98">
        <f t="shared" si="0"/>
        <v>118.53184220005105</v>
      </c>
      <c r="G59" s="98">
        <f t="shared" si="1"/>
        <v>95.07716690042075</v>
      </c>
      <c r="H59" s="24"/>
    </row>
    <row r="60" spans="1:8" ht="15" customHeight="1">
      <c r="A60" s="86">
        <v>3133</v>
      </c>
      <c r="B60" s="85" t="s">
        <v>1452</v>
      </c>
      <c r="C60" s="84">
        <v>31363</v>
      </c>
      <c r="D60" s="84">
        <v>39100</v>
      </c>
      <c r="E60" s="84">
        <v>37175.19</v>
      </c>
      <c r="F60" s="98">
        <f t="shared" si="0"/>
        <v>118.53199630137424</v>
      </c>
      <c r="G60" s="98">
        <f t="shared" si="1"/>
        <v>95.077212276214837</v>
      </c>
      <c r="H60" s="25"/>
    </row>
    <row r="61" spans="1:8" ht="15" customHeight="1">
      <c r="A61" s="86">
        <v>3211</v>
      </c>
      <c r="B61" s="85" t="s">
        <v>1264</v>
      </c>
      <c r="C61" s="84">
        <v>122608</v>
      </c>
      <c r="D61" s="84">
        <v>150000</v>
      </c>
      <c r="E61" s="84">
        <v>124516.24</v>
      </c>
      <c r="F61" s="98">
        <f t="shared" si="0"/>
        <v>101.55637478794206</v>
      </c>
      <c r="G61" s="98">
        <f t="shared" si="1"/>
        <v>83.010826666666674</v>
      </c>
      <c r="H61" s="24"/>
    </row>
    <row r="62" spans="1:8" ht="15" customHeight="1">
      <c r="A62" s="86">
        <v>3213</v>
      </c>
      <c r="B62" s="85" t="s">
        <v>1266</v>
      </c>
      <c r="C62" s="84">
        <v>64022</v>
      </c>
      <c r="D62" s="84">
        <v>70000</v>
      </c>
      <c r="E62" s="84">
        <v>61426.38</v>
      </c>
      <c r="F62" s="98">
        <f t="shared" si="0"/>
        <v>95.94573740276779</v>
      </c>
      <c r="G62" s="98">
        <f t="shared" si="1"/>
        <v>87.751971428571423</v>
      </c>
      <c r="H62" s="25"/>
    </row>
    <row r="63" spans="1:8" ht="15" customHeight="1">
      <c r="A63" s="86">
        <v>3221</v>
      </c>
      <c r="B63" s="85" t="s">
        <v>1267</v>
      </c>
      <c r="C63" s="84">
        <v>223376</v>
      </c>
      <c r="D63" s="84">
        <v>10000</v>
      </c>
      <c r="E63" s="84">
        <v>9257.2999999999993</v>
      </c>
      <c r="F63" s="98">
        <f t="shared" si="0"/>
        <v>4.144267960747797</v>
      </c>
      <c r="G63" s="98">
        <f t="shared" si="1"/>
        <v>92.572999999999993</v>
      </c>
      <c r="H63" s="25"/>
    </row>
    <row r="64" spans="1:8" ht="15" customHeight="1">
      <c r="A64" s="86">
        <v>3223</v>
      </c>
      <c r="B64" s="85" t="s">
        <v>1269</v>
      </c>
      <c r="C64" s="84">
        <v>13588</v>
      </c>
      <c r="D64" s="84">
        <v>8000</v>
      </c>
      <c r="E64" s="84">
        <v>120681.79</v>
      </c>
      <c r="F64" s="98">
        <f t="shared" si="0"/>
        <v>888.14976449808648</v>
      </c>
      <c r="G64" s="98">
        <f t="shared" si="1"/>
        <v>1508.522375</v>
      </c>
      <c r="H64" s="25"/>
    </row>
    <row r="65" spans="1:8" ht="15" customHeight="1">
      <c r="A65" s="86">
        <v>3224</v>
      </c>
      <c r="B65" s="85" t="s">
        <v>1270</v>
      </c>
      <c r="C65" s="84">
        <v>37055</v>
      </c>
      <c r="D65" s="84">
        <v>1000</v>
      </c>
      <c r="E65" s="84">
        <v>14143.52</v>
      </c>
      <c r="F65" s="98">
        <f t="shared" si="0"/>
        <v>38.168992038861155</v>
      </c>
      <c r="G65" s="98">
        <f t="shared" si="1"/>
        <v>1414.3520000000001</v>
      </c>
      <c r="H65" s="25"/>
    </row>
    <row r="66" spans="1:8" ht="15" customHeight="1">
      <c r="A66" s="86">
        <v>3227</v>
      </c>
      <c r="B66" s="85" t="s">
        <v>1271</v>
      </c>
      <c r="C66" s="84">
        <v>19485</v>
      </c>
      <c r="D66" s="84"/>
      <c r="E66" s="84"/>
      <c r="F66" s="98">
        <f t="shared" si="0"/>
        <v>0</v>
      </c>
      <c r="G66" s="98" t="s">
        <v>1399</v>
      </c>
      <c r="H66" s="25"/>
    </row>
    <row r="67" spans="1:8" ht="15" customHeight="1">
      <c r="A67" s="86">
        <v>3231</v>
      </c>
      <c r="B67" s="85" t="s">
        <v>1432</v>
      </c>
      <c r="C67" s="84">
        <v>44400</v>
      </c>
      <c r="D67" s="84">
        <v>5000</v>
      </c>
      <c r="E67" s="84">
        <v>5662.85</v>
      </c>
      <c r="F67" s="98">
        <f t="shared" si="0"/>
        <v>12.754166666666666</v>
      </c>
      <c r="G67" s="98">
        <f t="shared" si="1"/>
        <v>113.25700000000001</v>
      </c>
      <c r="H67" s="25"/>
    </row>
    <row r="68" spans="1:8" ht="15" customHeight="1">
      <c r="A68" s="86">
        <v>3232</v>
      </c>
      <c r="B68" s="85" t="s">
        <v>1273</v>
      </c>
      <c r="C68" s="84">
        <v>619590</v>
      </c>
      <c r="D68" s="84">
        <v>920000</v>
      </c>
      <c r="E68" s="84">
        <f>1341948.89-608300</f>
        <v>733648.8899999999</v>
      </c>
      <c r="F68" s="98">
        <f t="shared" si="0"/>
        <v>118.40876870188349</v>
      </c>
      <c r="G68" s="98">
        <f t="shared" si="1"/>
        <v>79.744444565217378</v>
      </c>
      <c r="H68" s="24"/>
    </row>
    <row r="69" spans="1:8" ht="15" customHeight="1">
      <c r="A69" s="86">
        <v>3233</v>
      </c>
      <c r="B69" s="85" t="s">
        <v>1449</v>
      </c>
      <c r="C69" s="84">
        <v>13009</v>
      </c>
      <c r="D69" s="84">
        <v>15000</v>
      </c>
      <c r="E69" s="84">
        <v>0</v>
      </c>
      <c r="F69" s="98">
        <f t="shared" si="0"/>
        <v>0</v>
      </c>
      <c r="G69" s="98">
        <f t="shared" si="1"/>
        <v>0</v>
      </c>
      <c r="H69" s="24"/>
    </row>
    <row r="70" spans="1:8" ht="15" customHeight="1">
      <c r="A70" s="86">
        <v>3234</v>
      </c>
      <c r="B70" s="85" t="s">
        <v>1275</v>
      </c>
      <c r="C70" s="84">
        <v>33697</v>
      </c>
      <c r="D70" s="84">
        <v>1000</v>
      </c>
      <c r="E70" s="84">
        <v>799.4</v>
      </c>
      <c r="F70" s="98">
        <f t="shared" ref="F70:F130" si="2">E70/C70*100</f>
        <v>2.3723180105053863</v>
      </c>
      <c r="G70" s="98">
        <f t="shared" si="1"/>
        <v>79.94</v>
      </c>
      <c r="H70" s="25"/>
    </row>
    <row r="71" spans="1:8" ht="15" customHeight="1">
      <c r="A71" s="86">
        <v>3235</v>
      </c>
      <c r="B71" s="85" t="s">
        <v>1276</v>
      </c>
      <c r="C71" s="84">
        <v>151429</v>
      </c>
      <c r="D71" s="84">
        <v>8000</v>
      </c>
      <c r="E71" s="84">
        <v>99629.65</v>
      </c>
      <c r="F71" s="98">
        <f t="shared" si="2"/>
        <v>65.792978887795599</v>
      </c>
      <c r="G71" s="98">
        <f t="shared" si="1"/>
        <v>1245.370625</v>
      </c>
      <c r="H71" s="25"/>
    </row>
    <row r="72" spans="1:8" ht="15" customHeight="1">
      <c r="A72" s="86">
        <v>3236</v>
      </c>
      <c r="B72" s="85" t="s">
        <v>1277</v>
      </c>
      <c r="C72" s="84">
        <v>6300</v>
      </c>
      <c r="D72" s="84">
        <v>4000</v>
      </c>
      <c r="E72" s="84">
        <v>3910</v>
      </c>
      <c r="F72" s="98">
        <f t="shared" si="2"/>
        <v>62.063492063492063</v>
      </c>
      <c r="G72" s="98">
        <f t="shared" si="1"/>
        <v>97.75</v>
      </c>
      <c r="H72" s="23"/>
    </row>
    <row r="73" spans="1:8" ht="15" customHeight="1">
      <c r="A73" s="86">
        <v>3237</v>
      </c>
      <c r="B73" s="85" t="s">
        <v>1278</v>
      </c>
      <c r="C73" s="84">
        <v>449199</v>
      </c>
      <c r="D73" s="84">
        <v>1173200</v>
      </c>
      <c r="E73" s="84">
        <v>530430.09</v>
      </c>
      <c r="F73" s="98">
        <f t="shared" si="2"/>
        <v>118.08354203816126</v>
      </c>
      <c r="G73" s="98">
        <f t="shared" si="1"/>
        <v>45.212247698602113</v>
      </c>
      <c r="H73" s="24"/>
    </row>
    <row r="74" spans="1:8" ht="15" customHeight="1">
      <c r="A74" s="86">
        <v>3238</v>
      </c>
      <c r="B74" s="85" t="s">
        <v>1279</v>
      </c>
      <c r="C74" s="84">
        <v>40610</v>
      </c>
      <c r="D74" s="84">
        <v>10000</v>
      </c>
      <c r="E74" s="84">
        <v>11359.51</v>
      </c>
      <c r="F74" s="98">
        <f t="shared" si="2"/>
        <v>27.972198965771977</v>
      </c>
      <c r="G74" s="98">
        <f t="shared" ref="G74:G150" si="3">E74/D74*100</f>
        <v>113.59509999999999</v>
      </c>
      <c r="H74" s="24"/>
    </row>
    <row r="75" spans="1:8" ht="15" customHeight="1">
      <c r="A75" s="86">
        <v>3239</v>
      </c>
      <c r="B75" s="85" t="s">
        <v>1280</v>
      </c>
      <c r="C75" s="84">
        <v>75400</v>
      </c>
      <c r="D75" s="84">
        <v>60000</v>
      </c>
      <c r="E75" s="84">
        <v>52285.56</v>
      </c>
      <c r="F75" s="98">
        <f t="shared" si="2"/>
        <v>69.344244031830243</v>
      </c>
      <c r="G75" s="98">
        <f t="shared" si="3"/>
        <v>87.142599999999987</v>
      </c>
      <c r="H75" s="25"/>
    </row>
    <row r="76" spans="1:8" ht="15" customHeight="1">
      <c r="A76" s="86">
        <v>3241</v>
      </c>
      <c r="B76" s="85" t="s">
        <v>1500</v>
      </c>
      <c r="C76" s="84"/>
      <c r="D76" s="84">
        <v>6000</v>
      </c>
      <c r="E76" s="84">
        <v>8350.5400000000009</v>
      </c>
      <c r="F76" s="98" t="s">
        <v>1399</v>
      </c>
      <c r="G76" s="98">
        <f t="shared" si="3"/>
        <v>139.17566666666667</v>
      </c>
      <c r="H76" s="25"/>
    </row>
    <row r="77" spans="1:8" ht="15" customHeight="1">
      <c r="A77" s="86">
        <v>3292</v>
      </c>
      <c r="B77" s="85" t="s">
        <v>1281</v>
      </c>
      <c r="C77" s="84">
        <v>540</v>
      </c>
      <c r="D77" s="84"/>
      <c r="E77" s="84">
        <v>2513.41</v>
      </c>
      <c r="F77" s="98">
        <f t="shared" si="2"/>
        <v>465.44629629629623</v>
      </c>
      <c r="G77" s="98"/>
      <c r="H77" s="25"/>
    </row>
    <row r="78" spans="1:8" ht="15" customHeight="1">
      <c r="A78" s="86">
        <v>3293</v>
      </c>
      <c r="B78" s="85" t="s">
        <v>1326</v>
      </c>
      <c r="C78" s="84">
        <v>16103</v>
      </c>
      <c r="D78" s="84">
        <v>40000</v>
      </c>
      <c r="E78" s="84">
        <v>28492.1</v>
      </c>
      <c r="F78" s="98">
        <f t="shared" si="2"/>
        <v>176.93659566540396</v>
      </c>
      <c r="G78" s="98">
        <f t="shared" si="3"/>
        <v>71.230249999999998</v>
      </c>
    </row>
    <row r="79" spans="1:8" ht="15" customHeight="1">
      <c r="A79" s="86">
        <v>3294</v>
      </c>
      <c r="B79" s="85" t="s">
        <v>1283</v>
      </c>
      <c r="C79" s="84">
        <v>62102</v>
      </c>
      <c r="D79" s="84">
        <v>20000</v>
      </c>
      <c r="E79" s="84">
        <v>900</v>
      </c>
      <c r="F79" s="98">
        <f t="shared" si="2"/>
        <v>1.4492286882870118</v>
      </c>
      <c r="G79" s="98">
        <f t="shared" si="3"/>
        <v>4.5</v>
      </c>
      <c r="H79" s="23"/>
    </row>
    <row r="80" spans="1:8" ht="15" customHeight="1">
      <c r="A80" s="86">
        <v>3295</v>
      </c>
      <c r="B80" s="85" t="s">
        <v>1284</v>
      </c>
      <c r="C80" s="84">
        <v>353</v>
      </c>
      <c r="D80" s="84">
        <v>10000</v>
      </c>
      <c r="E80" s="84">
        <v>4245.75</v>
      </c>
      <c r="F80" s="98">
        <f t="shared" si="2"/>
        <v>1202.7620396600566</v>
      </c>
      <c r="G80" s="98">
        <f t="shared" si="3"/>
        <v>42.457499999999996</v>
      </c>
      <c r="H80" s="24"/>
    </row>
    <row r="81" spans="1:8" ht="15" customHeight="1">
      <c r="A81" s="86">
        <v>3299</v>
      </c>
      <c r="B81" s="85" t="s">
        <v>1285</v>
      </c>
      <c r="C81" s="84">
        <v>124751</v>
      </c>
      <c r="D81" s="84">
        <v>200000</v>
      </c>
      <c r="E81" s="84">
        <v>181064.18</v>
      </c>
      <c r="F81" s="98">
        <f t="shared" si="2"/>
        <v>145.14046380389735</v>
      </c>
      <c r="G81" s="98">
        <f t="shared" si="3"/>
        <v>90.532089999999997</v>
      </c>
      <c r="H81" s="24"/>
    </row>
    <row r="82" spans="1:8" ht="15" customHeight="1">
      <c r="A82" s="86">
        <v>3431</v>
      </c>
      <c r="B82" s="85" t="s">
        <v>1286</v>
      </c>
      <c r="C82" s="84">
        <v>2096</v>
      </c>
      <c r="D82" s="84">
        <v>4000</v>
      </c>
      <c r="E82" s="84">
        <v>3879.97</v>
      </c>
      <c r="F82" s="98">
        <f t="shared" si="2"/>
        <v>185.11307251908394</v>
      </c>
      <c r="G82" s="98">
        <f t="shared" si="3"/>
        <v>96.999249999999989</v>
      </c>
      <c r="H82" s="25"/>
    </row>
    <row r="83" spans="1:8" ht="27" customHeight="1">
      <c r="A83" s="86">
        <v>3432</v>
      </c>
      <c r="B83" s="136" t="s">
        <v>1328</v>
      </c>
      <c r="C83" s="84">
        <v>1813</v>
      </c>
      <c r="D83" s="84">
        <v>1100</v>
      </c>
      <c r="E83" s="84">
        <v>406.51</v>
      </c>
      <c r="F83" s="98">
        <f t="shared" si="2"/>
        <v>22.421952564809708</v>
      </c>
      <c r="G83" s="98">
        <f t="shared" si="3"/>
        <v>36.955454545454543</v>
      </c>
      <c r="H83" s="24"/>
    </row>
    <row r="84" spans="1:8" ht="15" customHeight="1">
      <c r="A84" s="86">
        <v>3691</v>
      </c>
      <c r="B84" s="85" t="s">
        <v>1501</v>
      </c>
      <c r="C84" s="84"/>
      <c r="D84" s="84">
        <v>7500</v>
      </c>
      <c r="E84" s="84">
        <v>7500</v>
      </c>
      <c r="F84" s="98" t="s">
        <v>1399</v>
      </c>
      <c r="G84" s="98"/>
      <c r="H84" s="24"/>
    </row>
    <row r="85" spans="1:8" ht="15" customHeight="1">
      <c r="A85" s="86">
        <v>3722</v>
      </c>
      <c r="B85" s="85" t="s">
        <v>1341</v>
      </c>
      <c r="C85" s="84">
        <v>35661</v>
      </c>
      <c r="D85" s="84"/>
      <c r="E85" s="84"/>
      <c r="F85" s="98">
        <f t="shared" si="2"/>
        <v>0</v>
      </c>
      <c r="G85" s="98" t="s">
        <v>1399</v>
      </c>
      <c r="H85" s="24"/>
    </row>
    <row r="86" spans="1:8" ht="15" customHeight="1">
      <c r="A86" s="86">
        <v>3811</v>
      </c>
      <c r="B86" s="85" t="s">
        <v>1342</v>
      </c>
      <c r="C86" s="84">
        <v>42000</v>
      </c>
      <c r="D86" s="84">
        <v>10000</v>
      </c>
      <c r="E86" s="84">
        <v>8259.2999999999993</v>
      </c>
      <c r="F86" s="98">
        <f t="shared" si="2"/>
        <v>19.664999999999999</v>
      </c>
      <c r="G86" s="98">
        <f t="shared" si="3"/>
        <v>82.592999999999989</v>
      </c>
      <c r="H86" s="25"/>
    </row>
    <row r="87" spans="1:8" ht="15" customHeight="1">
      <c r="A87" s="86">
        <v>4123</v>
      </c>
      <c r="B87" s="85" t="s">
        <v>1343</v>
      </c>
      <c r="C87" s="84">
        <v>82343</v>
      </c>
      <c r="D87" s="84">
        <v>30000</v>
      </c>
      <c r="E87" s="84">
        <v>28526.59</v>
      </c>
      <c r="F87" s="98">
        <f t="shared" si="2"/>
        <v>34.643612693246538</v>
      </c>
      <c r="G87" s="98">
        <f t="shared" si="3"/>
        <v>95.088633333333334</v>
      </c>
      <c r="H87" s="24"/>
    </row>
    <row r="88" spans="1:8" ht="15" customHeight="1">
      <c r="A88" s="86">
        <v>4221</v>
      </c>
      <c r="B88" s="85" t="s">
        <v>1287</v>
      </c>
      <c r="C88" s="84">
        <v>557023</v>
      </c>
      <c r="D88" s="84">
        <v>370000</v>
      </c>
      <c r="E88" s="84">
        <v>349209.58</v>
      </c>
      <c r="F88" s="98">
        <f t="shared" si="2"/>
        <v>62.692129409378069</v>
      </c>
      <c r="G88" s="98">
        <f t="shared" si="3"/>
        <v>94.380967567567581</v>
      </c>
      <c r="H88" s="25"/>
    </row>
    <row r="89" spans="1:8" ht="15" customHeight="1">
      <c r="A89" s="86">
        <v>4222</v>
      </c>
      <c r="B89" s="85" t="s">
        <v>1333</v>
      </c>
      <c r="C89" s="84">
        <v>9141</v>
      </c>
      <c r="D89" s="84">
        <v>5000</v>
      </c>
      <c r="E89" s="84">
        <v>2799.99</v>
      </c>
      <c r="F89" s="98">
        <f t="shared" si="2"/>
        <v>30.631112569740726</v>
      </c>
      <c r="G89" s="98">
        <f t="shared" si="3"/>
        <v>55.9998</v>
      </c>
      <c r="H89" s="25"/>
    </row>
    <row r="90" spans="1:8" ht="15" customHeight="1">
      <c r="A90" s="86">
        <v>4223</v>
      </c>
      <c r="B90" s="85" t="s">
        <v>1344</v>
      </c>
      <c r="C90" s="84">
        <v>29467</v>
      </c>
      <c r="D90" s="84">
        <v>410000</v>
      </c>
      <c r="E90" s="84">
        <v>356025</v>
      </c>
      <c r="F90" s="98">
        <f t="shared" si="2"/>
        <v>1208.2159704075746</v>
      </c>
      <c r="G90" s="98">
        <f t="shared" si="3"/>
        <v>86.835365853658544</v>
      </c>
      <c r="H90" s="25"/>
    </row>
    <row r="91" spans="1:8" ht="15" customHeight="1">
      <c r="A91" s="86">
        <v>4224</v>
      </c>
      <c r="B91" s="85" t="s">
        <v>1345</v>
      </c>
      <c r="C91" s="84">
        <v>253845</v>
      </c>
      <c r="D91" s="84">
        <v>260000</v>
      </c>
      <c r="E91" s="84">
        <v>253351.2</v>
      </c>
      <c r="F91" s="98">
        <f t="shared" si="2"/>
        <v>99.805471843053837</v>
      </c>
      <c r="G91" s="98">
        <f t="shared" si="3"/>
        <v>97.44276923076923</v>
      </c>
      <c r="H91" s="24"/>
    </row>
    <row r="92" spans="1:8" ht="15" customHeight="1">
      <c r="A92" s="86">
        <v>4225</v>
      </c>
      <c r="B92" s="85" t="s">
        <v>1450</v>
      </c>
      <c r="C92" s="84">
        <v>53413</v>
      </c>
      <c r="D92" s="84">
        <v>20000</v>
      </c>
      <c r="E92" s="84">
        <v>13720.59</v>
      </c>
      <c r="F92" s="98">
        <f t="shared" si="2"/>
        <v>25.687735195551646</v>
      </c>
      <c r="G92" s="98">
        <f t="shared" si="3"/>
        <v>68.602949999999993</v>
      </c>
      <c r="H92" s="25"/>
    </row>
    <row r="93" spans="1:8" ht="15" customHeight="1">
      <c r="A93" s="86">
        <v>4233</v>
      </c>
      <c r="B93" s="85" t="s">
        <v>1396</v>
      </c>
      <c r="C93" s="84">
        <v>17525</v>
      </c>
      <c r="D93" s="84"/>
      <c r="E93" s="84"/>
      <c r="F93" s="98">
        <f t="shared" si="2"/>
        <v>0</v>
      </c>
      <c r="G93" s="98" t="s">
        <v>1399</v>
      </c>
      <c r="H93" s="25"/>
    </row>
    <row r="94" spans="1:8" ht="15" customHeight="1">
      <c r="A94" s="86">
        <v>4241</v>
      </c>
      <c r="B94" s="85" t="s">
        <v>1351</v>
      </c>
      <c r="C94" s="84">
        <v>46839</v>
      </c>
      <c r="D94" s="84">
        <v>100000</v>
      </c>
      <c r="E94" s="84">
        <v>78769.789999999994</v>
      </c>
      <c r="F94" s="98">
        <f t="shared" si="2"/>
        <v>168.17137428211532</v>
      </c>
      <c r="G94" s="98">
        <f t="shared" si="3"/>
        <v>78.76979</v>
      </c>
      <c r="H94" s="23"/>
    </row>
    <row r="95" spans="1:8" ht="15" customHeight="1">
      <c r="A95" s="86">
        <v>4262</v>
      </c>
      <c r="B95" s="85" t="s">
        <v>1495</v>
      </c>
      <c r="C95" s="84"/>
      <c r="D95" s="84"/>
      <c r="E95" s="84">
        <v>43351.17</v>
      </c>
      <c r="F95" s="98" t="s">
        <v>1399</v>
      </c>
      <c r="G95" s="98"/>
      <c r="H95" s="23"/>
    </row>
    <row r="96" spans="1:8" ht="15" customHeight="1">
      <c r="A96" s="86">
        <v>4264</v>
      </c>
      <c r="B96" s="85" t="s">
        <v>1336</v>
      </c>
      <c r="C96" s="84">
        <v>12250</v>
      </c>
      <c r="D96" s="84">
        <v>0</v>
      </c>
      <c r="E96" s="84"/>
      <c r="F96" s="98">
        <f t="shared" si="2"/>
        <v>0</v>
      </c>
      <c r="G96" s="98"/>
      <c r="H96" s="24"/>
    </row>
    <row r="97" spans="1:8" ht="15" customHeight="1">
      <c r="A97" s="72"/>
      <c r="B97" s="72" t="s">
        <v>1456</v>
      </c>
      <c r="C97" s="77">
        <f>SUM(C98:C102)</f>
        <v>0</v>
      </c>
      <c r="D97" s="77">
        <f>SUM(D98:D102)</f>
        <v>185635</v>
      </c>
      <c r="E97" s="77">
        <f>SUM(E98:E102)</f>
        <v>173454.58000000002</v>
      </c>
      <c r="F97" s="96" t="s">
        <v>1399</v>
      </c>
      <c r="G97" s="96">
        <f t="shared" ref="G97:G102" si="4">E97/D97*100</f>
        <v>93.438511056643421</v>
      </c>
      <c r="H97" s="25"/>
    </row>
    <row r="98" spans="1:8" ht="15" customHeight="1">
      <c r="A98" s="86">
        <v>3111</v>
      </c>
      <c r="B98" s="85" t="s">
        <v>1451</v>
      </c>
      <c r="C98" s="84"/>
      <c r="D98" s="84">
        <v>120000</v>
      </c>
      <c r="E98" s="84">
        <v>117747.46</v>
      </c>
      <c r="F98" s="98" t="s">
        <v>1399</v>
      </c>
      <c r="G98" s="98">
        <f t="shared" si="4"/>
        <v>98.122883333333348</v>
      </c>
      <c r="H98" s="24"/>
    </row>
    <row r="99" spans="1:8" ht="15" customHeight="1">
      <c r="A99" s="86">
        <v>3132</v>
      </c>
      <c r="B99" s="85" t="s">
        <v>1393</v>
      </c>
      <c r="C99" s="84"/>
      <c r="D99" s="84">
        <v>18600</v>
      </c>
      <c r="E99" s="84">
        <v>18250.87</v>
      </c>
      <c r="F99" s="98" t="s">
        <v>1399</v>
      </c>
      <c r="G99" s="98">
        <f t="shared" si="4"/>
        <v>98.122956989247299</v>
      </c>
      <c r="H99" s="24"/>
    </row>
    <row r="100" spans="1:8" ht="15" customHeight="1">
      <c r="A100" s="86">
        <v>3133</v>
      </c>
      <c r="B100" s="85" t="s">
        <v>1452</v>
      </c>
      <c r="C100" s="84"/>
      <c r="D100" s="84">
        <v>2035</v>
      </c>
      <c r="E100" s="84">
        <v>2001.72</v>
      </c>
      <c r="F100" s="98" t="s">
        <v>1399</v>
      </c>
      <c r="G100" s="98">
        <f t="shared" si="4"/>
        <v>98.364619164619171</v>
      </c>
      <c r="H100" s="25"/>
    </row>
    <row r="101" spans="1:8" ht="15" customHeight="1">
      <c r="A101" s="86">
        <v>3211</v>
      </c>
      <c r="B101" s="85" t="s">
        <v>1347</v>
      </c>
      <c r="C101" s="84"/>
      <c r="D101" s="84">
        <v>5000</v>
      </c>
      <c r="E101" s="84">
        <v>2492.98</v>
      </c>
      <c r="F101" s="98" t="s">
        <v>1399</v>
      </c>
      <c r="G101" s="98">
        <f t="shared" si="4"/>
        <v>49.8596</v>
      </c>
      <c r="H101" s="24"/>
    </row>
    <row r="102" spans="1:8" ht="15" customHeight="1">
      <c r="A102" s="86">
        <v>4221</v>
      </c>
      <c r="B102" s="85" t="s">
        <v>1287</v>
      </c>
      <c r="C102" s="84"/>
      <c r="D102" s="84">
        <v>40000</v>
      </c>
      <c r="E102" s="84">
        <v>32961.550000000003</v>
      </c>
      <c r="F102" s="98" t="s">
        <v>1399</v>
      </c>
      <c r="G102" s="98">
        <f t="shared" si="4"/>
        <v>82.403874999999999</v>
      </c>
      <c r="H102" s="25"/>
    </row>
    <row r="103" spans="1:8" ht="15" customHeight="1">
      <c r="A103" s="72"/>
      <c r="B103" s="72" t="s">
        <v>174</v>
      </c>
      <c r="C103" s="77">
        <f>SUM(C104:C129)</f>
        <v>641716</v>
      </c>
      <c r="D103" s="77">
        <f>SUM(D104:D129)</f>
        <v>251335</v>
      </c>
      <c r="E103" s="77">
        <f>SUM(E104:E129)</f>
        <v>232845.53</v>
      </c>
      <c r="F103" s="96">
        <f t="shared" si="2"/>
        <v>36.284825374464717</v>
      </c>
      <c r="G103" s="96">
        <f t="shared" si="3"/>
        <v>92.643495732786917</v>
      </c>
      <c r="H103" s="25"/>
    </row>
    <row r="104" spans="1:8" ht="15" customHeight="1">
      <c r="A104" s="86">
        <v>3111</v>
      </c>
      <c r="B104" s="85" t="s">
        <v>1451</v>
      </c>
      <c r="C104" s="84">
        <v>26877</v>
      </c>
      <c r="D104" s="84">
        <v>120000</v>
      </c>
      <c r="E104" s="84">
        <v>102133.17</v>
      </c>
      <c r="F104" s="98">
        <f t="shared" si="2"/>
        <v>380.00212077240764</v>
      </c>
      <c r="G104" s="98">
        <f t="shared" si="3"/>
        <v>85.110974999999996</v>
      </c>
      <c r="H104" s="24"/>
    </row>
    <row r="105" spans="1:8" ht="15" customHeight="1">
      <c r="A105" s="86">
        <v>3132</v>
      </c>
      <c r="B105" s="85" t="s">
        <v>1393</v>
      </c>
      <c r="C105" s="84">
        <v>4166</v>
      </c>
      <c r="D105" s="84">
        <v>18600</v>
      </c>
      <c r="E105" s="84">
        <v>15830.65</v>
      </c>
      <c r="F105" s="98">
        <f t="shared" si="2"/>
        <v>379.9963994239078</v>
      </c>
      <c r="G105" s="98">
        <f t="shared" si="3"/>
        <v>85.111021505376343</v>
      </c>
      <c r="H105" s="24"/>
    </row>
    <row r="106" spans="1:8" ht="15" customHeight="1">
      <c r="A106" s="86">
        <v>3133</v>
      </c>
      <c r="B106" s="85" t="s">
        <v>1452</v>
      </c>
      <c r="C106" s="84">
        <v>457</v>
      </c>
      <c r="D106" s="84">
        <v>2035</v>
      </c>
      <c r="E106" s="84">
        <v>1736.28</v>
      </c>
      <c r="F106" s="98">
        <f t="shared" si="2"/>
        <v>379.92997811816196</v>
      </c>
      <c r="G106" s="98">
        <f t="shared" si="3"/>
        <v>85.320884520884519</v>
      </c>
      <c r="H106" s="25"/>
    </row>
    <row r="107" spans="1:8" ht="15" customHeight="1">
      <c r="A107" s="86">
        <v>3211</v>
      </c>
      <c r="B107" s="85" t="s">
        <v>1347</v>
      </c>
      <c r="C107" s="84">
        <v>83086</v>
      </c>
      <c r="D107" s="84">
        <v>6500</v>
      </c>
      <c r="E107" s="84">
        <v>5225.28</v>
      </c>
      <c r="F107" s="98">
        <f t="shared" si="2"/>
        <v>6.2890017572154147</v>
      </c>
      <c r="G107" s="98">
        <f t="shared" si="3"/>
        <v>80.388923076923064</v>
      </c>
      <c r="H107" s="24"/>
    </row>
    <row r="108" spans="1:8" ht="15" customHeight="1">
      <c r="A108" s="86">
        <v>3212</v>
      </c>
      <c r="B108" s="85" t="s">
        <v>1265</v>
      </c>
      <c r="C108" s="84"/>
      <c r="D108" s="84"/>
      <c r="E108" s="84">
        <v>0</v>
      </c>
      <c r="F108" s="98" t="s">
        <v>1399</v>
      </c>
      <c r="G108" s="98" t="s">
        <v>1399</v>
      </c>
      <c r="H108" s="25"/>
    </row>
    <row r="109" spans="1:8" ht="15" customHeight="1">
      <c r="A109" s="86">
        <v>3213</v>
      </c>
      <c r="B109" s="85" t="s">
        <v>1266</v>
      </c>
      <c r="C109" s="84">
        <v>5454</v>
      </c>
      <c r="D109" s="84"/>
      <c r="E109" s="84"/>
      <c r="F109" s="98">
        <f t="shared" si="2"/>
        <v>0</v>
      </c>
      <c r="G109" s="98" t="s">
        <v>1399</v>
      </c>
      <c r="H109" s="24"/>
    </row>
    <row r="110" spans="1:8" ht="15" customHeight="1">
      <c r="A110" s="86">
        <v>3221</v>
      </c>
      <c r="B110" s="85" t="s">
        <v>1267</v>
      </c>
      <c r="C110" s="84">
        <v>5643</v>
      </c>
      <c r="D110" s="84">
        <v>300</v>
      </c>
      <c r="E110" s="84">
        <v>276.60000000000002</v>
      </c>
      <c r="F110" s="98">
        <f t="shared" si="2"/>
        <v>4.9016480595427963</v>
      </c>
      <c r="G110" s="98">
        <f t="shared" si="3"/>
        <v>92.2</v>
      </c>
      <c r="H110" s="25"/>
    </row>
    <row r="111" spans="1:8" ht="15" customHeight="1">
      <c r="A111" s="86">
        <v>3223</v>
      </c>
      <c r="B111" s="85" t="s">
        <v>1269</v>
      </c>
      <c r="C111" s="84"/>
      <c r="D111" s="84"/>
      <c r="E111" s="84">
        <v>0</v>
      </c>
      <c r="F111" s="98" t="s">
        <v>1399</v>
      </c>
      <c r="G111" s="98" t="s">
        <v>1399</v>
      </c>
      <c r="H111" s="32"/>
    </row>
    <row r="112" spans="1:8" ht="15" customHeight="1">
      <c r="A112" s="86">
        <v>3231</v>
      </c>
      <c r="B112" s="85" t="s">
        <v>1272</v>
      </c>
      <c r="C112" s="84">
        <v>7065</v>
      </c>
      <c r="D112" s="84">
        <v>200</v>
      </c>
      <c r="E112" s="84">
        <v>172.5</v>
      </c>
      <c r="F112" s="98">
        <f t="shared" si="2"/>
        <v>2.4416135881104037</v>
      </c>
      <c r="G112" s="98">
        <f t="shared" si="3"/>
        <v>86.25</v>
      </c>
      <c r="H112" s="23"/>
    </row>
    <row r="113" spans="1:8" ht="15" customHeight="1">
      <c r="A113" s="86">
        <v>3233</v>
      </c>
      <c r="B113" s="85" t="s">
        <v>1274</v>
      </c>
      <c r="C113" s="84">
        <v>44352</v>
      </c>
      <c r="D113" s="84">
        <v>2000</v>
      </c>
      <c r="E113" s="84">
        <v>2000</v>
      </c>
      <c r="F113" s="98">
        <f t="shared" si="2"/>
        <v>4.5093795093795093</v>
      </c>
      <c r="G113" s="98">
        <f t="shared" si="3"/>
        <v>100</v>
      </c>
      <c r="H113" s="24"/>
    </row>
    <row r="114" spans="1:8" ht="15" customHeight="1">
      <c r="A114" s="86">
        <v>3235</v>
      </c>
      <c r="B114" s="85" t="s">
        <v>1276</v>
      </c>
      <c r="C114" s="84">
        <v>4223</v>
      </c>
      <c r="D114" s="84">
        <v>100</v>
      </c>
      <c r="E114" s="84"/>
      <c r="F114" s="98">
        <f t="shared" si="2"/>
        <v>0</v>
      </c>
      <c r="G114" s="98">
        <f t="shared" si="3"/>
        <v>0</v>
      </c>
      <c r="H114" s="24"/>
    </row>
    <row r="115" spans="1:8" ht="15" customHeight="1">
      <c r="A115" s="86">
        <v>3237</v>
      </c>
      <c r="B115" s="85" t="s">
        <v>1324</v>
      </c>
      <c r="C115" s="84">
        <v>103158</v>
      </c>
      <c r="D115" s="84">
        <v>62600</v>
      </c>
      <c r="E115" s="84">
        <v>62183.55</v>
      </c>
      <c r="F115" s="98">
        <f t="shared" si="2"/>
        <v>60.279910428662831</v>
      </c>
      <c r="G115" s="98">
        <f t="shared" si="3"/>
        <v>99.334744408945696</v>
      </c>
      <c r="H115" s="25"/>
    </row>
    <row r="116" spans="1:8" ht="15" customHeight="1">
      <c r="A116" s="86">
        <v>3239</v>
      </c>
      <c r="B116" s="85" t="s">
        <v>1280</v>
      </c>
      <c r="C116" s="84">
        <v>8763</v>
      </c>
      <c r="D116" s="84">
        <v>250</v>
      </c>
      <c r="E116" s="84">
        <v>232.62</v>
      </c>
      <c r="F116" s="98">
        <f t="shared" si="2"/>
        <v>2.6545703526189661</v>
      </c>
      <c r="G116" s="98">
        <f t="shared" si="3"/>
        <v>93.048000000000002</v>
      </c>
      <c r="H116" s="24"/>
    </row>
    <row r="117" spans="1:8" ht="15" customHeight="1">
      <c r="A117" s="86">
        <v>3241</v>
      </c>
      <c r="B117" s="85" t="s">
        <v>1325</v>
      </c>
      <c r="C117" s="84">
        <v>27190</v>
      </c>
      <c r="D117" s="84">
        <v>16500</v>
      </c>
      <c r="E117" s="84">
        <v>15711.2</v>
      </c>
      <c r="F117" s="98">
        <f t="shared" si="2"/>
        <v>57.783008458992278</v>
      </c>
      <c r="G117" s="98">
        <f t="shared" si="3"/>
        <v>95.219393939393953</v>
      </c>
      <c r="H117" s="24"/>
    </row>
    <row r="118" spans="1:8" ht="15" customHeight="1">
      <c r="A118" s="86">
        <v>3293</v>
      </c>
      <c r="B118" s="85" t="s">
        <v>1282</v>
      </c>
      <c r="C118" s="84">
        <v>9817</v>
      </c>
      <c r="D118" s="84">
        <v>350</v>
      </c>
      <c r="E118" s="84">
        <v>325</v>
      </c>
      <c r="F118" s="98">
        <f t="shared" si="2"/>
        <v>3.3105836813690539</v>
      </c>
      <c r="G118" s="98">
        <f t="shared" si="3"/>
        <v>92.857142857142861</v>
      </c>
      <c r="H118" s="25"/>
    </row>
    <row r="119" spans="1:8" ht="15" customHeight="1">
      <c r="A119" s="86">
        <v>3294</v>
      </c>
      <c r="B119" s="85" t="s">
        <v>1327</v>
      </c>
      <c r="C119" s="84">
        <v>70</v>
      </c>
      <c r="D119" s="84"/>
      <c r="E119" s="84"/>
      <c r="F119" s="98">
        <f t="shared" si="2"/>
        <v>0</v>
      </c>
      <c r="G119" s="98"/>
      <c r="H119" s="24"/>
    </row>
    <row r="120" spans="1:8" ht="15" customHeight="1">
      <c r="A120" s="86">
        <v>3295</v>
      </c>
      <c r="B120" s="85" t="s">
        <v>1284</v>
      </c>
      <c r="C120" s="84"/>
      <c r="D120" s="84"/>
      <c r="E120" s="84">
        <v>0</v>
      </c>
      <c r="F120" s="98" t="s">
        <v>1399</v>
      </c>
      <c r="G120" s="98" t="s">
        <v>1399</v>
      </c>
      <c r="H120" s="25"/>
    </row>
    <row r="121" spans="1:8" ht="15" customHeight="1">
      <c r="A121" s="86">
        <v>3299</v>
      </c>
      <c r="B121" s="85" t="s">
        <v>1285</v>
      </c>
      <c r="C121" s="84">
        <v>15325</v>
      </c>
      <c r="D121" s="84">
        <v>21500</v>
      </c>
      <c r="E121" s="84">
        <v>26636</v>
      </c>
      <c r="F121" s="98">
        <f t="shared" si="2"/>
        <v>173.80750407830342</v>
      </c>
      <c r="G121" s="98">
        <f t="shared" si="3"/>
        <v>123.88837209302326</v>
      </c>
      <c r="H121" s="25"/>
    </row>
    <row r="122" spans="1:8" ht="27.75" customHeight="1">
      <c r="A122" s="86">
        <v>3432</v>
      </c>
      <c r="B122" s="136" t="s">
        <v>1328</v>
      </c>
      <c r="C122" s="84">
        <v>183</v>
      </c>
      <c r="D122" s="84">
        <v>400</v>
      </c>
      <c r="E122" s="84">
        <v>382.68</v>
      </c>
      <c r="F122" s="98">
        <f t="shared" si="2"/>
        <v>209.11475409836066</v>
      </c>
      <c r="G122" s="98">
        <f t="shared" si="3"/>
        <v>95.67</v>
      </c>
      <c r="H122" s="25"/>
    </row>
    <row r="123" spans="1:8" ht="15" customHeight="1">
      <c r="A123" s="86">
        <v>3721</v>
      </c>
      <c r="B123" s="85" t="s">
        <v>1436</v>
      </c>
      <c r="C123" s="84">
        <v>11400</v>
      </c>
      <c r="D123" s="84"/>
      <c r="E123" s="84"/>
      <c r="F123" s="98">
        <f t="shared" si="2"/>
        <v>0</v>
      </c>
      <c r="G123" s="98"/>
      <c r="H123" s="25"/>
    </row>
    <row r="124" spans="1:8" ht="15" customHeight="1">
      <c r="A124" s="86">
        <v>3811</v>
      </c>
      <c r="B124" s="85" t="s">
        <v>1342</v>
      </c>
      <c r="C124" s="84">
        <v>0</v>
      </c>
      <c r="D124" s="84"/>
      <c r="E124" s="84">
        <v>0</v>
      </c>
      <c r="F124" s="98" t="s">
        <v>1399</v>
      </c>
      <c r="G124" s="98" t="s">
        <v>1399</v>
      </c>
      <c r="H124" s="24"/>
    </row>
    <row r="125" spans="1:8" ht="15" customHeight="1">
      <c r="A125" s="86">
        <v>4123</v>
      </c>
      <c r="B125" s="85" t="s">
        <v>1343</v>
      </c>
      <c r="C125" s="84">
        <v>143569</v>
      </c>
      <c r="D125" s="84"/>
      <c r="E125" s="84"/>
      <c r="F125" s="98">
        <f t="shared" si="2"/>
        <v>0</v>
      </c>
      <c r="G125" s="98" t="s">
        <v>1399</v>
      </c>
      <c r="H125" s="25"/>
    </row>
    <row r="126" spans="1:8" ht="15" customHeight="1">
      <c r="A126" s="86">
        <v>4221</v>
      </c>
      <c r="B126" s="85" t="s">
        <v>1287</v>
      </c>
      <c r="C126" s="84">
        <v>14813</v>
      </c>
      <c r="D126" s="84"/>
      <c r="E126" s="84"/>
      <c r="F126" s="98">
        <f t="shared" si="2"/>
        <v>0</v>
      </c>
      <c r="G126" s="98" t="s">
        <v>1399</v>
      </c>
      <c r="H126" s="25"/>
    </row>
    <row r="127" spans="1:8" ht="15" customHeight="1">
      <c r="A127" s="86">
        <v>4224</v>
      </c>
      <c r="B127" s="85" t="s">
        <v>1345</v>
      </c>
      <c r="C127" s="84">
        <v>126105</v>
      </c>
      <c r="D127" s="84"/>
      <c r="E127" s="84"/>
      <c r="F127" s="98">
        <f t="shared" si="2"/>
        <v>0</v>
      </c>
      <c r="G127" s="98"/>
      <c r="H127" s="25"/>
    </row>
    <row r="128" spans="1:8" ht="15" customHeight="1">
      <c r="A128" s="86">
        <v>4227</v>
      </c>
      <c r="B128" s="85" t="s">
        <v>1288</v>
      </c>
      <c r="C128" s="84"/>
      <c r="D128" s="84"/>
      <c r="E128" s="84">
        <v>0</v>
      </c>
      <c r="F128" s="98" t="s">
        <v>1399</v>
      </c>
      <c r="G128" s="98" t="s">
        <v>1399</v>
      </c>
      <c r="H128" s="25"/>
    </row>
    <row r="129" spans="1:8" ht="15" customHeight="1">
      <c r="A129" s="86">
        <v>4241</v>
      </c>
      <c r="B129" s="85" t="s">
        <v>1335</v>
      </c>
      <c r="C129" s="84"/>
      <c r="D129" s="84"/>
      <c r="E129" s="84">
        <v>0</v>
      </c>
      <c r="F129" s="98" t="s">
        <v>1399</v>
      </c>
      <c r="G129" s="98" t="s">
        <v>1399</v>
      </c>
      <c r="H129" s="25"/>
    </row>
    <row r="130" spans="1:8" ht="15" customHeight="1">
      <c r="A130" s="72"/>
      <c r="B130" s="72" t="s">
        <v>522</v>
      </c>
      <c r="C130" s="77">
        <f>SUM(C131:C137)</f>
        <v>16240</v>
      </c>
      <c r="D130" s="77">
        <f>SUM(D131:D137)</f>
        <v>48000</v>
      </c>
      <c r="E130" s="77">
        <f>SUM(E131:E137)</f>
        <v>41017.599999999999</v>
      </c>
      <c r="F130" s="96">
        <f t="shared" si="2"/>
        <v>252.57142857142858</v>
      </c>
      <c r="G130" s="96">
        <f t="shared" si="3"/>
        <v>85.453333333333319</v>
      </c>
      <c r="H130" s="24"/>
    </row>
    <row r="131" spans="1:8" ht="15" customHeight="1">
      <c r="A131" s="86">
        <v>3224</v>
      </c>
      <c r="B131" s="85" t="s">
        <v>1280</v>
      </c>
      <c r="C131" s="84"/>
      <c r="D131" s="84"/>
      <c r="E131" s="84">
        <v>783.25</v>
      </c>
      <c r="F131" s="98" t="s">
        <v>1399</v>
      </c>
      <c r="G131" s="98" t="s">
        <v>1399</v>
      </c>
      <c r="H131" s="25"/>
    </row>
    <row r="132" spans="1:8" ht="15" customHeight="1">
      <c r="A132" s="86">
        <v>3237</v>
      </c>
      <c r="B132" s="85" t="s">
        <v>1278</v>
      </c>
      <c r="C132" s="84"/>
      <c r="D132" s="84">
        <v>15000</v>
      </c>
      <c r="E132" s="84">
        <v>15145.75</v>
      </c>
      <c r="F132" s="98" t="s">
        <v>1399</v>
      </c>
      <c r="G132" s="98"/>
      <c r="H132" s="24"/>
    </row>
    <row r="133" spans="1:8" ht="15" customHeight="1">
      <c r="A133" s="86">
        <v>3239</v>
      </c>
      <c r="B133" s="85" t="s">
        <v>1280</v>
      </c>
      <c r="C133" s="84"/>
      <c r="D133" s="84">
        <v>13000</v>
      </c>
      <c r="E133" s="84">
        <v>12000</v>
      </c>
      <c r="F133" s="98" t="s">
        <v>1399</v>
      </c>
      <c r="G133" s="98"/>
      <c r="H133" s="25"/>
    </row>
    <row r="134" spans="1:8" ht="15" customHeight="1">
      <c r="A134" s="86">
        <v>3293</v>
      </c>
      <c r="B134" s="85" t="s">
        <v>1326</v>
      </c>
      <c r="C134" s="84">
        <v>6072</v>
      </c>
      <c r="D134" s="84"/>
      <c r="E134" s="84"/>
      <c r="F134" s="98">
        <f t="shared" ref="F134:F195" si="5">E134/C134*100</f>
        <v>0</v>
      </c>
      <c r="G134" s="98"/>
      <c r="H134" s="25"/>
    </row>
    <row r="135" spans="1:8" ht="15" customHeight="1">
      <c r="A135" s="86">
        <v>3299</v>
      </c>
      <c r="B135" s="85" t="s">
        <v>1285</v>
      </c>
      <c r="C135" s="84"/>
      <c r="D135" s="84">
        <v>10000</v>
      </c>
      <c r="E135" s="84">
        <v>10000</v>
      </c>
      <c r="F135" s="98" t="s">
        <v>1399</v>
      </c>
      <c r="G135" s="98">
        <f t="shared" si="3"/>
        <v>100</v>
      </c>
      <c r="H135" s="24"/>
    </row>
    <row r="136" spans="1:8" ht="15" customHeight="1">
      <c r="A136" s="86">
        <v>3811</v>
      </c>
      <c r="B136" s="85" t="s">
        <v>1474</v>
      </c>
      <c r="C136" s="84">
        <v>1000</v>
      </c>
      <c r="D136" s="84"/>
      <c r="E136" s="84"/>
      <c r="F136" s="98">
        <f t="shared" si="5"/>
        <v>0</v>
      </c>
      <c r="G136" s="98"/>
      <c r="H136" s="24"/>
    </row>
    <row r="137" spans="1:8" ht="15" customHeight="1">
      <c r="A137" s="86">
        <v>4241</v>
      </c>
      <c r="B137" s="85" t="s">
        <v>1335</v>
      </c>
      <c r="C137" s="84">
        <v>9168</v>
      </c>
      <c r="D137" s="84">
        <v>10000</v>
      </c>
      <c r="E137" s="84">
        <v>3088.6</v>
      </c>
      <c r="F137" s="98">
        <f t="shared" si="5"/>
        <v>33.688917975567193</v>
      </c>
      <c r="G137" s="98"/>
      <c r="H137" s="25"/>
    </row>
    <row r="138" spans="1:8" ht="15" customHeight="1">
      <c r="A138" s="72"/>
      <c r="B138" s="72" t="s">
        <v>738</v>
      </c>
      <c r="C138" s="77">
        <f>SUM(C139:C140)</f>
        <v>5955</v>
      </c>
      <c r="D138" s="77">
        <f>SUM(D139:D140)</f>
        <v>18000</v>
      </c>
      <c r="E138" s="77">
        <f>SUM(E139:E140)</f>
        <v>16540.91</v>
      </c>
      <c r="F138" s="96">
        <f t="shared" si="5"/>
        <v>277.76507136859783</v>
      </c>
      <c r="G138" s="96">
        <f t="shared" si="3"/>
        <v>91.893944444444443</v>
      </c>
      <c r="H138" s="24"/>
    </row>
    <row r="139" spans="1:8" ht="15" customHeight="1">
      <c r="A139" s="86">
        <v>4221</v>
      </c>
      <c r="B139" s="85" t="s">
        <v>1287</v>
      </c>
      <c r="C139" s="84">
        <v>5955</v>
      </c>
      <c r="D139" s="84">
        <v>18000</v>
      </c>
      <c r="E139" s="84">
        <v>16540.91</v>
      </c>
      <c r="F139" s="98">
        <f t="shared" si="5"/>
        <v>277.76507136859783</v>
      </c>
      <c r="G139" s="98"/>
      <c r="H139" s="25"/>
    </row>
    <row r="140" spans="1:8" ht="15" customHeight="1">
      <c r="A140" s="86">
        <v>4227</v>
      </c>
      <c r="B140" s="85" t="s">
        <v>1288</v>
      </c>
      <c r="C140" s="84">
        <v>0</v>
      </c>
      <c r="D140" s="84"/>
      <c r="E140" s="84">
        <v>0</v>
      </c>
      <c r="F140" s="98" t="s">
        <v>1399</v>
      </c>
      <c r="G140" s="98" t="s">
        <v>1399</v>
      </c>
      <c r="H140" s="24"/>
    </row>
    <row r="141" spans="1:8" ht="32.25" customHeight="1">
      <c r="A141" s="80"/>
      <c r="B141" s="80" t="s">
        <v>862</v>
      </c>
      <c r="C141" s="106">
        <f>C142</f>
        <v>3410581</v>
      </c>
      <c r="D141" s="106">
        <f>D142</f>
        <v>3639600</v>
      </c>
      <c r="E141" s="106">
        <f>E142</f>
        <v>3435749.9999999991</v>
      </c>
      <c r="F141" s="97">
        <f t="shared" si="5"/>
        <v>100.73796810572742</v>
      </c>
      <c r="G141" s="97">
        <f t="shared" si="3"/>
        <v>94.399109792284847</v>
      </c>
    </row>
    <row r="142" spans="1:8" ht="15" customHeight="1">
      <c r="A142" s="72"/>
      <c r="B142" s="72" t="s">
        <v>1261</v>
      </c>
      <c r="C142" s="77">
        <f>SUM(C143:C168)</f>
        <v>3410581</v>
      </c>
      <c r="D142" s="77">
        <f>SUM(D143:D168)</f>
        <v>3639600</v>
      </c>
      <c r="E142" s="77">
        <f>SUM(E143:E168)</f>
        <v>3435749.9999999991</v>
      </c>
      <c r="F142" s="96">
        <f t="shared" si="5"/>
        <v>100.73796810572742</v>
      </c>
      <c r="G142" s="96">
        <f t="shared" si="3"/>
        <v>94.399109792284847</v>
      </c>
    </row>
    <row r="143" spans="1:8" ht="15" customHeight="1">
      <c r="A143" s="86">
        <v>3111</v>
      </c>
      <c r="B143" s="85" t="s">
        <v>1451</v>
      </c>
      <c r="C143" s="84">
        <v>1434364</v>
      </c>
      <c r="D143" s="84">
        <v>800000</v>
      </c>
      <c r="E143" s="84">
        <v>857082.01</v>
      </c>
      <c r="F143" s="98">
        <f t="shared" si="5"/>
        <v>59.753452401203603</v>
      </c>
      <c r="G143" s="98">
        <f t="shared" si="3"/>
        <v>107.13525125000001</v>
      </c>
    </row>
    <row r="144" spans="1:8" ht="15" customHeight="1">
      <c r="A144" s="86">
        <v>3112</v>
      </c>
      <c r="B144" s="85" t="s">
        <v>1490</v>
      </c>
      <c r="C144" s="84"/>
      <c r="D144" s="84"/>
      <c r="E144" s="84">
        <v>3500.91</v>
      </c>
      <c r="F144" s="98" t="s">
        <v>1399</v>
      </c>
      <c r="G144" s="98"/>
    </row>
    <row r="145" spans="1:7" ht="15" customHeight="1">
      <c r="A145" s="86">
        <v>3132</v>
      </c>
      <c r="B145" s="85" t="s">
        <v>1393</v>
      </c>
      <c r="C145" s="84">
        <v>222327</v>
      </c>
      <c r="D145" s="84">
        <v>124000</v>
      </c>
      <c r="E145" s="84">
        <v>133910.91</v>
      </c>
      <c r="F145" s="98">
        <f t="shared" si="5"/>
        <v>60.231510342873342</v>
      </c>
      <c r="G145" s="98">
        <f t="shared" si="3"/>
        <v>107.99266935483871</v>
      </c>
    </row>
    <row r="146" spans="1:7" ht="15" customHeight="1">
      <c r="A146" s="86">
        <v>3133</v>
      </c>
      <c r="B146" s="85" t="s">
        <v>1452</v>
      </c>
      <c r="C146" s="84">
        <v>24384</v>
      </c>
      <c r="D146" s="84">
        <v>13600</v>
      </c>
      <c r="E146" s="84">
        <v>14570.42</v>
      </c>
      <c r="F146" s="98">
        <f t="shared" si="5"/>
        <v>59.754019028871397</v>
      </c>
      <c r="G146" s="98">
        <f t="shared" si="3"/>
        <v>107.13544117647058</v>
      </c>
    </row>
    <row r="147" spans="1:7" ht="15" customHeight="1">
      <c r="A147" s="86">
        <v>3211</v>
      </c>
      <c r="B147" s="85" t="s">
        <v>1264</v>
      </c>
      <c r="C147" s="84">
        <v>32660</v>
      </c>
      <c r="D147" s="84">
        <v>75000</v>
      </c>
      <c r="E147" s="84">
        <v>68467.31</v>
      </c>
      <c r="F147" s="98">
        <f t="shared" si="5"/>
        <v>209.63658909981629</v>
      </c>
      <c r="G147" s="98">
        <f t="shared" si="3"/>
        <v>91.289746666666659</v>
      </c>
    </row>
    <row r="148" spans="1:7" ht="15" customHeight="1">
      <c r="A148" s="86">
        <v>3213</v>
      </c>
      <c r="B148" s="85" t="s">
        <v>1266</v>
      </c>
      <c r="C148" s="84">
        <v>46248</v>
      </c>
      <c r="D148" s="84">
        <v>60000</v>
      </c>
      <c r="E148" s="84">
        <v>67289.02</v>
      </c>
      <c r="F148" s="98">
        <f t="shared" si="5"/>
        <v>145.49606469468952</v>
      </c>
      <c r="G148" s="98">
        <f t="shared" si="3"/>
        <v>112.14836666666667</v>
      </c>
    </row>
    <row r="149" spans="1:7" ht="15" customHeight="1">
      <c r="A149" s="86">
        <v>3221</v>
      </c>
      <c r="B149" s="85" t="s">
        <v>1337</v>
      </c>
      <c r="C149" s="84">
        <v>82936</v>
      </c>
      <c r="D149" s="84">
        <v>250000</v>
      </c>
      <c r="E149" s="84">
        <v>251419</v>
      </c>
      <c r="F149" s="98">
        <f t="shared" si="5"/>
        <v>303.14821066846724</v>
      </c>
      <c r="G149" s="98">
        <f t="shared" si="3"/>
        <v>100.5676</v>
      </c>
    </row>
    <row r="150" spans="1:7" ht="15" customHeight="1">
      <c r="A150" s="86">
        <v>3222</v>
      </c>
      <c r="B150" s="85" t="s">
        <v>1268</v>
      </c>
      <c r="C150" s="84">
        <v>643</v>
      </c>
      <c r="D150" s="84">
        <v>10000</v>
      </c>
      <c r="E150" s="84">
        <v>6873.76</v>
      </c>
      <c r="F150" s="98">
        <f t="shared" si="5"/>
        <v>1069.0139968895801</v>
      </c>
      <c r="G150" s="98">
        <f t="shared" si="3"/>
        <v>68.7376</v>
      </c>
    </row>
    <row r="151" spans="1:7" ht="15" customHeight="1">
      <c r="A151" s="86">
        <v>3223</v>
      </c>
      <c r="B151" s="85" t="s">
        <v>1458</v>
      </c>
      <c r="C151" s="84">
        <v>397719</v>
      </c>
      <c r="D151" s="84">
        <v>420000</v>
      </c>
      <c r="E151" s="84">
        <v>330530.71000000002</v>
      </c>
      <c r="F151" s="98">
        <f t="shared" si="5"/>
        <v>83.106592845702622</v>
      </c>
      <c r="G151" s="98">
        <f t="shared" ref="G151:G220" si="6">E151/D151*100</f>
        <v>78.697788095238096</v>
      </c>
    </row>
    <row r="152" spans="1:7" ht="15" customHeight="1">
      <c r="A152" s="86">
        <v>3224</v>
      </c>
      <c r="B152" s="85" t="s">
        <v>1338</v>
      </c>
      <c r="C152" s="84">
        <v>7326</v>
      </c>
      <c r="D152" s="84">
        <v>100000</v>
      </c>
      <c r="E152" s="84">
        <v>95344.54</v>
      </c>
      <c r="F152" s="98">
        <f t="shared" si="5"/>
        <v>1301.4542724542723</v>
      </c>
      <c r="G152" s="98">
        <f t="shared" si="6"/>
        <v>95.344539999999995</v>
      </c>
    </row>
    <row r="153" spans="1:7" ht="15" customHeight="1">
      <c r="A153" s="86">
        <v>3227</v>
      </c>
      <c r="B153" s="85" t="s">
        <v>1339</v>
      </c>
      <c r="C153" s="84">
        <v>4407</v>
      </c>
      <c r="D153" s="84">
        <v>20000</v>
      </c>
      <c r="E153" s="84">
        <v>17948.21</v>
      </c>
      <c r="F153" s="98">
        <f t="shared" si="5"/>
        <v>407.26594054912636</v>
      </c>
      <c r="G153" s="98">
        <f t="shared" si="6"/>
        <v>89.741050000000001</v>
      </c>
    </row>
    <row r="154" spans="1:7" ht="15" customHeight="1">
      <c r="A154" s="86">
        <v>3231</v>
      </c>
      <c r="B154" s="85" t="s">
        <v>1272</v>
      </c>
      <c r="C154" s="84">
        <v>35198</v>
      </c>
      <c r="D154" s="84">
        <v>55000</v>
      </c>
      <c r="E154" s="84">
        <v>45758.3</v>
      </c>
      <c r="F154" s="98">
        <f t="shared" si="5"/>
        <v>130.00255696346383</v>
      </c>
      <c r="G154" s="98">
        <f t="shared" si="6"/>
        <v>83.196909090909102</v>
      </c>
    </row>
    <row r="155" spans="1:7" ht="15" customHeight="1">
      <c r="A155" s="86">
        <v>3232</v>
      </c>
      <c r="B155" s="85" t="s">
        <v>1273</v>
      </c>
      <c r="C155" s="84">
        <v>18755</v>
      </c>
      <c r="D155" s="84">
        <v>100000</v>
      </c>
      <c r="E155" s="84">
        <v>50575.03</v>
      </c>
      <c r="F155" s="98">
        <f t="shared" si="5"/>
        <v>269.66158357771263</v>
      </c>
      <c r="G155" s="98">
        <f t="shared" si="6"/>
        <v>50.575029999999998</v>
      </c>
    </row>
    <row r="156" spans="1:7" ht="15" customHeight="1">
      <c r="A156" s="86">
        <v>3233</v>
      </c>
      <c r="B156" s="85" t="s">
        <v>1274</v>
      </c>
      <c r="C156" s="84">
        <v>75252</v>
      </c>
      <c r="D156" s="84">
        <v>125000</v>
      </c>
      <c r="E156" s="84">
        <v>129860.16</v>
      </c>
      <c r="F156" s="98">
        <f t="shared" si="5"/>
        <v>172.56705469622071</v>
      </c>
      <c r="G156" s="98">
        <f t="shared" si="6"/>
        <v>103.88812799999999</v>
      </c>
    </row>
    <row r="157" spans="1:7" ht="15" customHeight="1">
      <c r="A157" s="86">
        <v>3234</v>
      </c>
      <c r="B157" s="85" t="s">
        <v>1275</v>
      </c>
      <c r="C157" s="84">
        <v>183354</v>
      </c>
      <c r="D157" s="84">
        <v>277000</v>
      </c>
      <c r="E157" s="84">
        <v>263353.89</v>
      </c>
      <c r="F157" s="98">
        <f t="shared" si="5"/>
        <v>143.63138518930595</v>
      </c>
      <c r="G157" s="98">
        <f t="shared" si="6"/>
        <v>95.073606498194948</v>
      </c>
    </row>
    <row r="158" spans="1:7" ht="15" customHeight="1">
      <c r="A158" s="86">
        <v>3235</v>
      </c>
      <c r="B158" s="85" t="s">
        <v>1276</v>
      </c>
      <c r="C158" s="84">
        <v>52120</v>
      </c>
      <c r="D158" s="84">
        <v>340000</v>
      </c>
      <c r="E158" s="84">
        <v>308882.28000000003</v>
      </c>
      <c r="F158" s="98">
        <f t="shared" si="5"/>
        <v>592.6367613200307</v>
      </c>
      <c r="G158" s="98">
        <f t="shared" si="6"/>
        <v>90.847729411764703</v>
      </c>
    </row>
    <row r="159" spans="1:7" ht="15" customHeight="1">
      <c r="A159" s="86">
        <v>3237</v>
      </c>
      <c r="B159" s="85" t="s">
        <v>1278</v>
      </c>
      <c r="C159" s="84">
        <v>504470</v>
      </c>
      <c r="D159" s="84">
        <v>530000</v>
      </c>
      <c r="E159" s="84">
        <v>527847.6</v>
      </c>
      <c r="F159" s="98">
        <f t="shared" si="5"/>
        <v>104.63409122445337</v>
      </c>
      <c r="G159" s="98">
        <f t="shared" si="6"/>
        <v>99.593886792452821</v>
      </c>
    </row>
    <row r="160" spans="1:7" ht="15" customHeight="1">
      <c r="A160" s="86">
        <v>3238</v>
      </c>
      <c r="B160" s="85" t="s">
        <v>1460</v>
      </c>
      <c r="C160" s="84">
        <v>70204</v>
      </c>
      <c r="D160" s="84">
        <v>80000</v>
      </c>
      <c r="E160" s="84">
        <v>70002.759999999995</v>
      </c>
      <c r="F160" s="98">
        <f t="shared" si="5"/>
        <v>99.713349666685644</v>
      </c>
      <c r="G160" s="98">
        <f t="shared" si="6"/>
        <v>87.503449999999987</v>
      </c>
    </row>
    <row r="161" spans="1:7" ht="15" customHeight="1">
      <c r="A161" s="86">
        <v>3239</v>
      </c>
      <c r="B161" s="85" t="s">
        <v>1280</v>
      </c>
      <c r="C161" s="84">
        <v>450</v>
      </c>
      <c r="D161" s="84">
        <v>60000</v>
      </c>
      <c r="E161" s="84">
        <v>49666.25</v>
      </c>
      <c r="F161" s="98">
        <f t="shared" si="5"/>
        <v>11036.944444444443</v>
      </c>
      <c r="G161" s="98">
        <f t="shared" si="6"/>
        <v>82.777083333333337</v>
      </c>
    </row>
    <row r="162" spans="1:7" ht="15" customHeight="1">
      <c r="A162" s="86">
        <v>3241</v>
      </c>
      <c r="B162" s="85" t="s">
        <v>1500</v>
      </c>
      <c r="C162" s="84"/>
      <c r="D162" s="84">
        <v>1000</v>
      </c>
      <c r="E162" s="84">
        <v>1571.78</v>
      </c>
      <c r="F162" s="98" t="s">
        <v>1399</v>
      </c>
      <c r="G162" s="98">
        <f t="shared" si="6"/>
        <v>157.178</v>
      </c>
    </row>
    <row r="163" spans="1:7" ht="15" customHeight="1">
      <c r="A163" s="86">
        <v>3292</v>
      </c>
      <c r="B163" s="85" t="s">
        <v>1281</v>
      </c>
      <c r="C163" s="84">
        <v>92747</v>
      </c>
      <c r="D163" s="84">
        <v>40000</v>
      </c>
      <c r="E163" s="84">
        <v>36070.050000000003</v>
      </c>
      <c r="F163" s="98">
        <f t="shared" si="5"/>
        <v>38.890799702416253</v>
      </c>
      <c r="G163" s="98">
        <f t="shared" si="6"/>
        <v>90.175125000000008</v>
      </c>
    </row>
    <row r="164" spans="1:7" ht="15" customHeight="1">
      <c r="A164" s="86">
        <v>3293</v>
      </c>
      <c r="B164" s="85" t="s">
        <v>1326</v>
      </c>
      <c r="C164" s="84"/>
      <c r="D164" s="84">
        <v>50000</v>
      </c>
      <c r="E164" s="84">
        <v>12249.53</v>
      </c>
      <c r="F164" s="98" t="s">
        <v>1399</v>
      </c>
      <c r="G164" s="98">
        <f t="shared" si="6"/>
        <v>24.49906</v>
      </c>
    </row>
    <row r="165" spans="1:7" ht="15" customHeight="1">
      <c r="A165" s="86">
        <v>3294</v>
      </c>
      <c r="B165" s="85" t="s">
        <v>1283</v>
      </c>
      <c r="C165" s="84">
        <v>9757</v>
      </c>
      <c r="D165" s="84">
        <v>10000</v>
      </c>
      <c r="E165" s="84">
        <v>5000</v>
      </c>
      <c r="F165" s="98">
        <f t="shared" si="5"/>
        <v>51.245259813467257</v>
      </c>
      <c r="G165" s="98">
        <f t="shared" si="6"/>
        <v>50</v>
      </c>
    </row>
    <row r="166" spans="1:7" ht="15" customHeight="1">
      <c r="A166" s="86">
        <v>3295</v>
      </c>
      <c r="B166" s="85" t="s">
        <v>1284</v>
      </c>
      <c r="C166" s="84">
        <v>363</v>
      </c>
      <c r="D166" s="84">
        <v>4000</v>
      </c>
      <c r="E166" s="84">
        <v>3323.7</v>
      </c>
      <c r="F166" s="98">
        <f t="shared" si="5"/>
        <v>915.61983471074382</v>
      </c>
      <c r="G166" s="98">
        <f t="shared" si="6"/>
        <v>83.092499999999987</v>
      </c>
    </row>
    <row r="167" spans="1:7" ht="15" customHeight="1">
      <c r="A167" s="86">
        <v>3299</v>
      </c>
      <c r="B167" s="85" t="s">
        <v>1461</v>
      </c>
      <c r="C167" s="84">
        <v>97994</v>
      </c>
      <c r="D167" s="84">
        <v>70000</v>
      </c>
      <c r="E167" s="84">
        <v>66507.28</v>
      </c>
      <c r="F167" s="98">
        <f t="shared" si="5"/>
        <v>67.868726656734083</v>
      </c>
      <c r="G167" s="98">
        <f t="shared" si="6"/>
        <v>95.01039999999999</v>
      </c>
    </row>
    <row r="168" spans="1:7" ht="15" customHeight="1">
      <c r="A168" s="86">
        <v>3431</v>
      </c>
      <c r="B168" s="85" t="s">
        <v>1286</v>
      </c>
      <c r="C168" s="84">
        <v>16903</v>
      </c>
      <c r="D168" s="84">
        <v>25000</v>
      </c>
      <c r="E168" s="133">
        <v>18144.59</v>
      </c>
      <c r="F168" s="98">
        <f t="shared" si="5"/>
        <v>107.34538247648346</v>
      </c>
      <c r="G168" s="98">
        <f t="shared" si="6"/>
        <v>72.578360000000004</v>
      </c>
    </row>
    <row r="169" spans="1:7" ht="15" customHeight="1">
      <c r="A169" s="80"/>
      <c r="B169" s="80" t="s">
        <v>16</v>
      </c>
      <c r="C169" s="81">
        <f>C170+C190+C174</f>
        <v>870968</v>
      </c>
      <c r="D169" s="81">
        <f t="shared" ref="D169:E169" si="7">D170+D190+D174</f>
        <v>1017244</v>
      </c>
      <c r="E169" s="81">
        <f t="shared" si="7"/>
        <v>646759.38</v>
      </c>
      <c r="F169" s="97">
        <f t="shared" si="5"/>
        <v>74.257536442211432</v>
      </c>
      <c r="G169" s="97">
        <f t="shared" si="6"/>
        <v>63.579571862797913</v>
      </c>
    </row>
    <row r="170" spans="1:7" ht="15" customHeight="1">
      <c r="A170" s="72"/>
      <c r="B170" s="72" t="s">
        <v>1261</v>
      </c>
      <c r="C170" s="77">
        <f>SUM(C171:C173)</f>
        <v>118288</v>
      </c>
      <c r="D170" s="77">
        <f>SUM(D171:D173)</f>
        <v>117200</v>
      </c>
      <c r="E170" s="73">
        <f>SUM(E171:E173)</f>
        <v>107273.24</v>
      </c>
      <c r="F170" s="96">
        <f t="shared" si="5"/>
        <v>90.688184769376448</v>
      </c>
      <c r="G170" s="96"/>
    </row>
    <row r="171" spans="1:7" ht="15" customHeight="1">
      <c r="A171" s="86">
        <v>3111</v>
      </c>
      <c r="B171" s="85" t="s">
        <v>1451</v>
      </c>
      <c r="C171" s="84">
        <v>100929</v>
      </c>
      <c r="D171" s="84">
        <v>100000</v>
      </c>
      <c r="E171" s="84">
        <v>91530.07</v>
      </c>
      <c r="F171" s="98">
        <f t="shared" si="5"/>
        <v>90.687582359876757</v>
      </c>
      <c r="G171" s="98"/>
    </row>
    <row r="172" spans="1:7" ht="15" customHeight="1">
      <c r="A172" s="86">
        <v>3132</v>
      </c>
      <c r="B172" s="85" t="s">
        <v>1393</v>
      </c>
      <c r="C172" s="84">
        <v>15643</v>
      </c>
      <c r="D172" s="84">
        <v>15500</v>
      </c>
      <c r="E172" s="84">
        <v>14187.16</v>
      </c>
      <c r="F172" s="98">
        <f t="shared" si="5"/>
        <v>90.693345266253274</v>
      </c>
      <c r="G172" s="98"/>
    </row>
    <row r="173" spans="1:7" ht="15" customHeight="1">
      <c r="A173" s="86">
        <v>3133</v>
      </c>
      <c r="B173" s="85" t="s">
        <v>1452</v>
      </c>
      <c r="C173" s="84">
        <v>1716</v>
      </c>
      <c r="D173" s="84">
        <v>1700</v>
      </c>
      <c r="E173" s="84">
        <v>1556.01</v>
      </c>
      <c r="F173" s="98">
        <f t="shared" si="5"/>
        <v>90.676573426573427</v>
      </c>
      <c r="G173" s="98"/>
    </row>
    <row r="174" spans="1:7" ht="15" customHeight="1">
      <c r="A174" s="72"/>
      <c r="B174" s="72" t="s">
        <v>1263</v>
      </c>
      <c r="C174" s="77">
        <f>SUM(C175:C189)</f>
        <v>535380</v>
      </c>
      <c r="D174" s="77">
        <f>SUM(D175:D189)</f>
        <v>0</v>
      </c>
      <c r="E174" s="73">
        <f>SUM(E175:E189)</f>
        <v>0</v>
      </c>
      <c r="F174" s="96">
        <f t="shared" si="5"/>
        <v>0</v>
      </c>
      <c r="G174" s="96" t="e">
        <f t="shared" si="6"/>
        <v>#DIV/0!</v>
      </c>
    </row>
    <row r="175" spans="1:7" ht="15" customHeight="1">
      <c r="A175" s="86">
        <v>3111</v>
      </c>
      <c r="B175" s="85" t="s">
        <v>1451</v>
      </c>
      <c r="C175" s="84">
        <v>376866</v>
      </c>
      <c r="D175" s="84"/>
      <c r="E175" s="84"/>
      <c r="F175" s="98">
        <f t="shared" si="5"/>
        <v>0</v>
      </c>
      <c r="G175" s="98" t="s">
        <v>1399</v>
      </c>
    </row>
    <row r="176" spans="1:7" ht="15" customHeight="1">
      <c r="A176" s="86">
        <v>3121</v>
      </c>
      <c r="B176" s="85" t="s">
        <v>1322</v>
      </c>
      <c r="C176" s="84">
        <v>2500</v>
      </c>
      <c r="D176" s="84"/>
      <c r="E176" s="84"/>
      <c r="F176" s="98">
        <f t="shared" si="5"/>
        <v>0</v>
      </c>
      <c r="G176" s="98"/>
    </row>
    <row r="177" spans="1:7" ht="15" customHeight="1">
      <c r="A177" s="86">
        <v>3132</v>
      </c>
      <c r="B177" s="85" t="s">
        <v>1393</v>
      </c>
      <c r="C177" s="84">
        <v>58414</v>
      </c>
      <c r="D177" s="84"/>
      <c r="E177" s="84"/>
      <c r="F177" s="98">
        <f t="shared" si="5"/>
        <v>0</v>
      </c>
      <c r="G177" s="98" t="s">
        <v>1399</v>
      </c>
    </row>
    <row r="178" spans="1:7" ht="15" customHeight="1">
      <c r="A178" s="86">
        <v>3133</v>
      </c>
      <c r="B178" s="85" t="s">
        <v>1452</v>
      </c>
      <c r="C178" s="84">
        <v>6407</v>
      </c>
      <c r="D178" s="84"/>
      <c r="E178" s="84"/>
      <c r="F178" s="98">
        <f t="shared" si="5"/>
        <v>0</v>
      </c>
      <c r="G178" s="98" t="s">
        <v>1399</v>
      </c>
    </row>
    <row r="179" spans="1:7" ht="15" customHeight="1">
      <c r="A179" s="86">
        <v>3211</v>
      </c>
      <c r="B179" s="85" t="s">
        <v>1347</v>
      </c>
      <c r="C179" s="84">
        <v>51885</v>
      </c>
      <c r="D179" s="84"/>
      <c r="E179" s="84"/>
      <c r="F179" s="98">
        <f t="shared" si="5"/>
        <v>0</v>
      </c>
      <c r="G179" s="98" t="s">
        <v>1399</v>
      </c>
    </row>
    <row r="180" spans="1:7" ht="15" customHeight="1">
      <c r="A180" s="86">
        <v>3212</v>
      </c>
      <c r="B180" s="85" t="s">
        <v>1265</v>
      </c>
      <c r="C180" s="84">
        <v>2512</v>
      </c>
      <c r="D180" s="84"/>
      <c r="E180" s="84"/>
      <c r="F180" s="98">
        <f t="shared" si="5"/>
        <v>0</v>
      </c>
      <c r="G180" s="98"/>
    </row>
    <row r="181" spans="1:7" ht="15" customHeight="1">
      <c r="A181" s="86">
        <v>3213</v>
      </c>
      <c r="B181" s="85" t="s">
        <v>1266</v>
      </c>
      <c r="C181" s="84"/>
      <c r="D181" s="84"/>
      <c r="E181" s="84"/>
      <c r="F181" s="98" t="s">
        <v>1399</v>
      </c>
      <c r="G181" s="98" t="s">
        <v>1399</v>
      </c>
    </row>
    <row r="182" spans="1:7" ht="15" customHeight="1">
      <c r="A182" s="86">
        <v>3221</v>
      </c>
      <c r="B182" s="85" t="s">
        <v>1267</v>
      </c>
      <c r="C182" s="84">
        <v>250</v>
      </c>
      <c r="D182" s="84"/>
      <c r="E182" s="84"/>
      <c r="F182" s="98">
        <f t="shared" si="5"/>
        <v>0</v>
      </c>
      <c r="G182" s="98" t="s">
        <v>1399</v>
      </c>
    </row>
    <row r="183" spans="1:7" ht="15" customHeight="1">
      <c r="A183" s="86">
        <v>3231</v>
      </c>
      <c r="B183" s="85" t="s">
        <v>1272</v>
      </c>
      <c r="C183" s="84">
        <v>676</v>
      </c>
      <c r="D183" s="84"/>
      <c r="E183" s="84"/>
      <c r="F183" s="98">
        <f t="shared" si="5"/>
        <v>0</v>
      </c>
      <c r="G183" s="98"/>
    </row>
    <row r="184" spans="1:7" ht="15" customHeight="1">
      <c r="A184" s="86">
        <v>3235</v>
      </c>
      <c r="B184" s="85" t="s">
        <v>1459</v>
      </c>
      <c r="C184" s="84"/>
      <c r="D184" s="84"/>
      <c r="E184" s="84"/>
      <c r="F184" s="98" t="s">
        <v>1399</v>
      </c>
      <c r="G184" s="98" t="s">
        <v>1399</v>
      </c>
    </row>
    <row r="185" spans="1:7" ht="15" customHeight="1">
      <c r="A185" s="86">
        <v>3237</v>
      </c>
      <c r="B185" s="85" t="s">
        <v>1278</v>
      </c>
      <c r="C185" s="84">
        <v>3850</v>
      </c>
      <c r="D185" s="84"/>
      <c r="E185" s="84"/>
      <c r="F185" s="98">
        <f t="shared" si="5"/>
        <v>0</v>
      </c>
      <c r="G185" s="98" t="s">
        <v>1399</v>
      </c>
    </row>
    <row r="186" spans="1:7" ht="15" customHeight="1">
      <c r="A186" s="86">
        <v>3239</v>
      </c>
      <c r="B186" s="85" t="s">
        <v>1280</v>
      </c>
      <c r="C186" s="84">
        <v>563</v>
      </c>
      <c r="D186" s="84"/>
      <c r="E186" s="84"/>
      <c r="F186" s="98">
        <f t="shared" si="5"/>
        <v>0</v>
      </c>
      <c r="G186" s="98"/>
    </row>
    <row r="187" spans="1:7" ht="15" customHeight="1">
      <c r="A187" s="86">
        <v>3293</v>
      </c>
      <c r="B187" s="85" t="s">
        <v>1282</v>
      </c>
      <c r="C187" s="84">
        <v>5309</v>
      </c>
      <c r="D187" s="84"/>
      <c r="E187" s="84"/>
      <c r="F187" s="98">
        <f t="shared" si="5"/>
        <v>0</v>
      </c>
      <c r="G187" s="98" t="s">
        <v>1399</v>
      </c>
    </row>
    <row r="188" spans="1:7" ht="15" customHeight="1">
      <c r="A188" s="86">
        <v>3295</v>
      </c>
      <c r="B188" s="85" t="s">
        <v>1284</v>
      </c>
      <c r="C188" s="84">
        <v>50</v>
      </c>
      <c r="D188" s="84"/>
      <c r="E188" s="84">
        <v>0</v>
      </c>
      <c r="F188" s="98">
        <f t="shared" si="5"/>
        <v>0</v>
      </c>
      <c r="G188" s="98" t="s">
        <v>1399</v>
      </c>
    </row>
    <row r="189" spans="1:7" ht="15" customHeight="1">
      <c r="A189" s="86">
        <v>4221</v>
      </c>
      <c r="B189" s="85" t="s">
        <v>1287</v>
      </c>
      <c r="C189" s="84">
        <v>26098</v>
      </c>
      <c r="D189" s="84">
        <v>0</v>
      </c>
      <c r="E189" s="84"/>
      <c r="F189" s="98">
        <f t="shared" si="5"/>
        <v>0</v>
      </c>
      <c r="G189" s="98"/>
    </row>
    <row r="190" spans="1:7" ht="15" customHeight="1">
      <c r="A190" s="72"/>
      <c r="B190" s="72" t="s">
        <v>18</v>
      </c>
      <c r="C190" s="77">
        <f>SUM(C191:C204)</f>
        <v>217300</v>
      </c>
      <c r="D190" s="77">
        <f>SUM(D191:D204)</f>
        <v>900044</v>
      </c>
      <c r="E190" s="73">
        <f>SUM(E191:E204)</f>
        <v>539486.14</v>
      </c>
      <c r="F190" s="96">
        <f t="shared" si="5"/>
        <v>248.26789691670501</v>
      </c>
      <c r="G190" s="96">
        <f t="shared" ref="G190:G196" si="8">E190/D190*100</f>
        <v>59.939974045713321</v>
      </c>
    </row>
    <row r="191" spans="1:7" ht="15" customHeight="1">
      <c r="A191" s="86">
        <v>3111</v>
      </c>
      <c r="B191" s="85" t="s">
        <v>1451</v>
      </c>
      <c r="C191" s="84">
        <v>175381</v>
      </c>
      <c r="D191" s="84">
        <v>330000</v>
      </c>
      <c r="E191" s="84">
        <v>329270.02</v>
      </c>
      <c r="F191" s="98">
        <f t="shared" si="5"/>
        <v>187.74554826349492</v>
      </c>
      <c r="G191" s="98">
        <f t="shared" si="8"/>
        <v>99.77879393939395</v>
      </c>
    </row>
    <row r="192" spans="1:7" ht="15" customHeight="1">
      <c r="A192" s="86">
        <v>3121</v>
      </c>
      <c r="B192" s="85" t="s">
        <v>1322</v>
      </c>
      <c r="C192" s="84"/>
      <c r="D192" s="84">
        <v>2500</v>
      </c>
      <c r="E192" s="84">
        <v>2500</v>
      </c>
      <c r="F192" s="98" t="s">
        <v>1399</v>
      </c>
      <c r="G192" s="98">
        <f t="shared" si="8"/>
        <v>100</v>
      </c>
    </row>
    <row r="193" spans="1:8" ht="15" customHeight="1">
      <c r="A193" s="86">
        <v>3132</v>
      </c>
      <c r="B193" s="85" t="s">
        <v>1393</v>
      </c>
      <c r="C193" s="84">
        <v>27184</v>
      </c>
      <c r="D193" s="84">
        <v>51100</v>
      </c>
      <c r="E193" s="84">
        <v>51036.88</v>
      </c>
      <c r="F193" s="98">
        <f t="shared" si="5"/>
        <v>187.74602707474983</v>
      </c>
      <c r="G193" s="98">
        <f t="shared" si="8"/>
        <v>99.876477495107636</v>
      </c>
    </row>
    <row r="194" spans="1:8" ht="15" customHeight="1">
      <c r="A194" s="86">
        <v>3133</v>
      </c>
      <c r="B194" s="85" t="s">
        <v>1452</v>
      </c>
      <c r="C194" s="84">
        <v>2982</v>
      </c>
      <c r="D194" s="84">
        <v>5600</v>
      </c>
      <c r="E194" s="84">
        <v>5597.6</v>
      </c>
      <c r="F194" s="98">
        <f t="shared" si="5"/>
        <v>187.71294433266266</v>
      </c>
      <c r="G194" s="98">
        <f t="shared" si="8"/>
        <v>99.95714285714287</v>
      </c>
    </row>
    <row r="195" spans="1:8" ht="15" customHeight="1">
      <c r="A195" s="86">
        <v>3211</v>
      </c>
      <c r="B195" s="85" t="s">
        <v>1264</v>
      </c>
      <c r="C195" s="84">
        <v>7759</v>
      </c>
      <c r="D195" s="84">
        <v>57000</v>
      </c>
      <c r="E195" s="84">
        <v>55007.95</v>
      </c>
      <c r="F195" s="98">
        <f t="shared" si="5"/>
        <v>708.95669545044461</v>
      </c>
      <c r="G195" s="98">
        <f t="shared" si="8"/>
        <v>96.505175438596495</v>
      </c>
    </row>
    <row r="196" spans="1:8" ht="15" customHeight="1">
      <c r="A196" s="86">
        <v>3212</v>
      </c>
      <c r="B196" s="85" t="s">
        <v>1265</v>
      </c>
      <c r="C196" s="84"/>
      <c r="D196" s="84">
        <v>2500</v>
      </c>
      <c r="E196" s="84">
        <v>2330.69</v>
      </c>
      <c r="F196" s="98" t="s">
        <v>1399</v>
      </c>
      <c r="G196" s="98">
        <f t="shared" si="8"/>
        <v>93.227599999999995</v>
      </c>
    </row>
    <row r="197" spans="1:8" ht="15" customHeight="1">
      <c r="A197" s="86">
        <v>3221</v>
      </c>
      <c r="B197" s="85" t="s">
        <v>1267</v>
      </c>
      <c r="C197" s="84"/>
      <c r="D197" s="84"/>
      <c r="E197" s="84"/>
      <c r="F197" s="98" t="s">
        <v>1399</v>
      </c>
      <c r="G197" s="98"/>
    </row>
    <row r="198" spans="1:8" ht="15" customHeight="1">
      <c r="A198" s="86">
        <v>3231</v>
      </c>
      <c r="B198" s="85" t="s">
        <v>1272</v>
      </c>
      <c r="C198" s="84"/>
      <c r="D198" s="84">
        <v>50</v>
      </c>
      <c r="E198" s="84">
        <v>43</v>
      </c>
      <c r="F198" s="98" t="s">
        <v>1399</v>
      </c>
      <c r="G198" s="98">
        <f>E198/D198*100</f>
        <v>86</v>
      </c>
    </row>
    <row r="199" spans="1:8" ht="15" customHeight="1">
      <c r="A199" s="86">
        <v>3237</v>
      </c>
      <c r="B199" s="85" t="s">
        <v>1278</v>
      </c>
      <c r="C199" s="84"/>
      <c r="D199" s="84">
        <v>100000</v>
      </c>
      <c r="E199" s="84">
        <v>93700</v>
      </c>
      <c r="F199" s="98" t="s">
        <v>1399</v>
      </c>
      <c r="G199" s="98">
        <f>E199/D199*100</f>
        <v>93.7</v>
      </c>
    </row>
    <row r="200" spans="1:8" ht="15" customHeight="1">
      <c r="A200" s="86">
        <v>3239</v>
      </c>
      <c r="B200" s="85" t="s">
        <v>1280</v>
      </c>
      <c r="C200" s="84"/>
      <c r="D200" s="84"/>
      <c r="E200" s="84"/>
      <c r="F200" s="98" t="s">
        <v>1399</v>
      </c>
      <c r="G200" s="98" t="s">
        <v>1399</v>
      </c>
    </row>
    <row r="201" spans="1:8" ht="15" customHeight="1">
      <c r="A201" s="86">
        <v>3293</v>
      </c>
      <c r="B201" s="85" t="s">
        <v>1326</v>
      </c>
      <c r="C201" s="84">
        <v>3978</v>
      </c>
      <c r="D201" s="84"/>
      <c r="E201" s="84"/>
      <c r="F201" s="98">
        <f t="shared" ref="F201:F260" si="9">E201/C201*100</f>
        <v>0</v>
      </c>
      <c r="G201" s="98" t="s">
        <v>1399</v>
      </c>
    </row>
    <row r="202" spans="1:8" ht="15" customHeight="1">
      <c r="A202" s="86">
        <v>3295</v>
      </c>
      <c r="B202" s="85" t="s">
        <v>1284</v>
      </c>
      <c r="C202" s="84"/>
      <c r="D202" s="84"/>
      <c r="E202" s="84"/>
      <c r="F202" s="98" t="s">
        <v>1399</v>
      </c>
      <c r="G202" s="98"/>
    </row>
    <row r="203" spans="1:8" ht="29.25" customHeight="1">
      <c r="A203" s="86">
        <v>3432</v>
      </c>
      <c r="B203" s="136" t="s">
        <v>1328</v>
      </c>
      <c r="C203" s="84">
        <v>16</v>
      </c>
      <c r="D203" s="84"/>
      <c r="E203" s="84"/>
      <c r="F203" s="98">
        <f t="shared" si="9"/>
        <v>0</v>
      </c>
      <c r="G203" s="98" t="s">
        <v>1399</v>
      </c>
    </row>
    <row r="204" spans="1:8" ht="15" customHeight="1">
      <c r="A204" s="86">
        <v>4221</v>
      </c>
      <c r="B204" s="85" t="s">
        <v>1287</v>
      </c>
      <c r="C204" s="84"/>
      <c r="D204" s="84">
        <v>351294</v>
      </c>
      <c r="E204" s="84"/>
      <c r="F204" s="98"/>
      <c r="G204" s="98"/>
    </row>
    <row r="205" spans="1:8" ht="30" customHeight="1">
      <c r="A205" s="80"/>
      <c r="B205" s="80" t="s">
        <v>1006</v>
      </c>
      <c r="C205" s="106">
        <f>C206+C220+C235+C218</f>
        <v>268012</v>
      </c>
      <c r="D205" s="106">
        <f>D206+D220+D235</f>
        <v>289600</v>
      </c>
      <c r="E205" s="106">
        <f>E206+E220+E235</f>
        <v>281820.05</v>
      </c>
      <c r="F205" s="97">
        <f t="shared" si="9"/>
        <v>105.15202677492053</v>
      </c>
      <c r="G205" s="97">
        <f t="shared" si="6"/>
        <v>97.31355317679558</v>
      </c>
      <c r="H205" s="25"/>
    </row>
    <row r="206" spans="1:8" ht="15" customHeight="1">
      <c r="A206" s="72"/>
      <c r="B206" s="72" t="s">
        <v>1518</v>
      </c>
      <c r="C206" s="77">
        <f>SUM(C207:C217)</f>
        <v>150158</v>
      </c>
      <c r="D206" s="77">
        <f t="shared" ref="D206:E206" si="10">SUM(D207:D217)</f>
        <v>71700</v>
      </c>
      <c r="E206" s="77">
        <f t="shared" si="10"/>
        <v>79891.62</v>
      </c>
      <c r="F206" s="96">
        <f t="shared" si="9"/>
        <v>53.205037360646777</v>
      </c>
      <c r="G206" s="96">
        <f t="shared" si="6"/>
        <v>111.42485355648535</v>
      </c>
    </row>
    <row r="207" spans="1:8" ht="15" customHeight="1">
      <c r="A207" s="86">
        <v>3211</v>
      </c>
      <c r="B207" s="85" t="s">
        <v>1347</v>
      </c>
      <c r="C207" s="84">
        <v>27999</v>
      </c>
      <c r="D207" s="84">
        <v>29000</v>
      </c>
      <c r="E207" s="84">
        <v>22674.15</v>
      </c>
      <c r="F207" s="98">
        <f t="shared" si="9"/>
        <v>80.981999357119903</v>
      </c>
      <c r="G207" s="98">
        <f>E207/D207*100</f>
        <v>78.186724137931037</v>
      </c>
    </row>
    <row r="208" spans="1:8" ht="15" customHeight="1">
      <c r="A208" s="86">
        <v>3213</v>
      </c>
      <c r="B208" s="85" t="s">
        <v>1266</v>
      </c>
      <c r="C208" s="84">
        <v>19492</v>
      </c>
      <c r="D208" s="84">
        <v>12500</v>
      </c>
      <c r="E208" s="84">
        <v>12136.2</v>
      </c>
      <c r="F208" s="98">
        <f t="shared" si="9"/>
        <v>62.26246665298585</v>
      </c>
      <c r="G208" s="98">
        <f t="shared" si="6"/>
        <v>97.089600000000004</v>
      </c>
    </row>
    <row r="209" spans="1:7" ht="15" customHeight="1">
      <c r="A209" s="86">
        <v>3221</v>
      </c>
      <c r="B209" s="85" t="s">
        <v>1267</v>
      </c>
      <c r="C209" s="84">
        <v>403</v>
      </c>
      <c r="D209" s="84">
        <v>1800</v>
      </c>
      <c r="E209" s="84">
        <v>3012.79</v>
      </c>
      <c r="F209" s="98">
        <f t="shared" si="9"/>
        <v>747.59057071960297</v>
      </c>
      <c r="G209" s="98">
        <f t="shared" si="6"/>
        <v>167.37722222222223</v>
      </c>
    </row>
    <row r="210" spans="1:7" ht="15" customHeight="1">
      <c r="A210" s="86">
        <v>3222</v>
      </c>
      <c r="B210" s="85" t="s">
        <v>1268</v>
      </c>
      <c r="C210" s="84"/>
      <c r="D210" s="84">
        <v>2000</v>
      </c>
      <c r="E210" s="84">
        <v>1537.5</v>
      </c>
      <c r="F210" s="98" t="s">
        <v>1399</v>
      </c>
      <c r="G210" s="98">
        <f t="shared" si="6"/>
        <v>76.875</v>
      </c>
    </row>
    <row r="211" spans="1:7" ht="15" customHeight="1">
      <c r="A211" s="86">
        <v>3224</v>
      </c>
      <c r="B211" s="85" t="s">
        <v>1270</v>
      </c>
      <c r="C211" s="84"/>
      <c r="D211" s="84">
        <v>5000</v>
      </c>
      <c r="E211" s="84">
        <v>5426.25</v>
      </c>
      <c r="F211" s="98" t="s">
        <v>1399</v>
      </c>
      <c r="G211" s="98">
        <f t="shared" si="6"/>
        <v>108.52500000000001</v>
      </c>
    </row>
    <row r="212" spans="1:7" ht="15" customHeight="1">
      <c r="A212" s="86">
        <v>3235</v>
      </c>
      <c r="B212" s="85" t="s">
        <v>1459</v>
      </c>
      <c r="C212" s="84">
        <v>2548</v>
      </c>
      <c r="D212" s="84"/>
      <c r="E212" s="84"/>
      <c r="F212" s="98">
        <f t="shared" si="9"/>
        <v>0</v>
      </c>
      <c r="G212" s="98" t="s">
        <v>1399</v>
      </c>
    </row>
    <row r="213" spans="1:7" ht="15" customHeight="1">
      <c r="A213" s="86">
        <v>3237</v>
      </c>
      <c r="B213" s="85" t="s">
        <v>1278</v>
      </c>
      <c r="C213" s="84">
        <v>10687</v>
      </c>
      <c r="D213" s="84">
        <v>5200</v>
      </c>
      <c r="E213" s="84">
        <v>4760.46</v>
      </c>
      <c r="F213" s="98">
        <f t="shared" si="9"/>
        <v>44.544399737999441</v>
      </c>
      <c r="G213" s="98">
        <f t="shared" si="6"/>
        <v>91.547307692307683</v>
      </c>
    </row>
    <row r="214" spans="1:7" ht="15" customHeight="1">
      <c r="A214" s="86">
        <v>3239</v>
      </c>
      <c r="B214" s="85" t="s">
        <v>1280</v>
      </c>
      <c r="C214" s="84">
        <v>9413</v>
      </c>
      <c r="D214" s="84">
        <v>10200</v>
      </c>
      <c r="E214" s="84">
        <v>10134.879999999999</v>
      </c>
      <c r="F214" s="98">
        <f t="shared" si="9"/>
        <v>107.6689684478912</v>
      </c>
      <c r="G214" s="98">
        <f t="shared" si="6"/>
        <v>99.361568627450964</v>
      </c>
    </row>
    <row r="215" spans="1:7" ht="15" customHeight="1">
      <c r="A215" s="86">
        <v>3431</v>
      </c>
      <c r="B215" s="85" t="s">
        <v>1286</v>
      </c>
      <c r="C215" s="84">
        <v>130</v>
      </c>
      <c r="D215" s="84"/>
      <c r="E215" s="84"/>
      <c r="F215" s="98">
        <f t="shared" si="9"/>
        <v>0</v>
      </c>
      <c r="G215" s="98" t="s">
        <v>1399</v>
      </c>
    </row>
    <row r="216" spans="1:7" ht="15" customHeight="1">
      <c r="A216" s="86">
        <v>4221</v>
      </c>
      <c r="B216" s="85" t="s">
        <v>1287</v>
      </c>
      <c r="C216" s="84">
        <v>79486</v>
      </c>
      <c r="D216" s="84">
        <v>6000</v>
      </c>
      <c r="E216" s="84">
        <v>20209.39</v>
      </c>
      <c r="F216" s="98">
        <f t="shared" si="9"/>
        <v>25.42509372719724</v>
      </c>
      <c r="G216" s="98">
        <f t="shared" si="6"/>
        <v>336.82316666666668</v>
      </c>
    </row>
    <row r="217" spans="1:7" ht="15" customHeight="1">
      <c r="A217" s="86">
        <v>4227</v>
      </c>
      <c r="B217" s="85" t="s">
        <v>1288</v>
      </c>
      <c r="C217" s="84"/>
      <c r="D217" s="84"/>
      <c r="E217" s="84">
        <v>0</v>
      </c>
      <c r="F217" s="98" t="s">
        <v>1399</v>
      </c>
      <c r="G217" s="98" t="s">
        <v>1399</v>
      </c>
    </row>
    <row r="218" spans="1:7" ht="15" customHeight="1">
      <c r="A218" s="72"/>
      <c r="B218" s="72" t="s">
        <v>1263</v>
      </c>
      <c r="C218" s="77">
        <f>SUM(C219)</f>
        <v>10000</v>
      </c>
      <c r="D218" s="77">
        <f t="shared" ref="D218:E218" si="11">SUM(D219)</f>
        <v>0</v>
      </c>
      <c r="E218" s="77">
        <f t="shared" si="11"/>
        <v>0</v>
      </c>
      <c r="F218" s="96">
        <f>E218/C218*100</f>
        <v>0</v>
      </c>
      <c r="G218" s="96" t="e">
        <f>E218/D218*100</f>
        <v>#DIV/0!</v>
      </c>
    </row>
    <row r="219" spans="1:7" ht="15" customHeight="1">
      <c r="A219" s="86">
        <v>3237</v>
      </c>
      <c r="B219" s="85" t="s">
        <v>1278</v>
      </c>
      <c r="C219" s="84">
        <v>10000</v>
      </c>
      <c r="D219" s="84">
        <v>0</v>
      </c>
      <c r="E219" s="84"/>
      <c r="F219" s="98">
        <f>E219/C219*100</f>
        <v>0</v>
      </c>
      <c r="G219" s="98" t="s">
        <v>1399</v>
      </c>
    </row>
    <row r="220" spans="1:7" ht="27.75" customHeight="1">
      <c r="A220" s="72"/>
      <c r="B220" s="72" t="s">
        <v>1519</v>
      </c>
      <c r="C220" s="77">
        <f>SUM(C221:C234)</f>
        <v>107854</v>
      </c>
      <c r="D220" s="77">
        <f>SUM(D221:D234)</f>
        <v>106600</v>
      </c>
      <c r="E220" s="77">
        <f>SUM(E221:E234)</f>
        <v>85069.53</v>
      </c>
      <c r="F220" s="96">
        <f t="shared" si="9"/>
        <v>78.874710256457803</v>
      </c>
      <c r="G220" s="96">
        <f t="shared" si="6"/>
        <v>79.802560975609765</v>
      </c>
    </row>
    <row r="221" spans="1:7" ht="15" customHeight="1">
      <c r="A221" s="86">
        <v>3132</v>
      </c>
      <c r="B221" s="85" t="s">
        <v>1393</v>
      </c>
      <c r="C221" s="84">
        <v>137</v>
      </c>
      <c r="D221" s="84"/>
      <c r="E221" s="84"/>
      <c r="F221" s="98">
        <f t="shared" si="9"/>
        <v>0</v>
      </c>
      <c r="G221" s="98"/>
    </row>
    <row r="222" spans="1:7" ht="15" customHeight="1">
      <c r="A222" s="86">
        <v>3211</v>
      </c>
      <c r="B222" s="85" t="s">
        <v>1264</v>
      </c>
      <c r="C222" s="84">
        <v>41748</v>
      </c>
      <c r="D222" s="84">
        <v>43000</v>
      </c>
      <c r="E222" s="84">
        <v>39062.51</v>
      </c>
      <c r="F222" s="98">
        <f t="shared" si="9"/>
        <v>93.567380473316092</v>
      </c>
      <c r="G222" s="98">
        <f t="shared" ref="G222:G251" si="12">E222/D222*100</f>
        <v>90.843046511627918</v>
      </c>
    </row>
    <row r="223" spans="1:7" ht="15" customHeight="1">
      <c r="A223" s="86">
        <v>3213</v>
      </c>
      <c r="B223" s="85" t="s">
        <v>1266</v>
      </c>
      <c r="C223" s="84">
        <v>3000</v>
      </c>
      <c r="D223" s="84"/>
      <c r="E223" s="84"/>
      <c r="F223" s="98">
        <f t="shared" si="9"/>
        <v>0</v>
      </c>
      <c r="G223" s="98" t="s">
        <v>1399</v>
      </c>
    </row>
    <row r="224" spans="1:7" ht="15" customHeight="1">
      <c r="A224" s="86">
        <v>3221</v>
      </c>
      <c r="B224" s="85" t="s">
        <v>1267</v>
      </c>
      <c r="C224" s="84">
        <v>1713</v>
      </c>
      <c r="D224" s="84">
        <v>1500</v>
      </c>
      <c r="E224" s="84"/>
      <c r="F224" s="98">
        <f t="shared" si="9"/>
        <v>0</v>
      </c>
      <c r="G224" s="98">
        <f t="shared" si="12"/>
        <v>0</v>
      </c>
    </row>
    <row r="225" spans="1:7" ht="15" customHeight="1">
      <c r="A225" s="86">
        <v>3233</v>
      </c>
      <c r="B225" s="85" t="s">
        <v>1274</v>
      </c>
      <c r="C225" s="84">
        <v>18750</v>
      </c>
      <c r="D225" s="84">
        <v>15000</v>
      </c>
      <c r="E225" s="84">
        <v>15000</v>
      </c>
      <c r="F225" s="98">
        <f t="shared" si="9"/>
        <v>80</v>
      </c>
      <c r="G225" s="98"/>
    </row>
    <row r="226" spans="1:7" ht="15" customHeight="1">
      <c r="A226" s="86">
        <v>3235</v>
      </c>
      <c r="B226" s="85" t="s">
        <v>1459</v>
      </c>
      <c r="C226" s="84"/>
      <c r="D226" s="84">
        <v>500</v>
      </c>
      <c r="E226" s="84">
        <v>467</v>
      </c>
      <c r="F226" s="98" t="s">
        <v>1399</v>
      </c>
      <c r="G226" s="98"/>
    </row>
    <row r="227" spans="1:7" ht="15" customHeight="1">
      <c r="A227" s="86">
        <v>3237</v>
      </c>
      <c r="B227" s="85" t="s">
        <v>1324</v>
      </c>
      <c r="C227" s="84">
        <v>2878</v>
      </c>
      <c r="D227" s="84">
        <v>6500</v>
      </c>
      <c r="E227" s="84">
        <v>6494.79</v>
      </c>
      <c r="F227" s="98">
        <f t="shared" si="9"/>
        <v>225.67025712300207</v>
      </c>
      <c r="G227" s="98">
        <f t="shared" si="12"/>
        <v>99.919846153846152</v>
      </c>
    </row>
    <row r="228" spans="1:7" ht="15" customHeight="1">
      <c r="A228" s="86">
        <v>3239</v>
      </c>
      <c r="B228" s="85" t="s">
        <v>1280</v>
      </c>
      <c r="C228" s="84"/>
      <c r="D228" s="84"/>
      <c r="E228" s="84">
        <v>0</v>
      </c>
      <c r="F228" s="98" t="s">
        <v>1399</v>
      </c>
      <c r="G228" s="98" t="s">
        <v>1399</v>
      </c>
    </row>
    <row r="229" spans="1:7" ht="15" customHeight="1">
      <c r="A229" s="86">
        <v>3292</v>
      </c>
      <c r="B229" s="85" t="s">
        <v>1281</v>
      </c>
      <c r="C229" s="84">
        <v>190</v>
      </c>
      <c r="D229" s="84"/>
      <c r="E229" s="84"/>
      <c r="F229" s="98">
        <f t="shared" si="9"/>
        <v>0</v>
      </c>
      <c r="G229" s="98"/>
    </row>
    <row r="230" spans="1:7" ht="15" customHeight="1">
      <c r="A230" s="86">
        <v>3293</v>
      </c>
      <c r="B230" s="85" t="s">
        <v>1326</v>
      </c>
      <c r="C230" s="84">
        <v>255</v>
      </c>
      <c r="D230" s="84"/>
      <c r="E230" s="84"/>
      <c r="F230" s="98">
        <f t="shared" si="9"/>
        <v>0</v>
      </c>
      <c r="G230" s="98" t="s">
        <v>1399</v>
      </c>
    </row>
    <row r="231" spans="1:7" ht="15" customHeight="1">
      <c r="A231" s="86">
        <v>3294</v>
      </c>
      <c r="B231" s="85" t="s">
        <v>1283</v>
      </c>
      <c r="C231" s="84">
        <v>348</v>
      </c>
      <c r="D231" s="84"/>
      <c r="E231" s="84"/>
      <c r="F231" s="98">
        <f t="shared" si="9"/>
        <v>0</v>
      </c>
      <c r="G231" s="98" t="s">
        <v>1399</v>
      </c>
    </row>
    <row r="232" spans="1:7" ht="28.5" customHeight="1">
      <c r="A232" s="86">
        <v>3432</v>
      </c>
      <c r="B232" s="136" t="s">
        <v>1328</v>
      </c>
      <c r="C232" s="84">
        <v>4</v>
      </c>
      <c r="D232" s="84">
        <v>100</v>
      </c>
      <c r="E232" s="84">
        <v>1.92</v>
      </c>
      <c r="F232" s="98">
        <f t="shared" si="9"/>
        <v>48</v>
      </c>
      <c r="G232" s="98"/>
    </row>
    <row r="233" spans="1:7" ht="15" customHeight="1">
      <c r="A233" s="86">
        <v>4221</v>
      </c>
      <c r="B233" s="85" t="s">
        <v>1287</v>
      </c>
      <c r="C233" s="84">
        <v>38831</v>
      </c>
      <c r="D233" s="84">
        <v>40000</v>
      </c>
      <c r="E233" s="84">
        <v>24043.31</v>
      </c>
      <c r="F233" s="98">
        <f t="shared" si="9"/>
        <v>61.91782338852979</v>
      </c>
      <c r="G233" s="98">
        <f t="shared" si="12"/>
        <v>60.108274999999999</v>
      </c>
    </row>
    <row r="234" spans="1:7" ht="15" customHeight="1">
      <c r="A234" s="86">
        <v>4241</v>
      </c>
      <c r="B234" s="85" t="s">
        <v>1351</v>
      </c>
      <c r="C234" s="84"/>
      <c r="D234" s="84"/>
      <c r="E234" s="84">
        <v>0</v>
      </c>
      <c r="F234" s="98" t="s">
        <v>1399</v>
      </c>
      <c r="G234" s="98" t="s">
        <v>1399</v>
      </c>
    </row>
    <row r="235" spans="1:7" ht="15" customHeight="1">
      <c r="A235" s="72"/>
      <c r="B235" s="72" t="s">
        <v>1520</v>
      </c>
      <c r="C235" s="77">
        <f>SUM(C236:C244)</f>
        <v>0</v>
      </c>
      <c r="D235" s="77">
        <f>SUM(D236:D244)</f>
        <v>111300</v>
      </c>
      <c r="E235" s="77">
        <f>SUM(E236:E244)</f>
        <v>116858.9</v>
      </c>
      <c r="F235" s="96" t="s">
        <v>1399</v>
      </c>
      <c r="G235" s="96">
        <f t="shared" si="12"/>
        <v>104.99451931716082</v>
      </c>
    </row>
    <row r="236" spans="1:7" ht="15" customHeight="1">
      <c r="A236" s="86">
        <v>3211</v>
      </c>
      <c r="B236" s="85" t="s">
        <v>1264</v>
      </c>
      <c r="C236" s="84"/>
      <c r="D236" s="84">
        <v>48000</v>
      </c>
      <c r="E236" s="84">
        <v>54840.73</v>
      </c>
      <c r="F236" s="98" t="s">
        <v>1399</v>
      </c>
      <c r="G236" s="98"/>
    </row>
    <row r="237" spans="1:7" ht="15" customHeight="1">
      <c r="A237" s="86">
        <v>3213</v>
      </c>
      <c r="B237" s="85" t="s">
        <v>1266</v>
      </c>
      <c r="C237" s="84"/>
      <c r="D237" s="84">
        <v>22000</v>
      </c>
      <c r="E237" s="84">
        <v>21891.19</v>
      </c>
      <c r="F237" s="98" t="s">
        <v>1399</v>
      </c>
      <c r="G237" s="98"/>
    </row>
    <row r="238" spans="1:7" ht="15" customHeight="1">
      <c r="A238" s="86">
        <v>3224</v>
      </c>
      <c r="B238" s="85" t="s">
        <v>1270</v>
      </c>
      <c r="C238" s="84"/>
      <c r="D238" s="84"/>
      <c r="E238" s="84">
        <v>1632.98</v>
      </c>
      <c r="F238" s="98" t="s">
        <v>1399</v>
      </c>
      <c r="G238" s="98"/>
    </row>
    <row r="239" spans="1:7" ht="15" customHeight="1">
      <c r="A239" s="86">
        <v>3235</v>
      </c>
      <c r="B239" s="85" t="s">
        <v>1276</v>
      </c>
      <c r="C239" s="84"/>
      <c r="D239" s="84">
        <v>17000</v>
      </c>
      <c r="E239" s="84">
        <v>16237.5</v>
      </c>
      <c r="F239" s="98" t="s">
        <v>1399</v>
      </c>
      <c r="G239" s="98"/>
    </row>
    <row r="240" spans="1:7" ht="15" customHeight="1">
      <c r="A240" s="86">
        <v>3237</v>
      </c>
      <c r="B240" s="85" t="s">
        <v>1324</v>
      </c>
      <c r="C240" s="84"/>
      <c r="D240" s="84">
        <v>3000</v>
      </c>
      <c r="E240" s="84">
        <v>2845.94</v>
      </c>
      <c r="F240" s="98" t="s">
        <v>1399</v>
      </c>
      <c r="G240" s="98"/>
    </row>
    <row r="241" spans="1:7" ht="15" customHeight="1">
      <c r="A241" s="86">
        <v>3299</v>
      </c>
      <c r="B241" s="85" t="s">
        <v>1285</v>
      </c>
      <c r="C241" s="84"/>
      <c r="D241" s="84">
        <v>1000</v>
      </c>
      <c r="E241" s="84">
        <v>2.7</v>
      </c>
      <c r="F241" s="98" t="s">
        <v>1399</v>
      </c>
      <c r="G241" s="98"/>
    </row>
    <row r="242" spans="1:7" ht="32.25" customHeight="1">
      <c r="A242" s="86">
        <v>3432</v>
      </c>
      <c r="B242" s="136" t="s">
        <v>1328</v>
      </c>
      <c r="C242" s="84"/>
      <c r="D242" s="84">
        <v>300</v>
      </c>
      <c r="E242" s="84">
        <v>29.25</v>
      </c>
      <c r="F242" s="98" t="s">
        <v>1399</v>
      </c>
      <c r="G242" s="98"/>
    </row>
    <row r="243" spans="1:7" ht="15" customHeight="1">
      <c r="A243" s="86">
        <v>4221</v>
      </c>
      <c r="B243" s="85" t="s">
        <v>1287</v>
      </c>
      <c r="C243" s="84"/>
      <c r="D243" s="84">
        <v>20000</v>
      </c>
      <c r="E243" s="84">
        <v>17681.36</v>
      </c>
      <c r="F243" s="98" t="s">
        <v>1399</v>
      </c>
      <c r="G243" s="98"/>
    </row>
    <row r="244" spans="1:7" ht="15" customHeight="1">
      <c r="A244" s="86">
        <v>4241</v>
      </c>
      <c r="B244" s="85" t="s">
        <v>1351</v>
      </c>
      <c r="C244" s="84"/>
      <c r="D244" s="84"/>
      <c r="E244" s="84">
        <v>1697.25</v>
      </c>
      <c r="F244" s="98" t="s">
        <v>1399</v>
      </c>
      <c r="G244" s="98" t="s">
        <v>1399</v>
      </c>
    </row>
    <row r="245" spans="1:7" ht="32.25" customHeight="1">
      <c r="A245" s="80"/>
      <c r="B245" s="80" t="s">
        <v>1150</v>
      </c>
      <c r="C245" s="106">
        <f>C253+C246</f>
        <v>70380</v>
      </c>
      <c r="D245" s="106">
        <f>D253+D246</f>
        <v>83600</v>
      </c>
      <c r="E245" s="106">
        <f>E253+E246</f>
        <v>93983.21</v>
      </c>
      <c r="F245" s="97">
        <f t="shared" si="9"/>
        <v>133.53681443591933</v>
      </c>
      <c r="G245" s="97">
        <f t="shared" si="12"/>
        <v>112.42010765550241</v>
      </c>
    </row>
    <row r="246" spans="1:7" ht="15" customHeight="1">
      <c r="A246" s="72"/>
      <c r="B246" s="72" t="s">
        <v>1263</v>
      </c>
      <c r="C246" s="77">
        <f>SUM(C247:C252)</f>
        <v>39026</v>
      </c>
      <c r="D246" s="77">
        <f>SUM(D247:D252)</f>
        <v>48600</v>
      </c>
      <c r="E246" s="77">
        <f>SUM(E247:E252)</f>
        <v>69153.58</v>
      </c>
      <c r="F246" s="96">
        <f t="shared" si="9"/>
        <v>177.19873930200382</v>
      </c>
      <c r="G246" s="96">
        <f t="shared" si="12"/>
        <v>142.29131687242798</v>
      </c>
    </row>
    <row r="247" spans="1:7" ht="15" customHeight="1">
      <c r="A247" s="86">
        <v>3111</v>
      </c>
      <c r="B247" s="85" t="s">
        <v>1451</v>
      </c>
      <c r="C247" s="84">
        <v>14913</v>
      </c>
      <c r="D247" s="84">
        <v>18000</v>
      </c>
      <c r="E247" s="84">
        <v>17585.810000000001</v>
      </c>
      <c r="F247" s="98">
        <f t="shared" si="9"/>
        <v>117.92268490578689</v>
      </c>
      <c r="G247" s="98">
        <f t="shared" si="12"/>
        <v>97.69894444444445</v>
      </c>
    </row>
    <row r="248" spans="1:7" ht="15" customHeight="1">
      <c r="A248" s="86">
        <v>3132</v>
      </c>
      <c r="B248" s="85" t="s">
        <v>1393</v>
      </c>
      <c r="C248" s="84">
        <v>2783</v>
      </c>
      <c r="D248" s="84">
        <v>2800</v>
      </c>
      <c r="E248" s="84">
        <v>2725.81</v>
      </c>
      <c r="F248" s="98">
        <f t="shared" si="9"/>
        <v>97.945023356090545</v>
      </c>
      <c r="G248" s="98">
        <f t="shared" si="12"/>
        <v>97.350357142857135</v>
      </c>
    </row>
    <row r="249" spans="1:7" ht="15" customHeight="1">
      <c r="A249" s="86">
        <v>3133</v>
      </c>
      <c r="B249" s="85" t="s">
        <v>1452</v>
      </c>
      <c r="C249" s="84">
        <v>305</v>
      </c>
      <c r="D249" s="84">
        <v>300</v>
      </c>
      <c r="E249" s="84">
        <v>298.95999999999998</v>
      </c>
      <c r="F249" s="98">
        <f t="shared" si="9"/>
        <v>98.019672131147544</v>
      </c>
      <c r="G249" s="98">
        <f t="shared" si="12"/>
        <v>99.653333333333322</v>
      </c>
    </row>
    <row r="250" spans="1:7" ht="15" customHeight="1">
      <c r="A250" s="86">
        <v>3211</v>
      </c>
      <c r="B250" s="85" t="s">
        <v>1264</v>
      </c>
      <c r="C250" s="84"/>
      <c r="D250" s="84">
        <v>500</v>
      </c>
      <c r="E250" s="84">
        <v>85</v>
      </c>
      <c r="F250" s="98" t="s">
        <v>1399</v>
      </c>
      <c r="G250" s="98">
        <f t="shared" si="12"/>
        <v>17</v>
      </c>
    </row>
    <row r="251" spans="1:7" ht="15" customHeight="1">
      <c r="A251" s="86">
        <v>3237</v>
      </c>
      <c r="B251" s="85" t="s">
        <v>1278</v>
      </c>
      <c r="C251" s="84"/>
      <c r="D251" s="84">
        <v>22000</v>
      </c>
      <c r="E251" s="84">
        <v>21933</v>
      </c>
      <c r="F251" s="98" t="s">
        <v>1399</v>
      </c>
      <c r="G251" s="98">
        <f t="shared" si="12"/>
        <v>99.695454545454538</v>
      </c>
    </row>
    <row r="252" spans="1:7" ht="15" customHeight="1">
      <c r="A252" s="86">
        <v>3239</v>
      </c>
      <c r="B252" s="85" t="s">
        <v>1280</v>
      </c>
      <c r="C252" s="84">
        <v>21025</v>
      </c>
      <c r="D252" s="84">
        <v>5000</v>
      </c>
      <c r="E252" s="84">
        <v>26525</v>
      </c>
      <c r="F252" s="98">
        <f t="shared" si="9"/>
        <v>126.15933412604043</v>
      </c>
      <c r="G252" s="98"/>
    </row>
    <row r="253" spans="1:7" ht="15" customHeight="1">
      <c r="A253" s="72"/>
      <c r="B253" s="72" t="s">
        <v>174</v>
      </c>
      <c r="C253" s="77">
        <f>SUM(C254:C256)</f>
        <v>31354</v>
      </c>
      <c r="D253" s="77">
        <f>SUM(D254:D256)</f>
        <v>35000</v>
      </c>
      <c r="E253" s="77">
        <f>SUM(E254:E256)</f>
        <v>24829.63</v>
      </c>
      <c r="F253" s="96">
        <f>E253/C253*100</f>
        <v>79.191267461886838</v>
      </c>
      <c r="G253" s="96">
        <f>E253/D253*100</f>
        <v>70.941800000000001</v>
      </c>
    </row>
    <row r="254" spans="1:7" ht="15" customHeight="1">
      <c r="A254" s="86">
        <v>3111</v>
      </c>
      <c r="B254" s="83" t="s">
        <v>1451</v>
      </c>
      <c r="C254" s="84">
        <v>3042</v>
      </c>
      <c r="D254" s="84">
        <v>10000</v>
      </c>
      <c r="E254" s="84"/>
      <c r="F254" s="99">
        <f>E254/C254*100</f>
        <v>0</v>
      </c>
      <c r="G254" s="99"/>
    </row>
    <row r="255" spans="1:7" ht="15" customHeight="1">
      <c r="A255" s="86">
        <v>3237</v>
      </c>
      <c r="B255" s="85" t="s">
        <v>1324</v>
      </c>
      <c r="C255" s="84">
        <v>28312</v>
      </c>
      <c r="D255" s="84"/>
      <c r="E255" s="84">
        <v>24829.63</v>
      </c>
      <c r="F255" s="98">
        <f>E255/C255*100</f>
        <v>87.700021192427243</v>
      </c>
      <c r="G255" s="98" t="s">
        <v>1399</v>
      </c>
    </row>
    <row r="256" spans="1:7" ht="15" customHeight="1">
      <c r="A256" s="86">
        <v>3239</v>
      </c>
      <c r="B256" s="85" t="s">
        <v>1280</v>
      </c>
      <c r="C256" s="84">
        <v>0</v>
      </c>
      <c r="D256" s="84">
        <v>25000</v>
      </c>
      <c r="E256" s="84">
        <v>0</v>
      </c>
      <c r="F256" s="98" t="s">
        <v>1399</v>
      </c>
      <c r="G256" s="98">
        <f>E256/D256*100</f>
        <v>0</v>
      </c>
    </row>
    <row r="257" spans="1:7" ht="31.5" customHeight="1">
      <c r="A257" s="80"/>
      <c r="B257" s="80" t="s">
        <v>1462</v>
      </c>
      <c r="C257" s="106">
        <f>C258</f>
        <v>203436</v>
      </c>
      <c r="D257" s="106">
        <f>D258</f>
        <v>0</v>
      </c>
      <c r="E257" s="106">
        <f>E258</f>
        <v>0</v>
      </c>
      <c r="F257" s="97">
        <f t="shared" si="9"/>
        <v>0</v>
      </c>
      <c r="G257" s="97"/>
    </row>
    <row r="258" spans="1:7" ht="15" customHeight="1">
      <c r="A258" s="72"/>
      <c r="B258" s="72" t="s">
        <v>1521</v>
      </c>
      <c r="C258" s="77">
        <f>SUM(C259:C264)</f>
        <v>203436</v>
      </c>
      <c r="D258" s="77">
        <f>SUM(D259:D264)</f>
        <v>0</v>
      </c>
      <c r="E258" s="77">
        <f>SUM(E259:E264)</f>
        <v>0</v>
      </c>
      <c r="F258" s="96">
        <f t="shared" si="9"/>
        <v>0</v>
      </c>
      <c r="G258" s="96"/>
    </row>
    <row r="259" spans="1:7" ht="15" customHeight="1">
      <c r="A259" s="86">
        <v>3235</v>
      </c>
      <c r="B259" s="85" t="s">
        <v>1276</v>
      </c>
      <c r="C259" s="84">
        <v>10900</v>
      </c>
      <c r="D259" s="84">
        <v>0</v>
      </c>
      <c r="E259" s="84"/>
      <c r="F259" s="98">
        <f t="shared" si="9"/>
        <v>0</v>
      </c>
      <c r="G259" s="98"/>
    </row>
    <row r="260" spans="1:7" ht="15" customHeight="1">
      <c r="A260" s="86">
        <v>3237</v>
      </c>
      <c r="B260" s="85" t="s">
        <v>1324</v>
      </c>
      <c r="C260" s="84">
        <v>786</v>
      </c>
      <c r="D260" s="84">
        <v>0</v>
      </c>
      <c r="E260" s="84"/>
      <c r="F260" s="98">
        <f t="shared" si="9"/>
        <v>0</v>
      </c>
      <c r="G260" s="98"/>
    </row>
    <row r="261" spans="1:7" ht="15" customHeight="1">
      <c r="A261" s="86">
        <v>3241</v>
      </c>
      <c r="B261" s="85" t="s">
        <v>1325</v>
      </c>
      <c r="C261" s="84">
        <v>13999</v>
      </c>
      <c r="D261" s="84">
        <v>0</v>
      </c>
      <c r="E261" s="84"/>
      <c r="F261" s="98">
        <f t="shared" ref="F261:F271" si="13">E261/C261*100</f>
        <v>0</v>
      </c>
      <c r="G261" s="98"/>
    </row>
    <row r="262" spans="1:7" ht="15" customHeight="1">
      <c r="A262" s="86">
        <v>3293</v>
      </c>
      <c r="B262" s="85" t="s">
        <v>1282</v>
      </c>
      <c r="C262" s="84">
        <v>127746</v>
      </c>
      <c r="D262" s="84">
        <v>0</v>
      </c>
      <c r="E262" s="84"/>
      <c r="F262" s="98">
        <f t="shared" si="13"/>
        <v>0</v>
      </c>
      <c r="G262" s="98"/>
    </row>
    <row r="263" spans="1:7" ht="15" customHeight="1">
      <c r="A263" s="86">
        <v>3432</v>
      </c>
      <c r="B263" s="136" t="s">
        <v>1328</v>
      </c>
      <c r="C263" s="84">
        <v>5</v>
      </c>
      <c r="D263" s="84">
        <v>0</v>
      </c>
      <c r="E263" s="84"/>
      <c r="F263" s="98">
        <f t="shared" si="13"/>
        <v>0</v>
      </c>
      <c r="G263" s="98"/>
    </row>
    <row r="264" spans="1:7" ht="15" customHeight="1">
      <c r="A264" s="86">
        <v>3811</v>
      </c>
      <c r="B264" s="85" t="s">
        <v>1331</v>
      </c>
      <c r="C264" s="84">
        <v>50000</v>
      </c>
      <c r="D264" s="84">
        <v>0</v>
      </c>
      <c r="E264" s="84"/>
      <c r="F264" s="98">
        <f t="shared" si="13"/>
        <v>0</v>
      </c>
      <c r="G264" s="98"/>
    </row>
    <row r="265" spans="1:7" ht="15" customHeight="1">
      <c r="A265" s="80"/>
      <c r="B265" s="80" t="s">
        <v>1234</v>
      </c>
      <c r="C265" s="81">
        <f>C266</f>
        <v>21110</v>
      </c>
      <c r="D265" s="81">
        <f>D266</f>
        <v>0</v>
      </c>
      <c r="E265" s="81">
        <f>E266</f>
        <v>6833.2800000000007</v>
      </c>
      <c r="F265" s="97">
        <f t="shared" si="13"/>
        <v>32.369872098531502</v>
      </c>
      <c r="G265" s="97" t="s">
        <v>1399</v>
      </c>
    </row>
    <row r="266" spans="1:7" ht="15" customHeight="1">
      <c r="A266" s="72"/>
      <c r="B266" s="72" t="s">
        <v>174</v>
      </c>
      <c r="C266" s="77">
        <f>SUM(C267:C270)</f>
        <v>21110</v>
      </c>
      <c r="D266" s="77">
        <f>SUM(D267:D270)</f>
        <v>0</v>
      </c>
      <c r="E266" s="77">
        <f>SUM(E267:E270)</f>
        <v>6833.2800000000007</v>
      </c>
      <c r="F266" s="96">
        <f t="shared" si="13"/>
        <v>32.369872098531502</v>
      </c>
      <c r="G266" s="96" t="s">
        <v>1399</v>
      </c>
    </row>
    <row r="267" spans="1:7" ht="15" customHeight="1">
      <c r="A267" s="86">
        <v>3111</v>
      </c>
      <c r="B267" s="85" t="s">
        <v>1451</v>
      </c>
      <c r="C267" s="84"/>
      <c r="D267" s="84"/>
      <c r="E267" s="84">
        <v>0</v>
      </c>
      <c r="F267" s="98" t="s">
        <v>1399</v>
      </c>
      <c r="G267" s="98" t="s">
        <v>1399</v>
      </c>
    </row>
    <row r="268" spans="1:7" ht="15" customHeight="1">
      <c r="A268" s="86">
        <v>3132</v>
      </c>
      <c r="B268" s="85" t="s">
        <v>1393</v>
      </c>
      <c r="C268" s="84"/>
      <c r="D268" s="84"/>
      <c r="E268" s="84">
        <v>0</v>
      </c>
      <c r="F268" s="98" t="s">
        <v>1399</v>
      </c>
      <c r="G268" s="98" t="s">
        <v>1399</v>
      </c>
    </row>
    <row r="269" spans="1:7" ht="15" customHeight="1">
      <c r="A269" s="86">
        <v>3237</v>
      </c>
      <c r="B269" s="85" t="s">
        <v>1278</v>
      </c>
      <c r="C269" s="84">
        <v>15684</v>
      </c>
      <c r="D269" s="84"/>
      <c r="E269" s="84">
        <v>3562.9</v>
      </c>
      <c r="F269" s="98">
        <f t="shared" si="13"/>
        <v>22.71678143330783</v>
      </c>
      <c r="G269" s="98" t="s">
        <v>1399</v>
      </c>
    </row>
    <row r="270" spans="1:7" ht="15" customHeight="1">
      <c r="A270" s="86">
        <v>3239</v>
      </c>
      <c r="B270" s="85" t="s">
        <v>1280</v>
      </c>
      <c r="C270" s="84">
        <v>5426</v>
      </c>
      <c r="D270" s="84"/>
      <c r="E270" s="84">
        <v>3270.38</v>
      </c>
      <c r="F270" s="98">
        <f t="shared" si="13"/>
        <v>60.272392185772205</v>
      </c>
      <c r="G270" s="98" t="s">
        <v>1399</v>
      </c>
    </row>
    <row r="271" spans="1:7" ht="15" customHeight="1">
      <c r="A271" s="63"/>
      <c r="B271" s="63" t="s">
        <v>1398</v>
      </c>
      <c r="C271" s="82">
        <f>C5+C14+C141+C169+C205+C245+C257+C265</f>
        <v>35307779</v>
      </c>
      <c r="D271" s="82">
        <f>D5+D14+D141+D169+D205+D245+D257+D265</f>
        <v>37176551</v>
      </c>
      <c r="E271" s="82">
        <f>E5+E14+E141+E169+E205+E245+E257+E265</f>
        <v>35847006.060000002</v>
      </c>
      <c r="F271" s="95">
        <f t="shared" si="13"/>
        <v>101.52721886018377</v>
      </c>
      <c r="G271" s="95">
        <f>E271/D271*100</f>
        <v>96.423700143673912</v>
      </c>
    </row>
  </sheetData>
  <mergeCells count="2">
    <mergeCell ref="B1:H1"/>
    <mergeCell ref="A2:H2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0"/>
  <sheetViews>
    <sheetView tabSelected="1" workbookViewId="0">
      <selection activeCell="F17" sqref="F17:G17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8.7109375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7.7109375" customWidth="1"/>
    <col min="14" max="14" width="11.28515625" customWidth="1"/>
    <col min="15" max="15" width="3.85546875" customWidth="1"/>
    <col min="16" max="16" width="6" customWidth="1"/>
    <col min="17" max="17" width="1.7109375" customWidth="1"/>
    <col min="18" max="18" width="3" customWidth="1"/>
    <col min="19" max="19" width="0.28515625" customWidth="1"/>
    <col min="20" max="20" width="9.140625" customWidth="1"/>
    <col min="21" max="21" width="0.28515625" customWidth="1"/>
    <col min="22" max="22" width="3.28515625" customWidth="1"/>
    <col min="23" max="24" width="9.140625" hidden="1" customWidth="1"/>
    <col min="25" max="26" width="0" hidden="1" customWidth="1"/>
    <col min="28" max="28" width="11.7109375" bestFit="1" customWidth="1"/>
    <col min="257" max="257" width="3.28515625" customWidth="1"/>
    <col min="258" max="258" width="6.140625" customWidth="1"/>
    <col min="259" max="259" width="3.28515625" customWidth="1"/>
    <col min="260" max="260" width="22" customWidth="1"/>
    <col min="261" max="261" width="5.140625" customWidth="1"/>
    <col min="262" max="262" width="4" customWidth="1"/>
    <col min="263" max="263" width="9.140625" customWidth="1"/>
    <col min="264" max="264" width="10" customWidth="1"/>
    <col min="265" max="265" width="2.42578125" customWidth="1"/>
    <col min="266" max="266" width="8" customWidth="1"/>
    <col min="267" max="267" width="12.28515625" customWidth="1"/>
    <col min="268" max="268" width="0.140625" customWidth="1"/>
    <col min="269" max="269" width="7.7109375" customWidth="1"/>
    <col min="270" max="270" width="11.28515625" customWidth="1"/>
    <col min="271" max="271" width="3.85546875" customWidth="1"/>
    <col min="272" max="272" width="6" customWidth="1"/>
    <col min="273" max="273" width="2.42578125" customWidth="1"/>
    <col min="274" max="274" width="3" customWidth="1"/>
    <col min="275" max="275" width="0.28515625" customWidth="1"/>
    <col min="276" max="276" width="9.140625" customWidth="1"/>
    <col min="277" max="277" width="0.28515625" customWidth="1"/>
    <col min="278" max="278" width="3.28515625" customWidth="1"/>
    <col min="513" max="513" width="3.28515625" customWidth="1"/>
    <col min="514" max="514" width="6.140625" customWidth="1"/>
    <col min="515" max="515" width="3.28515625" customWidth="1"/>
    <col min="516" max="516" width="22" customWidth="1"/>
    <col min="517" max="517" width="5.140625" customWidth="1"/>
    <col min="518" max="518" width="4" customWidth="1"/>
    <col min="519" max="519" width="9.140625" customWidth="1"/>
    <col min="520" max="520" width="10" customWidth="1"/>
    <col min="521" max="521" width="2.42578125" customWidth="1"/>
    <col min="522" max="522" width="8" customWidth="1"/>
    <col min="523" max="523" width="12.28515625" customWidth="1"/>
    <col min="524" max="524" width="0.140625" customWidth="1"/>
    <col min="525" max="525" width="7.7109375" customWidth="1"/>
    <col min="526" max="526" width="11.28515625" customWidth="1"/>
    <col min="527" max="527" width="3.85546875" customWidth="1"/>
    <col min="528" max="528" width="6" customWidth="1"/>
    <col min="529" max="529" width="2.42578125" customWidth="1"/>
    <col min="530" max="530" width="3" customWidth="1"/>
    <col min="531" max="531" width="0.28515625" customWidth="1"/>
    <col min="532" max="532" width="9.140625" customWidth="1"/>
    <col min="533" max="533" width="0.28515625" customWidth="1"/>
    <col min="534" max="534" width="3.28515625" customWidth="1"/>
    <col min="769" max="769" width="3.28515625" customWidth="1"/>
    <col min="770" max="770" width="6.140625" customWidth="1"/>
    <col min="771" max="771" width="3.28515625" customWidth="1"/>
    <col min="772" max="772" width="22" customWidth="1"/>
    <col min="773" max="773" width="5.140625" customWidth="1"/>
    <col min="774" max="774" width="4" customWidth="1"/>
    <col min="775" max="775" width="9.140625" customWidth="1"/>
    <col min="776" max="776" width="10" customWidth="1"/>
    <col min="777" max="777" width="2.42578125" customWidth="1"/>
    <col min="778" max="778" width="8" customWidth="1"/>
    <col min="779" max="779" width="12.28515625" customWidth="1"/>
    <col min="780" max="780" width="0.140625" customWidth="1"/>
    <col min="781" max="781" width="7.7109375" customWidth="1"/>
    <col min="782" max="782" width="11.28515625" customWidth="1"/>
    <col min="783" max="783" width="3.85546875" customWidth="1"/>
    <col min="784" max="784" width="6" customWidth="1"/>
    <col min="785" max="785" width="2.42578125" customWidth="1"/>
    <col min="786" max="786" width="3" customWidth="1"/>
    <col min="787" max="787" width="0.28515625" customWidth="1"/>
    <col min="788" max="788" width="9.140625" customWidth="1"/>
    <col min="789" max="789" width="0.28515625" customWidth="1"/>
    <col min="790" max="790" width="3.28515625" customWidth="1"/>
    <col min="1025" max="1025" width="3.28515625" customWidth="1"/>
    <col min="1026" max="1026" width="6.140625" customWidth="1"/>
    <col min="1027" max="1027" width="3.28515625" customWidth="1"/>
    <col min="1028" max="1028" width="22" customWidth="1"/>
    <col min="1029" max="1029" width="5.140625" customWidth="1"/>
    <col min="1030" max="1030" width="4" customWidth="1"/>
    <col min="1031" max="1031" width="9.140625" customWidth="1"/>
    <col min="1032" max="1032" width="10" customWidth="1"/>
    <col min="1033" max="1033" width="2.42578125" customWidth="1"/>
    <col min="1034" max="1034" width="8" customWidth="1"/>
    <col min="1035" max="1035" width="12.28515625" customWidth="1"/>
    <col min="1036" max="1036" width="0.140625" customWidth="1"/>
    <col min="1037" max="1037" width="7.7109375" customWidth="1"/>
    <col min="1038" max="1038" width="11.28515625" customWidth="1"/>
    <col min="1039" max="1039" width="3.85546875" customWidth="1"/>
    <col min="1040" max="1040" width="6" customWidth="1"/>
    <col min="1041" max="1041" width="2.42578125" customWidth="1"/>
    <col min="1042" max="1042" width="3" customWidth="1"/>
    <col min="1043" max="1043" width="0.28515625" customWidth="1"/>
    <col min="1044" max="1044" width="9.140625" customWidth="1"/>
    <col min="1045" max="1045" width="0.28515625" customWidth="1"/>
    <col min="1046" max="1046" width="3.28515625" customWidth="1"/>
    <col min="1281" max="1281" width="3.28515625" customWidth="1"/>
    <col min="1282" max="1282" width="6.140625" customWidth="1"/>
    <col min="1283" max="1283" width="3.28515625" customWidth="1"/>
    <col min="1284" max="1284" width="22" customWidth="1"/>
    <col min="1285" max="1285" width="5.140625" customWidth="1"/>
    <col min="1286" max="1286" width="4" customWidth="1"/>
    <col min="1287" max="1287" width="9.140625" customWidth="1"/>
    <col min="1288" max="1288" width="10" customWidth="1"/>
    <col min="1289" max="1289" width="2.42578125" customWidth="1"/>
    <col min="1290" max="1290" width="8" customWidth="1"/>
    <col min="1291" max="1291" width="12.28515625" customWidth="1"/>
    <col min="1292" max="1292" width="0.140625" customWidth="1"/>
    <col min="1293" max="1293" width="7.7109375" customWidth="1"/>
    <col min="1294" max="1294" width="11.28515625" customWidth="1"/>
    <col min="1295" max="1295" width="3.85546875" customWidth="1"/>
    <col min="1296" max="1296" width="6" customWidth="1"/>
    <col min="1297" max="1297" width="2.42578125" customWidth="1"/>
    <col min="1298" max="1298" width="3" customWidth="1"/>
    <col min="1299" max="1299" width="0.28515625" customWidth="1"/>
    <col min="1300" max="1300" width="9.140625" customWidth="1"/>
    <col min="1301" max="1301" width="0.28515625" customWidth="1"/>
    <col min="1302" max="1302" width="3.28515625" customWidth="1"/>
    <col min="1537" max="1537" width="3.28515625" customWidth="1"/>
    <col min="1538" max="1538" width="6.140625" customWidth="1"/>
    <col min="1539" max="1539" width="3.28515625" customWidth="1"/>
    <col min="1540" max="1540" width="22" customWidth="1"/>
    <col min="1541" max="1541" width="5.140625" customWidth="1"/>
    <col min="1542" max="1542" width="4" customWidth="1"/>
    <col min="1543" max="1543" width="9.140625" customWidth="1"/>
    <col min="1544" max="1544" width="10" customWidth="1"/>
    <col min="1545" max="1545" width="2.42578125" customWidth="1"/>
    <col min="1546" max="1546" width="8" customWidth="1"/>
    <col min="1547" max="1547" width="12.28515625" customWidth="1"/>
    <col min="1548" max="1548" width="0.140625" customWidth="1"/>
    <col min="1549" max="1549" width="7.7109375" customWidth="1"/>
    <col min="1550" max="1550" width="11.28515625" customWidth="1"/>
    <col min="1551" max="1551" width="3.85546875" customWidth="1"/>
    <col min="1552" max="1552" width="6" customWidth="1"/>
    <col min="1553" max="1553" width="2.42578125" customWidth="1"/>
    <col min="1554" max="1554" width="3" customWidth="1"/>
    <col min="1555" max="1555" width="0.28515625" customWidth="1"/>
    <col min="1556" max="1556" width="9.140625" customWidth="1"/>
    <col min="1557" max="1557" width="0.28515625" customWidth="1"/>
    <col min="1558" max="1558" width="3.28515625" customWidth="1"/>
    <col min="1793" max="1793" width="3.28515625" customWidth="1"/>
    <col min="1794" max="1794" width="6.140625" customWidth="1"/>
    <col min="1795" max="1795" width="3.28515625" customWidth="1"/>
    <col min="1796" max="1796" width="22" customWidth="1"/>
    <col min="1797" max="1797" width="5.140625" customWidth="1"/>
    <col min="1798" max="1798" width="4" customWidth="1"/>
    <col min="1799" max="1799" width="9.140625" customWidth="1"/>
    <col min="1800" max="1800" width="10" customWidth="1"/>
    <col min="1801" max="1801" width="2.42578125" customWidth="1"/>
    <col min="1802" max="1802" width="8" customWidth="1"/>
    <col min="1803" max="1803" width="12.28515625" customWidth="1"/>
    <col min="1804" max="1804" width="0.140625" customWidth="1"/>
    <col min="1805" max="1805" width="7.7109375" customWidth="1"/>
    <col min="1806" max="1806" width="11.28515625" customWidth="1"/>
    <col min="1807" max="1807" width="3.85546875" customWidth="1"/>
    <col min="1808" max="1808" width="6" customWidth="1"/>
    <col min="1809" max="1809" width="2.42578125" customWidth="1"/>
    <col min="1810" max="1810" width="3" customWidth="1"/>
    <col min="1811" max="1811" width="0.28515625" customWidth="1"/>
    <col min="1812" max="1812" width="9.140625" customWidth="1"/>
    <col min="1813" max="1813" width="0.28515625" customWidth="1"/>
    <col min="1814" max="1814" width="3.28515625" customWidth="1"/>
    <col min="2049" max="2049" width="3.28515625" customWidth="1"/>
    <col min="2050" max="2050" width="6.140625" customWidth="1"/>
    <col min="2051" max="2051" width="3.28515625" customWidth="1"/>
    <col min="2052" max="2052" width="22" customWidth="1"/>
    <col min="2053" max="2053" width="5.140625" customWidth="1"/>
    <col min="2054" max="2054" width="4" customWidth="1"/>
    <col min="2055" max="2055" width="9.140625" customWidth="1"/>
    <col min="2056" max="2056" width="10" customWidth="1"/>
    <col min="2057" max="2057" width="2.42578125" customWidth="1"/>
    <col min="2058" max="2058" width="8" customWidth="1"/>
    <col min="2059" max="2059" width="12.28515625" customWidth="1"/>
    <col min="2060" max="2060" width="0.140625" customWidth="1"/>
    <col min="2061" max="2061" width="7.7109375" customWidth="1"/>
    <col min="2062" max="2062" width="11.28515625" customWidth="1"/>
    <col min="2063" max="2063" width="3.85546875" customWidth="1"/>
    <col min="2064" max="2064" width="6" customWidth="1"/>
    <col min="2065" max="2065" width="2.42578125" customWidth="1"/>
    <col min="2066" max="2066" width="3" customWidth="1"/>
    <col min="2067" max="2067" width="0.28515625" customWidth="1"/>
    <col min="2068" max="2068" width="9.140625" customWidth="1"/>
    <col min="2069" max="2069" width="0.28515625" customWidth="1"/>
    <col min="2070" max="2070" width="3.28515625" customWidth="1"/>
    <col min="2305" max="2305" width="3.28515625" customWidth="1"/>
    <col min="2306" max="2306" width="6.140625" customWidth="1"/>
    <col min="2307" max="2307" width="3.28515625" customWidth="1"/>
    <col min="2308" max="2308" width="22" customWidth="1"/>
    <col min="2309" max="2309" width="5.140625" customWidth="1"/>
    <col min="2310" max="2310" width="4" customWidth="1"/>
    <col min="2311" max="2311" width="9.140625" customWidth="1"/>
    <col min="2312" max="2312" width="10" customWidth="1"/>
    <col min="2313" max="2313" width="2.42578125" customWidth="1"/>
    <col min="2314" max="2314" width="8" customWidth="1"/>
    <col min="2315" max="2315" width="12.28515625" customWidth="1"/>
    <col min="2316" max="2316" width="0.140625" customWidth="1"/>
    <col min="2317" max="2317" width="7.7109375" customWidth="1"/>
    <col min="2318" max="2318" width="11.28515625" customWidth="1"/>
    <col min="2319" max="2319" width="3.85546875" customWidth="1"/>
    <col min="2320" max="2320" width="6" customWidth="1"/>
    <col min="2321" max="2321" width="2.42578125" customWidth="1"/>
    <col min="2322" max="2322" width="3" customWidth="1"/>
    <col min="2323" max="2323" width="0.28515625" customWidth="1"/>
    <col min="2324" max="2324" width="9.140625" customWidth="1"/>
    <col min="2325" max="2325" width="0.28515625" customWidth="1"/>
    <col min="2326" max="2326" width="3.28515625" customWidth="1"/>
    <col min="2561" max="2561" width="3.28515625" customWidth="1"/>
    <col min="2562" max="2562" width="6.140625" customWidth="1"/>
    <col min="2563" max="2563" width="3.28515625" customWidth="1"/>
    <col min="2564" max="2564" width="22" customWidth="1"/>
    <col min="2565" max="2565" width="5.140625" customWidth="1"/>
    <col min="2566" max="2566" width="4" customWidth="1"/>
    <col min="2567" max="2567" width="9.140625" customWidth="1"/>
    <col min="2568" max="2568" width="10" customWidth="1"/>
    <col min="2569" max="2569" width="2.42578125" customWidth="1"/>
    <col min="2570" max="2570" width="8" customWidth="1"/>
    <col min="2571" max="2571" width="12.28515625" customWidth="1"/>
    <col min="2572" max="2572" width="0.140625" customWidth="1"/>
    <col min="2573" max="2573" width="7.7109375" customWidth="1"/>
    <col min="2574" max="2574" width="11.28515625" customWidth="1"/>
    <col min="2575" max="2575" width="3.85546875" customWidth="1"/>
    <col min="2576" max="2576" width="6" customWidth="1"/>
    <col min="2577" max="2577" width="2.42578125" customWidth="1"/>
    <col min="2578" max="2578" width="3" customWidth="1"/>
    <col min="2579" max="2579" width="0.28515625" customWidth="1"/>
    <col min="2580" max="2580" width="9.140625" customWidth="1"/>
    <col min="2581" max="2581" width="0.28515625" customWidth="1"/>
    <col min="2582" max="2582" width="3.28515625" customWidth="1"/>
    <col min="2817" max="2817" width="3.28515625" customWidth="1"/>
    <col min="2818" max="2818" width="6.140625" customWidth="1"/>
    <col min="2819" max="2819" width="3.28515625" customWidth="1"/>
    <col min="2820" max="2820" width="22" customWidth="1"/>
    <col min="2821" max="2821" width="5.140625" customWidth="1"/>
    <col min="2822" max="2822" width="4" customWidth="1"/>
    <col min="2823" max="2823" width="9.140625" customWidth="1"/>
    <col min="2824" max="2824" width="10" customWidth="1"/>
    <col min="2825" max="2825" width="2.42578125" customWidth="1"/>
    <col min="2826" max="2826" width="8" customWidth="1"/>
    <col min="2827" max="2827" width="12.28515625" customWidth="1"/>
    <col min="2828" max="2828" width="0.140625" customWidth="1"/>
    <col min="2829" max="2829" width="7.7109375" customWidth="1"/>
    <col min="2830" max="2830" width="11.28515625" customWidth="1"/>
    <col min="2831" max="2831" width="3.85546875" customWidth="1"/>
    <col min="2832" max="2832" width="6" customWidth="1"/>
    <col min="2833" max="2833" width="2.42578125" customWidth="1"/>
    <col min="2834" max="2834" width="3" customWidth="1"/>
    <col min="2835" max="2835" width="0.28515625" customWidth="1"/>
    <col min="2836" max="2836" width="9.140625" customWidth="1"/>
    <col min="2837" max="2837" width="0.28515625" customWidth="1"/>
    <col min="2838" max="2838" width="3.28515625" customWidth="1"/>
    <col min="3073" max="3073" width="3.28515625" customWidth="1"/>
    <col min="3074" max="3074" width="6.140625" customWidth="1"/>
    <col min="3075" max="3075" width="3.28515625" customWidth="1"/>
    <col min="3076" max="3076" width="22" customWidth="1"/>
    <col min="3077" max="3077" width="5.140625" customWidth="1"/>
    <col min="3078" max="3078" width="4" customWidth="1"/>
    <col min="3079" max="3079" width="9.140625" customWidth="1"/>
    <col min="3080" max="3080" width="10" customWidth="1"/>
    <col min="3081" max="3081" width="2.42578125" customWidth="1"/>
    <col min="3082" max="3082" width="8" customWidth="1"/>
    <col min="3083" max="3083" width="12.28515625" customWidth="1"/>
    <col min="3084" max="3084" width="0.140625" customWidth="1"/>
    <col min="3085" max="3085" width="7.7109375" customWidth="1"/>
    <col min="3086" max="3086" width="11.28515625" customWidth="1"/>
    <col min="3087" max="3087" width="3.85546875" customWidth="1"/>
    <col min="3088" max="3088" width="6" customWidth="1"/>
    <col min="3089" max="3089" width="2.42578125" customWidth="1"/>
    <col min="3090" max="3090" width="3" customWidth="1"/>
    <col min="3091" max="3091" width="0.28515625" customWidth="1"/>
    <col min="3092" max="3092" width="9.140625" customWidth="1"/>
    <col min="3093" max="3093" width="0.28515625" customWidth="1"/>
    <col min="3094" max="3094" width="3.28515625" customWidth="1"/>
    <col min="3329" max="3329" width="3.28515625" customWidth="1"/>
    <col min="3330" max="3330" width="6.140625" customWidth="1"/>
    <col min="3331" max="3331" width="3.28515625" customWidth="1"/>
    <col min="3332" max="3332" width="22" customWidth="1"/>
    <col min="3333" max="3333" width="5.140625" customWidth="1"/>
    <col min="3334" max="3334" width="4" customWidth="1"/>
    <col min="3335" max="3335" width="9.140625" customWidth="1"/>
    <col min="3336" max="3336" width="10" customWidth="1"/>
    <col min="3337" max="3337" width="2.42578125" customWidth="1"/>
    <col min="3338" max="3338" width="8" customWidth="1"/>
    <col min="3339" max="3339" width="12.28515625" customWidth="1"/>
    <col min="3340" max="3340" width="0.140625" customWidth="1"/>
    <col min="3341" max="3341" width="7.7109375" customWidth="1"/>
    <col min="3342" max="3342" width="11.28515625" customWidth="1"/>
    <col min="3343" max="3343" width="3.85546875" customWidth="1"/>
    <col min="3344" max="3344" width="6" customWidth="1"/>
    <col min="3345" max="3345" width="2.42578125" customWidth="1"/>
    <col min="3346" max="3346" width="3" customWidth="1"/>
    <col min="3347" max="3347" width="0.28515625" customWidth="1"/>
    <col min="3348" max="3348" width="9.140625" customWidth="1"/>
    <col min="3349" max="3349" width="0.28515625" customWidth="1"/>
    <col min="3350" max="3350" width="3.28515625" customWidth="1"/>
    <col min="3585" max="3585" width="3.28515625" customWidth="1"/>
    <col min="3586" max="3586" width="6.140625" customWidth="1"/>
    <col min="3587" max="3587" width="3.28515625" customWidth="1"/>
    <col min="3588" max="3588" width="22" customWidth="1"/>
    <col min="3589" max="3589" width="5.140625" customWidth="1"/>
    <col min="3590" max="3590" width="4" customWidth="1"/>
    <col min="3591" max="3591" width="9.140625" customWidth="1"/>
    <col min="3592" max="3592" width="10" customWidth="1"/>
    <col min="3593" max="3593" width="2.42578125" customWidth="1"/>
    <col min="3594" max="3594" width="8" customWidth="1"/>
    <col min="3595" max="3595" width="12.28515625" customWidth="1"/>
    <col min="3596" max="3596" width="0.140625" customWidth="1"/>
    <col min="3597" max="3597" width="7.7109375" customWidth="1"/>
    <col min="3598" max="3598" width="11.28515625" customWidth="1"/>
    <col min="3599" max="3599" width="3.85546875" customWidth="1"/>
    <col min="3600" max="3600" width="6" customWidth="1"/>
    <col min="3601" max="3601" width="2.42578125" customWidth="1"/>
    <col min="3602" max="3602" width="3" customWidth="1"/>
    <col min="3603" max="3603" width="0.28515625" customWidth="1"/>
    <col min="3604" max="3604" width="9.140625" customWidth="1"/>
    <col min="3605" max="3605" width="0.28515625" customWidth="1"/>
    <col min="3606" max="3606" width="3.28515625" customWidth="1"/>
    <col min="3841" max="3841" width="3.28515625" customWidth="1"/>
    <col min="3842" max="3842" width="6.140625" customWidth="1"/>
    <col min="3843" max="3843" width="3.28515625" customWidth="1"/>
    <col min="3844" max="3844" width="22" customWidth="1"/>
    <col min="3845" max="3845" width="5.140625" customWidth="1"/>
    <col min="3846" max="3846" width="4" customWidth="1"/>
    <col min="3847" max="3847" width="9.140625" customWidth="1"/>
    <col min="3848" max="3848" width="10" customWidth="1"/>
    <col min="3849" max="3849" width="2.42578125" customWidth="1"/>
    <col min="3850" max="3850" width="8" customWidth="1"/>
    <col min="3851" max="3851" width="12.28515625" customWidth="1"/>
    <col min="3852" max="3852" width="0.140625" customWidth="1"/>
    <col min="3853" max="3853" width="7.7109375" customWidth="1"/>
    <col min="3854" max="3854" width="11.28515625" customWidth="1"/>
    <col min="3855" max="3855" width="3.85546875" customWidth="1"/>
    <col min="3856" max="3856" width="6" customWidth="1"/>
    <col min="3857" max="3857" width="2.42578125" customWidth="1"/>
    <col min="3858" max="3858" width="3" customWidth="1"/>
    <col min="3859" max="3859" width="0.28515625" customWidth="1"/>
    <col min="3860" max="3860" width="9.140625" customWidth="1"/>
    <col min="3861" max="3861" width="0.28515625" customWidth="1"/>
    <col min="3862" max="3862" width="3.28515625" customWidth="1"/>
    <col min="4097" max="4097" width="3.28515625" customWidth="1"/>
    <col min="4098" max="4098" width="6.140625" customWidth="1"/>
    <col min="4099" max="4099" width="3.28515625" customWidth="1"/>
    <col min="4100" max="4100" width="22" customWidth="1"/>
    <col min="4101" max="4101" width="5.140625" customWidth="1"/>
    <col min="4102" max="4102" width="4" customWidth="1"/>
    <col min="4103" max="4103" width="9.140625" customWidth="1"/>
    <col min="4104" max="4104" width="10" customWidth="1"/>
    <col min="4105" max="4105" width="2.42578125" customWidth="1"/>
    <col min="4106" max="4106" width="8" customWidth="1"/>
    <col min="4107" max="4107" width="12.28515625" customWidth="1"/>
    <col min="4108" max="4108" width="0.140625" customWidth="1"/>
    <col min="4109" max="4109" width="7.7109375" customWidth="1"/>
    <col min="4110" max="4110" width="11.28515625" customWidth="1"/>
    <col min="4111" max="4111" width="3.85546875" customWidth="1"/>
    <col min="4112" max="4112" width="6" customWidth="1"/>
    <col min="4113" max="4113" width="2.42578125" customWidth="1"/>
    <col min="4114" max="4114" width="3" customWidth="1"/>
    <col min="4115" max="4115" width="0.28515625" customWidth="1"/>
    <col min="4116" max="4116" width="9.140625" customWidth="1"/>
    <col min="4117" max="4117" width="0.28515625" customWidth="1"/>
    <col min="4118" max="4118" width="3.28515625" customWidth="1"/>
    <col min="4353" max="4353" width="3.28515625" customWidth="1"/>
    <col min="4354" max="4354" width="6.140625" customWidth="1"/>
    <col min="4355" max="4355" width="3.28515625" customWidth="1"/>
    <col min="4356" max="4356" width="22" customWidth="1"/>
    <col min="4357" max="4357" width="5.140625" customWidth="1"/>
    <col min="4358" max="4358" width="4" customWidth="1"/>
    <col min="4359" max="4359" width="9.140625" customWidth="1"/>
    <col min="4360" max="4360" width="10" customWidth="1"/>
    <col min="4361" max="4361" width="2.42578125" customWidth="1"/>
    <col min="4362" max="4362" width="8" customWidth="1"/>
    <col min="4363" max="4363" width="12.28515625" customWidth="1"/>
    <col min="4364" max="4364" width="0.140625" customWidth="1"/>
    <col min="4365" max="4365" width="7.7109375" customWidth="1"/>
    <col min="4366" max="4366" width="11.28515625" customWidth="1"/>
    <col min="4367" max="4367" width="3.85546875" customWidth="1"/>
    <col min="4368" max="4368" width="6" customWidth="1"/>
    <col min="4369" max="4369" width="2.42578125" customWidth="1"/>
    <col min="4370" max="4370" width="3" customWidth="1"/>
    <col min="4371" max="4371" width="0.28515625" customWidth="1"/>
    <col min="4372" max="4372" width="9.140625" customWidth="1"/>
    <col min="4373" max="4373" width="0.28515625" customWidth="1"/>
    <col min="4374" max="4374" width="3.28515625" customWidth="1"/>
    <col min="4609" max="4609" width="3.28515625" customWidth="1"/>
    <col min="4610" max="4610" width="6.140625" customWidth="1"/>
    <col min="4611" max="4611" width="3.28515625" customWidth="1"/>
    <col min="4612" max="4612" width="22" customWidth="1"/>
    <col min="4613" max="4613" width="5.140625" customWidth="1"/>
    <col min="4614" max="4614" width="4" customWidth="1"/>
    <col min="4615" max="4615" width="9.140625" customWidth="1"/>
    <col min="4616" max="4616" width="10" customWidth="1"/>
    <col min="4617" max="4617" width="2.42578125" customWidth="1"/>
    <col min="4618" max="4618" width="8" customWidth="1"/>
    <col min="4619" max="4619" width="12.28515625" customWidth="1"/>
    <col min="4620" max="4620" width="0.140625" customWidth="1"/>
    <col min="4621" max="4621" width="7.7109375" customWidth="1"/>
    <col min="4622" max="4622" width="11.28515625" customWidth="1"/>
    <col min="4623" max="4623" width="3.85546875" customWidth="1"/>
    <col min="4624" max="4624" width="6" customWidth="1"/>
    <col min="4625" max="4625" width="2.42578125" customWidth="1"/>
    <col min="4626" max="4626" width="3" customWidth="1"/>
    <col min="4627" max="4627" width="0.28515625" customWidth="1"/>
    <col min="4628" max="4628" width="9.140625" customWidth="1"/>
    <col min="4629" max="4629" width="0.28515625" customWidth="1"/>
    <col min="4630" max="4630" width="3.28515625" customWidth="1"/>
    <col min="4865" max="4865" width="3.28515625" customWidth="1"/>
    <col min="4866" max="4866" width="6.140625" customWidth="1"/>
    <col min="4867" max="4867" width="3.28515625" customWidth="1"/>
    <col min="4868" max="4868" width="22" customWidth="1"/>
    <col min="4869" max="4869" width="5.140625" customWidth="1"/>
    <col min="4870" max="4870" width="4" customWidth="1"/>
    <col min="4871" max="4871" width="9.140625" customWidth="1"/>
    <col min="4872" max="4872" width="10" customWidth="1"/>
    <col min="4873" max="4873" width="2.42578125" customWidth="1"/>
    <col min="4874" max="4874" width="8" customWidth="1"/>
    <col min="4875" max="4875" width="12.28515625" customWidth="1"/>
    <col min="4876" max="4876" width="0.140625" customWidth="1"/>
    <col min="4877" max="4877" width="7.7109375" customWidth="1"/>
    <col min="4878" max="4878" width="11.28515625" customWidth="1"/>
    <col min="4879" max="4879" width="3.85546875" customWidth="1"/>
    <col min="4880" max="4880" width="6" customWidth="1"/>
    <col min="4881" max="4881" width="2.42578125" customWidth="1"/>
    <col min="4882" max="4882" width="3" customWidth="1"/>
    <col min="4883" max="4883" width="0.28515625" customWidth="1"/>
    <col min="4884" max="4884" width="9.140625" customWidth="1"/>
    <col min="4885" max="4885" width="0.28515625" customWidth="1"/>
    <col min="4886" max="4886" width="3.28515625" customWidth="1"/>
    <col min="5121" max="5121" width="3.28515625" customWidth="1"/>
    <col min="5122" max="5122" width="6.140625" customWidth="1"/>
    <col min="5123" max="5123" width="3.28515625" customWidth="1"/>
    <col min="5124" max="5124" width="22" customWidth="1"/>
    <col min="5125" max="5125" width="5.140625" customWidth="1"/>
    <col min="5126" max="5126" width="4" customWidth="1"/>
    <col min="5127" max="5127" width="9.140625" customWidth="1"/>
    <col min="5128" max="5128" width="10" customWidth="1"/>
    <col min="5129" max="5129" width="2.42578125" customWidth="1"/>
    <col min="5130" max="5130" width="8" customWidth="1"/>
    <col min="5131" max="5131" width="12.28515625" customWidth="1"/>
    <col min="5132" max="5132" width="0.140625" customWidth="1"/>
    <col min="5133" max="5133" width="7.7109375" customWidth="1"/>
    <col min="5134" max="5134" width="11.28515625" customWidth="1"/>
    <col min="5135" max="5135" width="3.85546875" customWidth="1"/>
    <col min="5136" max="5136" width="6" customWidth="1"/>
    <col min="5137" max="5137" width="2.42578125" customWidth="1"/>
    <col min="5138" max="5138" width="3" customWidth="1"/>
    <col min="5139" max="5139" width="0.28515625" customWidth="1"/>
    <col min="5140" max="5140" width="9.140625" customWidth="1"/>
    <col min="5141" max="5141" width="0.28515625" customWidth="1"/>
    <col min="5142" max="5142" width="3.28515625" customWidth="1"/>
    <col min="5377" max="5377" width="3.28515625" customWidth="1"/>
    <col min="5378" max="5378" width="6.140625" customWidth="1"/>
    <col min="5379" max="5379" width="3.28515625" customWidth="1"/>
    <col min="5380" max="5380" width="22" customWidth="1"/>
    <col min="5381" max="5381" width="5.140625" customWidth="1"/>
    <col min="5382" max="5382" width="4" customWidth="1"/>
    <col min="5383" max="5383" width="9.140625" customWidth="1"/>
    <col min="5384" max="5384" width="10" customWidth="1"/>
    <col min="5385" max="5385" width="2.42578125" customWidth="1"/>
    <col min="5386" max="5386" width="8" customWidth="1"/>
    <col min="5387" max="5387" width="12.28515625" customWidth="1"/>
    <col min="5388" max="5388" width="0.140625" customWidth="1"/>
    <col min="5389" max="5389" width="7.7109375" customWidth="1"/>
    <col min="5390" max="5390" width="11.28515625" customWidth="1"/>
    <col min="5391" max="5391" width="3.85546875" customWidth="1"/>
    <col min="5392" max="5392" width="6" customWidth="1"/>
    <col min="5393" max="5393" width="2.42578125" customWidth="1"/>
    <col min="5394" max="5394" width="3" customWidth="1"/>
    <col min="5395" max="5395" width="0.28515625" customWidth="1"/>
    <col min="5396" max="5396" width="9.140625" customWidth="1"/>
    <col min="5397" max="5397" width="0.28515625" customWidth="1"/>
    <col min="5398" max="5398" width="3.28515625" customWidth="1"/>
    <col min="5633" max="5633" width="3.28515625" customWidth="1"/>
    <col min="5634" max="5634" width="6.140625" customWidth="1"/>
    <col min="5635" max="5635" width="3.28515625" customWidth="1"/>
    <col min="5636" max="5636" width="22" customWidth="1"/>
    <col min="5637" max="5637" width="5.140625" customWidth="1"/>
    <col min="5638" max="5638" width="4" customWidth="1"/>
    <col min="5639" max="5639" width="9.140625" customWidth="1"/>
    <col min="5640" max="5640" width="10" customWidth="1"/>
    <col min="5641" max="5641" width="2.42578125" customWidth="1"/>
    <col min="5642" max="5642" width="8" customWidth="1"/>
    <col min="5643" max="5643" width="12.28515625" customWidth="1"/>
    <col min="5644" max="5644" width="0.140625" customWidth="1"/>
    <col min="5645" max="5645" width="7.7109375" customWidth="1"/>
    <col min="5646" max="5646" width="11.28515625" customWidth="1"/>
    <col min="5647" max="5647" width="3.85546875" customWidth="1"/>
    <col min="5648" max="5648" width="6" customWidth="1"/>
    <col min="5649" max="5649" width="2.42578125" customWidth="1"/>
    <col min="5650" max="5650" width="3" customWidth="1"/>
    <col min="5651" max="5651" width="0.28515625" customWidth="1"/>
    <col min="5652" max="5652" width="9.140625" customWidth="1"/>
    <col min="5653" max="5653" width="0.28515625" customWidth="1"/>
    <col min="5654" max="5654" width="3.28515625" customWidth="1"/>
    <col min="5889" max="5889" width="3.28515625" customWidth="1"/>
    <col min="5890" max="5890" width="6.140625" customWidth="1"/>
    <col min="5891" max="5891" width="3.28515625" customWidth="1"/>
    <col min="5892" max="5892" width="22" customWidth="1"/>
    <col min="5893" max="5893" width="5.140625" customWidth="1"/>
    <col min="5894" max="5894" width="4" customWidth="1"/>
    <col min="5895" max="5895" width="9.140625" customWidth="1"/>
    <col min="5896" max="5896" width="10" customWidth="1"/>
    <col min="5897" max="5897" width="2.42578125" customWidth="1"/>
    <col min="5898" max="5898" width="8" customWidth="1"/>
    <col min="5899" max="5899" width="12.28515625" customWidth="1"/>
    <col min="5900" max="5900" width="0.140625" customWidth="1"/>
    <col min="5901" max="5901" width="7.7109375" customWidth="1"/>
    <col min="5902" max="5902" width="11.28515625" customWidth="1"/>
    <col min="5903" max="5903" width="3.85546875" customWidth="1"/>
    <col min="5904" max="5904" width="6" customWidth="1"/>
    <col min="5905" max="5905" width="2.42578125" customWidth="1"/>
    <col min="5906" max="5906" width="3" customWidth="1"/>
    <col min="5907" max="5907" width="0.28515625" customWidth="1"/>
    <col min="5908" max="5908" width="9.140625" customWidth="1"/>
    <col min="5909" max="5909" width="0.28515625" customWidth="1"/>
    <col min="5910" max="5910" width="3.28515625" customWidth="1"/>
    <col min="6145" max="6145" width="3.28515625" customWidth="1"/>
    <col min="6146" max="6146" width="6.140625" customWidth="1"/>
    <col min="6147" max="6147" width="3.28515625" customWidth="1"/>
    <col min="6148" max="6148" width="22" customWidth="1"/>
    <col min="6149" max="6149" width="5.140625" customWidth="1"/>
    <col min="6150" max="6150" width="4" customWidth="1"/>
    <col min="6151" max="6151" width="9.140625" customWidth="1"/>
    <col min="6152" max="6152" width="10" customWidth="1"/>
    <col min="6153" max="6153" width="2.42578125" customWidth="1"/>
    <col min="6154" max="6154" width="8" customWidth="1"/>
    <col min="6155" max="6155" width="12.28515625" customWidth="1"/>
    <col min="6156" max="6156" width="0.140625" customWidth="1"/>
    <col min="6157" max="6157" width="7.7109375" customWidth="1"/>
    <col min="6158" max="6158" width="11.28515625" customWidth="1"/>
    <col min="6159" max="6159" width="3.85546875" customWidth="1"/>
    <col min="6160" max="6160" width="6" customWidth="1"/>
    <col min="6161" max="6161" width="2.42578125" customWidth="1"/>
    <col min="6162" max="6162" width="3" customWidth="1"/>
    <col min="6163" max="6163" width="0.28515625" customWidth="1"/>
    <col min="6164" max="6164" width="9.140625" customWidth="1"/>
    <col min="6165" max="6165" width="0.28515625" customWidth="1"/>
    <col min="6166" max="6166" width="3.28515625" customWidth="1"/>
    <col min="6401" max="6401" width="3.28515625" customWidth="1"/>
    <col min="6402" max="6402" width="6.140625" customWidth="1"/>
    <col min="6403" max="6403" width="3.28515625" customWidth="1"/>
    <col min="6404" max="6404" width="22" customWidth="1"/>
    <col min="6405" max="6405" width="5.140625" customWidth="1"/>
    <col min="6406" max="6406" width="4" customWidth="1"/>
    <col min="6407" max="6407" width="9.140625" customWidth="1"/>
    <col min="6408" max="6408" width="10" customWidth="1"/>
    <col min="6409" max="6409" width="2.42578125" customWidth="1"/>
    <col min="6410" max="6410" width="8" customWidth="1"/>
    <col min="6411" max="6411" width="12.28515625" customWidth="1"/>
    <col min="6412" max="6412" width="0.140625" customWidth="1"/>
    <col min="6413" max="6413" width="7.7109375" customWidth="1"/>
    <col min="6414" max="6414" width="11.28515625" customWidth="1"/>
    <col min="6415" max="6415" width="3.85546875" customWidth="1"/>
    <col min="6416" max="6416" width="6" customWidth="1"/>
    <col min="6417" max="6417" width="2.42578125" customWidth="1"/>
    <col min="6418" max="6418" width="3" customWidth="1"/>
    <col min="6419" max="6419" width="0.28515625" customWidth="1"/>
    <col min="6420" max="6420" width="9.140625" customWidth="1"/>
    <col min="6421" max="6421" width="0.28515625" customWidth="1"/>
    <col min="6422" max="6422" width="3.28515625" customWidth="1"/>
    <col min="6657" max="6657" width="3.28515625" customWidth="1"/>
    <col min="6658" max="6658" width="6.140625" customWidth="1"/>
    <col min="6659" max="6659" width="3.28515625" customWidth="1"/>
    <col min="6660" max="6660" width="22" customWidth="1"/>
    <col min="6661" max="6661" width="5.140625" customWidth="1"/>
    <col min="6662" max="6662" width="4" customWidth="1"/>
    <col min="6663" max="6663" width="9.140625" customWidth="1"/>
    <col min="6664" max="6664" width="10" customWidth="1"/>
    <col min="6665" max="6665" width="2.42578125" customWidth="1"/>
    <col min="6666" max="6666" width="8" customWidth="1"/>
    <col min="6667" max="6667" width="12.28515625" customWidth="1"/>
    <col min="6668" max="6668" width="0.140625" customWidth="1"/>
    <col min="6669" max="6669" width="7.7109375" customWidth="1"/>
    <col min="6670" max="6670" width="11.28515625" customWidth="1"/>
    <col min="6671" max="6671" width="3.85546875" customWidth="1"/>
    <col min="6672" max="6672" width="6" customWidth="1"/>
    <col min="6673" max="6673" width="2.42578125" customWidth="1"/>
    <col min="6674" max="6674" width="3" customWidth="1"/>
    <col min="6675" max="6675" width="0.28515625" customWidth="1"/>
    <col min="6676" max="6676" width="9.140625" customWidth="1"/>
    <col min="6677" max="6677" width="0.28515625" customWidth="1"/>
    <col min="6678" max="6678" width="3.28515625" customWidth="1"/>
    <col min="6913" max="6913" width="3.28515625" customWidth="1"/>
    <col min="6914" max="6914" width="6.140625" customWidth="1"/>
    <col min="6915" max="6915" width="3.28515625" customWidth="1"/>
    <col min="6916" max="6916" width="22" customWidth="1"/>
    <col min="6917" max="6917" width="5.140625" customWidth="1"/>
    <col min="6918" max="6918" width="4" customWidth="1"/>
    <col min="6919" max="6919" width="9.140625" customWidth="1"/>
    <col min="6920" max="6920" width="10" customWidth="1"/>
    <col min="6921" max="6921" width="2.42578125" customWidth="1"/>
    <col min="6922" max="6922" width="8" customWidth="1"/>
    <col min="6923" max="6923" width="12.28515625" customWidth="1"/>
    <col min="6924" max="6924" width="0.140625" customWidth="1"/>
    <col min="6925" max="6925" width="7.7109375" customWidth="1"/>
    <col min="6926" max="6926" width="11.28515625" customWidth="1"/>
    <col min="6927" max="6927" width="3.85546875" customWidth="1"/>
    <col min="6928" max="6928" width="6" customWidth="1"/>
    <col min="6929" max="6929" width="2.42578125" customWidth="1"/>
    <col min="6930" max="6930" width="3" customWidth="1"/>
    <col min="6931" max="6931" width="0.28515625" customWidth="1"/>
    <col min="6932" max="6932" width="9.140625" customWidth="1"/>
    <col min="6933" max="6933" width="0.28515625" customWidth="1"/>
    <col min="6934" max="6934" width="3.28515625" customWidth="1"/>
    <col min="7169" max="7169" width="3.28515625" customWidth="1"/>
    <col min="7170" max="7170" width="6.140625" customWidth="1"/>
    <col min="7171" max="7171" width="3.28515625" customWidth="1"/>
    <col min="7172" max="7172" width="22" customWidth="1"/>
    <col min="7173" max="7173" width="5.140625" customWidth="1"/>
    <col min="7174" max="7174" width="4" customWidth="1"/>
    <col min="7175" max="7175" width="9.140625" customWidth="1"/>
    <col min="7176" max="7176" width="10" customWidth="1"/>
    <col min="7177" max="7177" width="2.42578125" customWidth="1"/>
    <col min="7178" max="7178" width="8" customWidth="1"/>
    <col min="7179" max="7179" width="12.28515625" customWidth="1"/>
    <col min="7180" max="7180" width="0.140625" customWidth="1"/>
    <col min="7181" max="7181" width="7.7109375" customWidth="1"/>
    <col min="7182" max="7182" width="11.28515625" customWidth="1"/>
    <col min="7183" max="7183" width="3.85546875" customWidth="1"/>
    <col min="7184" max="7184" width="6" customWidth="1"/>
    <col min="7185" max="7185" width="2.42578125" customWidth="1"/>
    <col min="7186" max="7186" width="3" customWidth="1"/>
    <col min="7187" max="7187" width="0.28515625" customWidth="1"/>
    <col min="7188" max="7188" width="9.140625" customWidth="1"/>
    <col min="7189" max="7189" width="0.28515625" customWidth="1"/>
    <col min="7190" max="7190" width="3.28515625" customWidth="1"/>
    <col min="7425" max="7425" width="3.28515625" customWidth="1"/>
    <col min="7426" max="7426" width="6.140625" customWidth="1"/>
    <col min="7427" max="7427" width="3.28515625" customWidth="1"/>
    <col min="7428" max="7428" width="22" customWidth="1"/>
    <col min="7429" max="7429" width="5.140625" customWidth="1"/>
    <col min="7430" max="7430" width="4" customWidth="1"/>
    <col min="7431" max="7431" width="9.140625" customWidth="1"/>
    <col min="7432" max="7432" width="10" customWidth="1"/>
    <col min="7433" max="7433" width="2.42578125" customWidth="1"/>
    <col min="7434" max="7434" width="8" customWidth="1"/>
    <col min="7435" max="7435" width="12.28515625" customWidth="1"/>
    <col min="7436" max="7436" width="0.140625" customWidth="1"/>
    <col min="7437" max="7437" width="7.7109375" customWidth="1"/>
    <col min="7438" max="7438" width="11.28515625" customWidth="1"/>
    <col min="7439" max="7439" width="3.85546875" customWidth="1"/>
    <col min="7440" max="7440" width="6" customWidth="1"/>
    <col min="7441" max="7441" width="2.42578125" customWidth="1"/>
    <col min="7442" max="7442" width="3" customWidth="1"/>
    <col min="7443" max="7443" width="0.28515625" customWidth="1"/>
    <col min="7444" max="7444" width="9.140625" customWidth="1"/>
    <col min="7445" max="7445" width="0.28515625" customWidth="1"/>
    <col min="7446" max="7446" width="3.28515625" customWidth="1"/>
    <col min="7681" max="7681" width="3.28515625" customWidth="1"/>
    <col min="7682" max="7682" width="6.140625" customWidth="1"/>
    <col min="7683" max="7683" width="3.28515625" customWidth="1"/>
    <col min="7684" max="7684" width="22" customWidth="1"/>
    <col min="7685" max="7685" width="5.140625" customWidth="1"/>
    <col min="7686" max="7686" width="4" customWidth="1"/>
    <col min="7687" max="7687" width="9.140625" customWidth="1"/>
    <col min="7688" max="7688" width="10" customWidth="1"/>
    <col min="7689" max="7689" width="2.42578125" customWidth="1"/>
    <col min="7690" max="7690" width="8" customWidth="1"/>
    <col min="7691" max="7691" width="12.28515625" customWidth="1"/>
    <col min="7692" max="7692" width="0.140625" customWidth="1"/>
    <col min="7693" max="7693" width="7.7109375" customWidth="1"/>
    <col min="7694" max="7694" width="11.28515625" customWidth="1"/>
    <col min="7695" max="7695" width="3.85546875" customWidth="1"/>
    <col min="7696" max="7696" width="6" customWidth="1"/>
    <col min="7697" max="7697" width="2.42578125" customWidth="1"/>
    <col min="7698" max="7698" width="3" customWidth="1"/>
    <col min="7699" max="7699" width="0.28515625" customWidth="1"/>
    <col min="7700" max="7700" width="9.140625" customWidth="1"/>
    <col min="7701" max="7701" width="0.28515625" customWidth="1"/>
    <col min="7702" max="7702" width="3.28515625" customWidth="1"/>
    <col min="7937" max="7937" width="3.28515625" customWidth="1"/>
    <col min="7938" max="7938" width="6.140625" customWidth="1"/>
    <col min="7939" max="7939" width="3.28515625" customWidth="1"/>
    <col min="7940" max="7940" width="22" customWidth="1"/>
    <col min="7941" max="7941" width="5.140625" customWidth="1"/>
    <col min="7942" max="7942" width="4" customWidth="1"/>
    <col min="7943" max="7943" width="9.140625" customWidth="1"/>
    <col min="7944" max="7944" width="10" customWidth="1"/>
    <col min="7945" max="7945" width="2.42578125" customWidth="1"/>
    <col min="7946" max="7946" width="8" customWidth="1"/>
    <col min="7947" max="7947" width="12.28515625" customWidth="1"/>
    <col min="7948" max="7948" width="0.140625" customWidth="1"/>
    <col min="7949" max="7949" width="7.7109375" customWidth="1"/>
    <col min="7950" max="7950" width="11.28515625" customWidth="1"/>
    <col min="7951" max="7951" width="3.85546875" customWidth="1"/>
    <col min="7952" max="7952" width="6" customWidth="1"/>
    <col min="7953" max="7953" width="2.42578125" customWidth="1"/>
    <col min="7954" max="7954" width="3" customWidth="1"/>
    <col min="7955" max="7955" width="0.28515625" customWidth="1"/>
    <col min="7956" max="7956" width="9.140625" customWidth="1"/>
    <col min="7957" max="7957" width="0.28515625" customWidth="1"/>
    <col min="7958" max="7958" width="3.28515625" customWidth="1"/>
    <col min="8193" max="8193" width="3.28515625" customWidth="1"/>
    <col min="8194" max="8194" width="6.140625" customWidth="1"/>
    <col min="8195" max="8195" width="3.28515625" customWidth="1"/>
    <col min="8196" max="8196" width="22" customWidth="1"/>
    <col min="8197" max="8197" width="5.140625" customWidth="1"/>
    <col min="8198" max="8198" width="4" customWidth="1"/>
    <col min="8199" max="8199" width="9.140625" customWidth="1"/>
    <col min="8200" max="8200" width="10" customWidth="1"/>
    <col min="8201" max="8201" width="2.42578125" customWidth="1"/>
    <col min="8202" max="8202" width="8" customWidth="1"/>
    <col min="8203" max="8203" width="12.28515625" customWidth="1"/>
    <col min="8204" max="8204" width="0.140625" customWidth="1"/>
    <col min="8205" max="8205" width="7.7109375" customWidth="1"/>
    <col min="8206" max="8206" width="11.28515625" customWidth="1"/>
    <col min="8207" max="8207" width="3.85546875" customWidth="1"/>
    <col min="8208" max="8208" width="6" customWidth="1"/>
    <col min="8209" max="8209" width="2.42578125" customWidth="1"/>
    <col min="8210" max="8210" width="3" customWidth="1"/>
    <col min="8211" max="8211" width="0.28515625" customWidth="1"/>
    <col min="8212" max="8212" width="9.140625" customWidth="1"/>
    <col min="8213" max="8213" width="0.28515625" customWidth="1"/>
    <col min="8214" max="8214" width="3.28515625" customWidth="1"/>
    <col min="8449" max="8449" width="3.28515625" customWidth="1"/>
    <col min="8450" max="8450" width="6.140625" customWidth="1"/>
    <col min="8451" max="8451" width="3.28515625" customWidth="1"/>
    <col min="8452" max="8452" width="22" customWidth="1"/>
    <col min="8453" max="8453" width="5.140625" customWidth="1"/>
    <col min="8454" max="8454" width="4" customWidth="1"/>
    <col min="8455" max="8455" width="9.140625" customWidth="1"/>
    <col min="8456" max="8456" width="10" customWidth="1"/>
    <col min="8457" max="8457" width="2.42578125" customWidth="1"/>
    <col min="8458" max="8458" width="8" customWidth="1"/>
    <col min="8459" max="8459" width="12.28515625" customWidth="1"/>
    <col min="8460" max="8460" width="0.140625" customWidth="1"/>
    <col min="8461" max="8461" width="7.7109375" customWidth="1"/>
    <col min="8462" max="8462" width="11.28515625" customWidth="1"/>
    <col min="8463" max="8463" width="3.85546875" customWidth="1"/>
    <col min="8464" max="8464" width="6" customWidth="1"/>
    <col min="8465" max="8465" width="2.42578125" customWidth="1"/>
    <col min="8466" max="8466" width="3" customWidth="1"/>
    <col min="8467" max="8467" width="0.28515625" customWidth="1"/>
    <col min="8468" max="8468" width="9.140625" customWidth="1"/>
    <col min="8469" max="8469" width="0.28515625" customWidth="1"/>
    <col min="8470" max="8470" width="3.28515625" customWidth="1"/>
    <col min="8705" max="8705" width="3.28515625" customWidth="1"/>
    <col min="8706" max="8706" width="6.140625" customWidth="1"/>
    <col min="8707" max="8707" width="3.28515625" customWidth="1"/>
    <col min="8708" max="8708" width="22" customWidth="1"/>
    <col min="8709" max="8709" width="5.140625" customWidth="1"/>
    <col min="8710" max="8710" width="4" customWidth="1"/>
    <col min="8711" max="8711" width="9.140625" customWidth="1"/>
    <col min="8712" max="8712" width="10" customWidth="1"/>
    <col min="8713" max="8713" width="2.42578125" customWidth="1"/>
    <col min="8714" max="8714" width="8" customWidth="1"/>
    <col min="8715" max="8715" width="12.28515625" customWidth="1"/>
    <col min="8716" max="8716" width="0.140625" customWidth="1"/>
    <col min="8717" max="8717" width="7.7109375" customWidth="1"/>
    <col min="8718" max="8718" width="11.28515625" customWidth="1"/>
    <col min="8719" max="8719" width="3.85546875" customWidth="1"/>
    <col min="8720" max="8720" width="6" customWidth="1"/>
    <col min="8721" max="8721" width="2.42578125" customWidth="1"/>
    <col min="8722" max="8722" width="3" customWidth="1"/>
    <col min="8723" max="8723" width="0.28515625" customWidth="1"/>
    <col min="8724" max="8724" width="9.140625" customWidth="1"/>
    <col min="8725" max="8725" width="0.28515625" customWidth="1"/>
    <col min="8726" max="8726" width="3.28515625" customWidth="1"/>
    <col min="8961" max="8961" width="3.28515625" customWidth="1"/>
    <col min="8962" max="8962" width="6.140625" customWidth="1"/>
    <col min="8963" max="8963" width="3.28515625" customWidth="1"/>
    <col min="8964" max="8964" width="22" customWidth="1"/>
    <col min="8965" max="8965" width="5.140625" customWidth="1"/>
    <col min="8966" max="8966" width="4" customWidth="1"/>
    <col min="8967" max="8967" width="9.140625" customWidth="1"/>
    <col min="8968" max="8968" width="10" customWidth="1"/>
    <col min="8969" max="8969" width="2.42578125" customWidth="1"/>
    <col min="8970" max="8970" width="8" customWidth="1"/>
    <col min="8971" max="8971" width="12.28515625" customWidth="1"/>
    <col min="8972" max="8972" width="0.140625" customWidth="1"/>
    <col min="8973" max="8973" width="7.7109375" customWidth="1"/>
    <col min="8974" max="8974" width="11.28515625" customWidth="1"/>
    <col min="8975" max="8975" width="3.85546875" customWidth="1"/>
    <col min="8976" max="8976" width="6" customWidth="1"/>
    <col min="8977" max="8977" width="2.42578125" customWidth="1"/>
    <col min="8978" max="8978" width="3" customWidth="1"/>
    <col min="8979" max="8979" width="0.28515625" customWidth="1"/>
    <col min="8980" max="8980" width="9.140625" customWidth="1"/>
    <col min="8981" max="8981" width="0.28515625" customWidth="1"/>
    <col min="8982" max="8982" width="3.28515625" customWidth="1"/>
    <col min="9217" max="9217" width="3.28515625" customWidth="1"/>
    <col min="9218" max="9218" width="6.140625" customWidth="1"/>
    <col min="9219" max="9219" width="3.28515625" customWidth="1"/>
    <col min="9220" max="9220" width="22" customWidth="1"/>
    <col min="9221" max="9221" width="5.140625" customWidth="1"/>
    <col min="9222" max="9222" width="4" customWidth="1"/>
    <col min="9223" max="9223" width="9.140625" customWidth="1"/>
    <col min="9224" max="9224" width="10" customWidth="1"/>
    <col min="9225" max="9225" width="2.42578125" customWidth="1"/>
    <col min="9226" max="9226" width="8" customWidth="1"/>
    <col min="9227" max="9227" width="12.28515625" customWidth="1"/>
    <col min="9228" max="9228" width="0.140625" customWidth="1"/>
    <col min="9229" max="9229" width="7.7109375" customWidth="1"/>
    <col min="9230" max="9230" width="11.28515625" customWidth="1"/>
    <col min="9231" max="9231" width="3.85546875" customWidth="1"/>
    <col min="9232" max="9232" width="6" customWidth="1"/>
    <col min="9233" max="9233" width="2.42578125" customWidth="1"/>
    <col min="9234" max="9234" width="3" customWidth="1"/>
    <col min="9235" max="9235" width="0.28515625" customWidth="1"/>
    <col min="9236" max="9236" width="9.140625" customWidth="1"/>
    <col min="9237" max="9237" width="0.28515625" customWidth="1"/>
    <col min="9238" max="9238" width="3.28515625" customWidth="1"/>
    <col min="9473" max="9473" width="3.28515625" customWidth="1"/>
    <col min="9474" max="9474" width="6.140625" customWidth="1"/>
    <col min="9475" max="9475" width="3.28515625" customWidth="1"/>
    <col min="9476" max="9476" width="22" customWidth="1"/>
    <col min="9477" max="9477" width="5.140625" customWidth="1"/>
    <col min="9478" max="9478" width="4" customWidth="1"/>
    <col min="9479" max="9479" width="9.140625" customWidth="1"/>
    <col min="9480" max="9480" width="10" customWidth="1"/>
    <col min="9481" max="9481" width="2.42578125" customWidth="1"/>
    <col min="9482" max="9482" width="8" customWidth="1"/>
    <col min="9483" max="9483" width="12.28515625" customWidth="1"/>
    <col min="9484" max="9484" width="0.140625" customWidth="1"/>
    <col min="9485" max="9485" width="7.7109375" customWidth="1"/>
    <col min="9486" max="9486" width="11.28515625" customWidth="1"/>
    <col min="9487" max="9487" width="3.85546875" customWidth="1"/>
    <col min="9488" max="9488" width="6" customWidth="1"/>
    <col min="9489" max="9489" width="2.42578125" customWidth="1"/>
    <col min="9490" max="9490" width="3" customWidth="1"/>
    <col min="9491" max="9491" width="0.28515625" customWidth="1"/>
    <col min="9492" max="9492" width="9.140625" customWidth="1"/>
    <col min="9493" max="9493" width="0.28515625" customWidth="1"/>
    <col min="9494" max="9494" width="3.28515625" customWidth="1"/>
    <col min="9729" max="9729" width="3.28515625" customWidth="1"/>
    <col min="9730" max="9730" width="6.140625" customWidth="1"/>
    <col min="9731" max="9731" width="3.28515625" customWidth="1"/>
    <col min="9732" max="9732" width="22" customWidth="1"/>
    <col min="9733" max="9733" width="5.140625" customWidth="1"/>
    <col min="9734" max="9734" width="4" customWidth="1"/>
    <col min="9735" max="9735" width="9.140625" customWidth="1"/>
    <col min="9736" max="9736" width="10" customWidth="1"/>
    <col min="9737" max="9737" width="2.42578125" customWidth="1"/>
    <col min="9738" max="9738" width="8" customWidth="1"/>
    <col min="9739" max="9739" width="12.28515625" customWidth="1"/>
    <col min="9740" max="9740" width="0.140625" customWidth="1"/>
    <col min="9741" max="9741" width="7.7109375" customWidth="1"/>
    <col min="9742" max="9742" width="11.28515625" customWidth="1"/>
    <col min="9743" max="9743" width="3.85546875" customWidth="1"/>
    <col min="9744" max="9744" width="6" customWidth="1"/>
    <col min="9745" max="9745" width="2.42578125" customWidth="1"/>
    <col min="9746" max="9746" width="3" customWidth="1"/>
    <col min="9747" max="9747" width="0.28515625" customWidth="1"/>
    <col min="9748" max="9748" width="9.140625" customWidth="1"/>
    <col min="9749" max="9749" width="0.28515625" customWidth="1"/>
    <col min="9750" max="9750" width="3.28515625" customWidth="1"/>
    <col min="9985" max="9985" width="3.28515625" customWidth="1"/>
    <col min="9986" max="9986" width="6.140625" customWidth="1"/>
    <col min="9987" max="9987" width="3.28515625" customWidth="1"/>
    <col min="9988" max="9988" width="22" customWidth="1"/>
    <col min="9989" max="9989" width="5.140625" customWidth="1"/>
    <col min="9990" max="9990" width="4" customWidth="1"/>
    <col min="9991" max="9991" width="9.140625" customWidth="1"/>
    <col min="9992" max="9992" width="10" customWidth="1"/>
    <col min="9993" max="9993" width="2.42578125" customWidth="1"/>
    <col min="9994" max="9994" width="8" customWidth="1"/>
    <col min="9995" max="9995" width="12.28515625" customWidth="1"/>
    <col min="9996" max="9996" width="0.140625" customWidth="1"/>
    <col min="9997" max="9997" width="7.7109375" customWidth="1"/>
    <col min="9998" max="9998" width="11.28515625" customWidth="1"/>
    <col min="9999" max="9999" width="3.85546875" customWidth="1"/>
    <col min="10000" max="10000" width="6" customWidth="1"/>
    <col min="10001" max="10001" width="2.42578125" customWidth="1"/>
    <col min="10002" max="10002" width="3" customWidth="1"/>
    <col min="10003" max="10003" width="0.28515625" customWidth="1"/>
    <col min="10004" max="10004" width="9.140625" customWidth="1"/>
    <col min="10005" max="10005" width="0.28515625" customWidth="1"/>
    <col min="10006" max="10006" width="3.28515625" customWidth="1"/>
    <col min="10241" max="10241" width="3.28515625" customWidth="1"/>
    <col min="10242" max="10242" width="6.140625" customWidth="1"/>
    <col min="10243" max="10243" width="3.28515625" customWidth="1"/>
    <col min="10244" max="10244" width="22" customWidth="1"/>
    <col min="10245" max="10245" width="5.140625" customWidth="1"/>
    <col min="10246" max="10246" width="4" customWidth="1"/>
    <col min="10247" max="10247" width="9.140625" customWidth="1"/>
    <col min="10248" max="10248" width="10" customWidth="1"/>
    <col min="10249" max="10249" width="2.42578125" customWidth="1"/>
    <col min="10250" max="10250" width="8" customWidth="1"/>
    <col min="10251" max="10251" width="12.28515625" customWidth="1"/>
    <col min="10252" max="10252" width="0.140625" customWidth="1"/>
    <col min="10253" max="10253" width="7.7109375" customWidth="1"/>
    <col min="10254" max="10254" width="11.28515625" customWidth="1"/>
    <col min="10255" max="10255" width="3.85546875" customWidth="1"/>
    <col min="10256" max="10256" width="6" customWidth="1"/>
    <col min="10257" max="10257" width="2.42578125" customWidth="1"/>
    <col min="10258" max="10258" width="3" customWidth="1"/>
    <col min="10259" max="10259" width="0.28515625" customWidth="1"/>
    <col min="10260" max="10260" width="9.140625" customWidth="1"/>
    <col min="10261" max="10261" width="0.28515625" customWidth="1"/>
    <col min="10262" max="10262" width="3.28515625" customWidth="1"/>
    <col min="10497" max="10497" width="3.28515625" customWidth="1"/>
    <col min="10498" max="10498" width="6.140625" customWidth="1"/>
    <col min="10499" max="10499" width="3.28515625" customWidth="1"/>
    <col min="10500" max="10500" width="22" customWidth="1"/>
    <col min="10501" max="10501" width="5.140625" customWidth="1"/>
    <col min="10502" max="10502" width="4" customWidth="1"/>
    <col min="10503" max="10503" width="9.140625" customWidth="1"/>
    <col min="10504" max="10504" width="10" customWidth="1"/>
    <col min="10505" max="10505" width="2.42578125" customWidth="1"/>
    <col min="10506" max="10506" width="8" customWidth="1"/>
    <col min="10507" max="10507" width="12.28515625" customWidth="1"/>
    <col min="10508" max="10508" width="0.140625" customWidth="1"/>
    <col min="10509" max="10509" width="7.7109375" customWidth="1"/>
    <col min="10510" max="10510" width="11.28515625" customWidth="1"/>
    <col min="10511" max="10511" width="3.85546875" customWidth="1"/>
    <col min="10512" max="10512" width="6" customWidth="1"/>
    <col min="10513" max="10513" width="2.42578125" customWidth="1"/>
    <col min="10514" max="10514" width="3" customWidth="1"/>
    <col min="10515" max="10515" width="0.28515625" customWidth="1"/>
    <col min="10516" max="10516" width="9.140625" customWidth="1"/>
    <col min="10517" max="10517" width="0.28515625" customWidth="1"/>
    <col min="10518" max="10518" width="3.28515625" customWidth="1"/>
    <col min="10753" max="10753" width="3.28515625" customWidth="1"/>
    <col min="10754" max="10754" width="6.140625" customWidth="1"/>
    <col min="10755" max="10755" width="3.28515625" customWidth="1"/>
    <col min="10756" max="10756" width="22" customWidth="1"/>
    <col min="10757" max="10757" width="5.140625" customWidth="1"/>
    <col min="10758" max="10758" width="4" customWidth="1"/>
    <col min="10759" max="10759" width="9.140625" customWidth="1"/>
    <col min="10760" max="10760" width="10" customWidth="1"/>
    <col min="10761" max="10761" width="2.42578125" customWidth="1"/>
    <col min="10762" max="10762" width="8" customWidth="1"/>
    <col min="10763" max="10763" width="12.28515625" customWidth="1"/>
    <col min="10764" max="10764" width="0.140625" customWidth="1"/>
    <col min="10765" max="10765" width="7.7109375" customWidth="1"/>
    <col min="10766" max="10766" width="11.28515625" customWidth="1"/>
    <col min="10767" max="10767" width="3.85546875" customWidth="1"/>
    <col min="10768" max="10768" width="6" customWidth="1"/>
    <col min="10769" max="10769" width="2.42578125" customWidth="1"/>
    <col min="10770" max="10770" width="3" customWidth="1"/>
    <col min="10771" max="10771" width="0.28515625" customWidth="1"/>
    <col min="10772" max="10772" width="9.140625" customWidth="1"/>
    <col min="10773" max="10773" width="0.28515625" customWidth="1"/>
    <col min="10774" max="10774" width="3.28515625" customWidth="1"/>
    <col min="11009" max="11009" width="3.28515625" customWidth="1"/>
    <col min="11010" max="11010" width="6.140625" customWidth="1"/>
    <col min="11011" max="11011" width="3.28515625" customWidth="1"/>
    <col min="11012" max="11012" width="22" customWidth="1"/>
    <col min="11013" max="11013" width="5.140625" customWidth="1"/>
    <col min="11014" max="11014" width="4" customWidth="1"/>
    <col min="11015" max="11015" width="9.140625" customWidth="1"/>
    <col min="11016" max="11016" width="10" customWidth="1"/>
    <col min="11017" max="11017" width="2.42578125" customWidth="1"/>
    <col min="11018" max="11018" width="8" customWidth="1"/>
    <col min="11019" max="11019" width="12.28515625" customWidth="1"/>
    <col min="11020" max="11020" width="0.140625" customWidth="1"/>
    <col min="11021" max="11021" width="7.7109375" customWidth="1"/>
    <col min="11022" max="11022" width="11.28515625" customWidth="1"/>
    <col min="11023" max="11023" width="3.85546875" customWidth="1"/>
    <col min="11024" max="11024" width="6" customWidth="1"/>
    <col min="11025" max="11025" width="2.42578125" customWidth="1"/>
    <col min="11026" max="11026" width="3" customWidth="1"/>
    <col min="11027" max="11027" width="0.28515625" customWidth="1"/>
    <col min="11028" max="11028" width="9.140625" customWidth="1"/>
    <col min="11029" max="11029" width="0.28515625" customWidth="1"/>
    <col min="11030" max="11030" width="3.28515625" customWidth="1"/>
    <col min="11265" max="11265" width="3.28515625" customWidth="1"/>
    <col min="11266" max="11266" width="6.140625" customWidth="1"/>
    <col min="11267" max="11267" width="3.28515625" customWidth="1"/>
    <col min="11268" max="11268" width="22" customWidth="1"/>
    <col min="11269" max="11269" width="5.140625" customWidth="1"/>
    <col min="11270" max="11270" width="4" customWidth="1"/>
    <col min="11271" max="11271" width="9.140625" customWidth="1"/>
    <col min="11272" max="11272" width="10" customWidth="1"/>
    <col min="11273" max="11273" width="2.42578125" customWidth="1"/>
    <col min="11274" max="11274" width="8" customWidth="1"/>
    <col min="11275" max="11275" width="12.28515625" customWidth="1"/>
    <col min="11276" max="11276" width="0.140625" customWidth="1"/>
    <col min="11277" max="11277" width="7.7109375" customWidth="1"/>
    <col min="11278" max="11278" width="11.28515625" customWidth="1"/>
    <col min="11279" max="11279" width="3.85546875" customWidth="1"/>
    <col min="11280" max="11280" width="6" customWidth="1"/>
    <col min="11281" max="11281" width="2.42578125" customWidth="1"/>
    <col min="11282" max="11282" width="3" customWidth="1"/>
    <col min="11283" max="11283" width="0.28515625" customWidth="1"/>
    <col min="11284" max="11284" width="9.140625" customWidth="1"/>
    <col min="11285" max="11285" width="0.28515625" customWidth="1"/>
    <col min="11286" max="11286" width="3.28515625" customWidth="1"/>
    <col min="11521" max="11521" width="3.28515625" customWidth="1"/>
    <col min="11522" max="11522" width="6.140625" customWidth="1"/>
    <col min="11523" max="11523" width="3.28515625" customWidth="1"/>
    <col min="11524" max="11524" width="22" customWidth="1"/>
    <col min="11525" max="11525" width="5.140625" customWidth="1"/>
    <col min="11526" max="11526" width="4" customWidth="1"/>
    <col min="11527" max="11527" width="9.140625" customWidth="1"/>
    <col min="11528" max="11528" width="10" customWidth="1"/>
    <col min="11529" max="11529" width="2.42578125" customWidth="1"/>
    <col min="11530" max="11530" width="8" customWidth="1"/>
    <col min="11531" max="11531" width="12.28515625" customWidth="1"/>
    <col min="11532" max="11532" width="0.140625" customWidth="1"/>
    <col min="11533" max="11533" width="7.7109375" customWidth="1"/>
    <col min="11534" max="11534" width="11.28515625" customWidth="1"/>
    <col min="11535" max="11535" width="3.85546875" customWidth="1"/>
    <col min="11536" max="11536" width="6" customWidth="1"/>
    <col min="11537" max="11537" width="2.42578125" customWidth="1"/>
    <col min="11538" max="11538" width="3" customWidth="1"/>
    <col min="11539" max="11539" width="0.28515625" customWidth="1"/>
    <col min="11540" max="11540" width="9.140625" customWidth="1"/>
    <col min="11541" max="11541" width="0.28515625" customWidth="1"/>
    <col min="11542" max="11542" width="3.28515625" customWidth="1"/>
    <col min="11777" max="11777" width="3.28515625" customWidth="1"/>
    <col min="11778" max="11778" width="6.140625" customWidth="1"/>
    <col min="11779" max="11779" width="3.28515625" customWidth="1"/>
    <col min="11780" max="11780" width="22" customWidth="1"/>
    <col min="11781" max="11781" width="5.140625" customWidth="1"/>
    <col min="11782" max="11782" width="4" customWidth="1"/>
    <col min="11783" max="11783" width="9.140625" customWidth="1"/>
    <col min="11784" max="11784" width="10" customWidth="1"/>
    <col min="11785" max="11785" width="2.42578125" customWidth="1"/>
    <col min="11786" max="11786" width="8" customWidth="1"/>
    <col min="11787" max="11787" width="12.28515625" customWidth="1"/>
    <col min="11788" max="11788" width="0.140625" customWidth="1"/>
    <col min="11789" max="11789" width="7.7109375" customWidth="1"/>
    <col min="11790" max="11790" width="11.28515625" customWidth="1"/>
    <col min="11791" max="11791" width="3.85546875" customWidth="1"/>
    <col min="11792" max="11792" width="6" customWidth="1"/>
    <col min="11793" max="11793" width="2.42578125" customWidth="1"/>
    <col min="11794" max="11794" width="3" customWidth="1"/>
    <col min="11795" max="11795" width="0.28515625" customWidth="1"/>
    <col min="11796" max="11796" width="9.140625" customWidth="1"/>
    <col min="11797" max="11797" width="0.28515625" customWidth="1"/>
    <col min="11798" max="11798" width="3.28515625" customWidth="1"/>
    <col min="12033" max="12033" width="3.28515625" customWidth="1"/>
    <col min="12034" max="12034" width="6.140625" customWidth="1"/>
    <col min="12035" max="12035" width="3.28515625" customWidth="1"/>
    <col min="12036" max="12036" width="22" customWidth="1"/>
    <col min="12037" max="12037" width="5.140625" customWidth="1"/>
    <col min="12038" max="12038" width="4" customWidth="1"/>
    <col min="12039" max="12039" width="9.140625" customWidth="1"/>
    <col min="12040" max="12040" width="10" customWidth="1"/>
    <col min="12041" max="12041" width="2.42578125" customWidth="1"/>
    <col min="12042" max="12042" width="8" customWidth="1"/>
    <col min="12043" max="12043" width="12.28515625" customWidth="1"/>
    <col min="12044" max="12044" width="0.140625" customWidth="1"/>
    <col min="12045" max="12045" width="7.7109375" customWidth="1"/>
    <col min="12046" max="12046" width="11.28515625" customWidth="1"/>
    <col min="12047" max="12047" width="3.85546875" customWidth="1"/>
    <col min="12048" max="12048" width="6" customWidth="1"/>
    <col min="12049" max="12049" width="2.42578125" customWidth="1"/>
    <col min="12050" max="12050" width="3" customWidth="1"/>
    <col min="12051" max="12051" width="0.28515625" customWidth="1"/>
    <col min="12052" max="12052" width="9.140625" customWidth="1"/>
    <col min="12053" max="12053" width="0.28515625" customWidth="1"/>
    <col min="12054" max="12054" width="3.28515625" customWidth="1"/>
    <col min="12289" max="12289" width="3.28515625" customWidth="1"/>
    <col min="12290" max="12290" width="6.140625" customWidth="1"/>
    <col min="12291" max="12291" width="3.28515625" customWidth="1"/>
    <col min="12292" max="12292" width="22" customWidth="1"/>
    <col min="12293" max="12293" width="5.140625" customWidth="1"/>
    <col min="12294" max="12294" width="4" customWidth="1"/>
    <col min="12295" max="12295" width="9.140625" customWidth="1"/>
    <col min="12296" max="12296" width="10" customWidth="1"/>
    <col min="12297" max="12297" width="2.42578125" customWidth="1"/>
    <col min="12298" max="12298" width="8" customWidth="1"/>
    <col min="12299" max="12299" width="12.28515625" customWidth="1"/>
    <col min="12300" max="12300" width="0.140625" customWidth="1"/>
    <col min="12301" max="12301" width="7.7109375" customWidth="1"/>
    <col min="12302" max="12302" width="11.28515625" customWidth="1"/>
    <col min="12303" max="12303" width="3.85546875" customWidth="1"/>
    <col min="12304" max="12304" width="6" customWidth="1"/>
    <col min="12305" max="12305" width="2.42578125" customWidth="1"/>
    <col min="12306" max="12306" width="3" customWidth="1"/>
    <col min="12307" max="12307" width="0.28515625" customWidth="1"/>
    <col min="12308" max="12308" width="9.140625" customWidth="1"/>
    <col min="12309" max="12309" width="0.28515625" customWidth="1"/>
    <col min="12310" max="12310" width="3.28515625" customWidth="1"/>
    <col min="12545" max="12545" width="3.28515625" customWidth="1"/>
    <col min="12546" max="12546" width="6.140625" customWidth="1"/>
    <col min="12547" max="12547" width="3.28515625" customWidth="1"/>
    <col min="12548" max="12548" width="22" customWidth="1"/>
    <col min="12549" max="12549" width="5.140625" customWidth="1"/>
    <col min="12550" max="12550" width="4" customWidth="1"/>
    <col min="12551" max="12551" width="9.140625" customWidth="1"/>
    <col min="12552" max="12552" width="10" customWidth="1"/>
    <col min="12553" max="12553" width="2.42578125" customWidth="1"/>
    <col min="12554" max="12554" width="8" customWidth="1"/>
    <col min="12555" max="12555" width="12.28515625" customWidth="1"/>
    <col min="12556" max="12556" width="0.140625" customWidth="1"/>
    <col min="12557" max="12557" width="7.7109375" customWidth="1"/>
    <col min="12558" max="12558" width="11.28515625" customWidth="1"/>
    <col min="12559" max="12559" width="3.85546875" customWidth="1"/>
    <col min="12560" max="12560" width="6" customWidth="1"/>
    <col min="12561" max="12561" width="2.42578125" customWidth="1"/>
    <col min="12562" max="12562" width="3" customWidth="1"/>
    <col min="12563" max="12563" width="0.28515625" customWidth="1"/>
    <col min="12564" max="12564" width="9.140625" customWidth="1"/>
    <col min="12565" max="12565" width="0.28515625" customWidth="1"/>
    <col min="12566" max="12566" width="3.28515625" customWidth="1"/>
    <col min="12801" max="12801" width="3.28515625" customWidth="1"/>
    <col min="12802" max="12802" width="6.140625" customWidth="1"/>
    <col min="12803" max="12803" width="3.28515625" customWidth="1"/>
    <col min="12804" max="12804" width="22" customWidth="1"/>
    <col min="12805" max="12805" width="5.140625" customWidth="1"/>
    <col min="12806" max="12806" width="4" customWidth="1"/>
    <col min="12807" max="12807" width="9.140625" customWidth="1"/>
    <col min="12808" max="12808" width="10" customWidth="1"/>
    <col min="12809" max="12809" width="2.42578125" customWidth="1"/>
    <col min="12810" max="12810" width="8" customWidth="1"/>
    <col min="12811" max="12811" width="12.28515625" customWidth="1"/>
    <col min="12812" max="12812" width="0.140625" customWidth="1"/>
    <col min="12813" max="12813" width="7.7109375" customWidth="1"/>
    <col min="12814" max="12814" width="11.28515625" customWidth="1"/>
    <col min="12815" max="12815" width="3.85546875" customWidth="1"/>
    <col min="12816" max="12816" width="6" customWidth="1"/>
    <col min="12817" max="12817" width="2.42578125" customWidth="1"/>
    <col min="12818" max="12818" width="3" customWidth="1"/>
    <col min="12819" max="12819" width="0.28515625" customWidth="1"/>
    <col min="12820" max="12820" width="9.140625" customWidth="1"/>
    <col min="12821" max="12821" width="0.28515625" customWidth="1"/>
    <col min="12822" max="12822" width="3.28515625" customWidth="1"/>
    <col min="13057" max="13057" width="3.28515625" customWidth="1"/>
    <col min="13058" max="13058" width="6.140625" customWidth="1"/>
    <col min="13059" max="13059" width="3.28515625" customWidth="1"/>
    <col min="13060" max="13060" width="22" customWidth="1"/>
    <col min="13061" max="13061" width="5.140625" customWidth="1"/>
    <col min="13062" max="13062" width="4" customWidth="1"/>
    <col min="13063" max="13063" width="9.140625" customWidth="1"/>
    <col min="13064" max="13064" width="10" customWidth="1"/>
    <col min="13065" max="13065" width="2.42578125" customWidth="1"/>
    <col min="13066" max="13066" width="8" customWidth="1"/>
    <col min="13067" max="13067" width="12.28515625" customWidth="1"/>
    <col min="13068" max="13068" width="0.140625" customWidth="1"/>
    <col min="13069" max="13069" width="7.7109375" customWidth="1"/>
    <col min="13070" max="13070" width="11.28515625" customWidth="1"/>
    <col min="13071" max="13071" width="3.85546875" customWidth="1"/>
    <col min="13072" max="13072" width="6" customWidth="1"/>
    <col min="13073" max="13073" width="2.42578125" customWidth="1"/>
    <col min="13074" max="13074" width="3" customWidth="1"/>
    <col min="13075" max="13075" width="0.28515625" customWidth="1"/>
    <col min="13076" max="13076" width="9.140625" customWidth="1"/>
    <col min="13077" max="13077" width="0.28515625" customWidth="1"/>
    <col min="13078" max="13078" width="3.28515625" customWidth="1"/>
    <col min="13313" max="13313" width="3.28515625" customWidth="1"/>
    <col min="13314" max="13314" width="6.140625" customWidth="1"/>
    <col min="13315" max="13315" width="3.28515625" customWidth="1"/>
    <col min="13316" max="13316" width="22" customWidth="1"/>
    <col min="13317" max="13317" width="5.140625" customWidth="1"/>
    <col min="13318" max="13318" width="4" customWidth="1"/>
    <col min="13319" max="13319" width="9.140625" customWidth="1"/>
    <col min="13320" max="13320" width="10" customWidth="1"/>
    <col min="13321" max="13321" width="2.42578125" customWidth="1"/>
    <col min="13322" max="13322" width="8" customWidth="1"/>
    <col min="13323" max="13323" width="12.28515625" customWidth="1"/>
    <col min="13324" max="13324" width="0.140625" customWidth="1"/>
    <col min="13325" max="13325" width="7.7109375" customWidth="1"/>
    <col min="13326" max="13326" width="11.28515625" customWidth="1"/>
    <col min="13327" max="13327" width="3.85546875" customWidth="1"/>
    <col min="13328" max="13328" width="6" customWidth="1"/>
    <col min="13329" max="13329" width="2.42578125" customWidth="1"/>
    <col min="13330" max="13330" width="3" customWidth="1"/>
    <col min="13331" max="13331" width="0.28515625" customWidth="1"/>
    <col min="13332" max="13332" width="9.140625" customWidth="1"/>
    <col min="13333" max="13333" width="0.28515625" customWidth="1"/>
    <col min="13334" max="13334" width="3.28515625" customWidth="1"/>
    <col min="13569" max="13569" width="3.28515625" customWidth="1"/>
    <col min="13570" max="13570" width="6.140625" customWidth="1"/>
    <col min="13571" max="13571" width="3.28515625" customWidth="1"/>
    <col min="13572" max="13572" width="22" customWidth="1"/>
    <col min="13573" max="13573" width="5.140625" customWidth="1"/>
    <col min="13574" max="13574" width="4" customWidth="1"/>
    <col min="13575" max="13575" width="9.140625" customWidth="1"/>
    <col min="13576" max="13576" width="10" customWidth="1"/>
    <col min="13577" max="13577" width="2.42578125" customWidth="1"/>
    <col min="13578" max="13578" width="8" customWidth="1"/>
    <col min="13579" max="13579" width="12.28515625" customWidth="1"/>
    <col min="13580" max="13580" width="0.140625" customWidth="1"/>
    <col min="13581" max="13581" width="7.7109375" customWidth="1"/>
    <col min="13582" max="13582" width="11.28515625" customWidth="1"/>
    <col min="13583" max="13583" width="3.85546875" customWidth="1"/>
    <col min="13584" max="13584" width="6" customWidth="1"/>
    <col min="13585" max="13585" width="2.42578125" customWidth="1"/>
    <col min="13586" max="13586" width="3" customWidth="1"/>
    <col min="13587" max="13587" width="0.28515625" customWidth="1"/>
    <col min="13588" max="13588" width="9.140625" customWidth="1"/>
    <col min="13589" max="13589" width="0.28515625" customWidth="1"/>
    <col min="13590" max="13590" width="3.28515625" customWidth="1"/>
    <col min="13825" max="13825" width="3.28515625" customWidth="1"/>
    <col min="13826" max="13826" width="6.140625" customWidth="1"/>
    <col min="13827" max="13827" width="3.28515625" customWidth="1"/>
    <col min="13828" max="13828" width="22" customWidth="1"/>
    <col min="13829" max="13829" width="5.140625" customWidth="1"/>
    <col min="13830" max="13830" width="4" customWidth="1"/>
    <col min="13831" max="13831" width="9.140625" customWidth="1"/>
    <col min="13832" max="13832" width="10" customWidth="1"/>
    <col min="13833" max="13833" width="2.42578125" customWidth="1"/>
    <col min="13834" max="13834" width="8" customWidth="1"/>
    <col min="13835" max="13835" width="12.28515625" customWidth="1"/>
    <col min="13836" max="13836" width="0.140625" customWidth="1"/>
    <col min="13837" max="13837" width="7.7109375" customWidth="1"/>
    <col min="13838" max="13838" width="11.28515625" customWidth="1"/>
    <col min="13839" max="13839" width="3.85546875" customWidth="1"/>
    <col min="13840" max="13840" width="6" customWidth="1"/>
    <col min="13841" max="13841" width="2.42578125" customWidth="1"/>
    <col min="13842" max="13842" width="3" customWidth="1"/>
    <col min="13843" max="13843" width="0.28515625" customWidth="1"/>
    <col min="13844" max="13844" width="9.140625" customWidth="1"/>
    <col min="13845" max="13845" width="0.28515625" customWidth="1"/>
    <col min="13846" max="13846" width="3.28515625" customWidth="1"/>
    <col min="14081" max="14081" width="3.28515625" customWidth="1"/>
    <col min="14082" max="14082" width="6.140625" customWidth="1"/>
    <col min="14083" max="14083" width="3.28515625" customWidth="1"/>
    <col min="14084" max="14084" width="22" customWidth="1"/>
    <col min="14085" max="14085" width="5.140625" customWidth="1"/>
    <col min="14086" max="14086" width="4" customWidth="1"/>
    <col min="14087" max="14087" width="9.140625" customWidth="1"/>
    <col min="14088" max="14088" width="10" customWidth="1"/>
    <col min="14089" max="14089" width="2.42578125" customWidth="1"/>
    <col min="14090" max="14090" width="8" customWidth="1"/>
    <col min="14091" max="14091" width="12.28515625" customWidth="1"/>
    <col min="14092" max="14092" width="0.140625" customWidth="1"/>
    <col min="14093" max="14093" width="7.7109375" customWidth="1"/>
    <col min="14094" max="14094" width="11.28515625" customWidth="1"/>
    <col min="14095" max="14095" width="3.85546875" customWidth="1"/>
    <col min="14096" max="14096" width="6" customWidth="1"/>
    <col min="14097" max="14097" width="2.42578125" customWidth="1"/>
    <col min="14098" max="14098" width="3" customWidth="1"/>
    <col min="14099" max="14099" width="0.28515625" customWidth="1"/>
    <col min="14100" max="14100" width="9.140625" customWidth="1"/>
    <col min="14101" max="14101" width="0.28515625" customWidth="1"/>
    <col min="14102" max="14102" width="3.28515625" customWidth="1"/>
    <col min="14337" max="14337" width="3.28515625" customWidth="1"/>
    <col min="14338" max="14338" width="6.140625" customWidth="1"/>
    <col min="14339" max="14339" width="3.28515625" customWidth="1"/>
    <col min="14340" max="14340" width="22" customWidth="1"/>
    <col min="14341" max="14341" width="5.140625" customWidth="1"/>
    <col min="14342" max="14342" width="4" customWidth="1"/>
    <col min="14343" max="14343" width="9.140625" customWidth="1"/>
    <col min="14344" max="14344" width="10" customWidth="1"/>
    <col min="14345" max="14345" width="2.42578125" customWidth="1"/>
    <col min="14346" max="14346" width="8" customWidth="1"/>
    <col min="14347" max="14347" width="12.28515625" customWidth="1"/>
    <col min="14348" max="14348" width="0.140625" customWidth="1"/>
    <col min="14349" max="14349" width="7.7109375" customWidth="1"/>
    <col min="14350" max="14350" width="11.28515625" customWidth="1"/>
    <col min="14351" max="14351" width="3.85546875" customWidth="1"/>
    <col min="14352" max="14352" width="6" customWidth="1"/>
    <col min="14353" max="14353" width="2.42578125" customWidth="1"/>
    <col min="14354" max="14354" width="3" customWidth="1"/>
    <col min="14355" max="14355" width="0.28515625" customWidth="1"/>
    <col min="14356" max="14356" width="9.140625" customWidth="1"/>
    <col min="14357" max="14357" width="0.28515625" customWidth="1"/>
    <col min="14358" max="14358" width="3.28515625" customWidth="1"/>
    <col min="14593" max="14593" width="3.28515625" customWidth="1"/>
    <col min="14594" max="14594" width="6.140625" customWidth="1"/>
    <col min="14595" max="14595" width="3.28515625" customWidth="1"/>
    <col min="14596" max="14596" width="22" customWidth="1"/>
    <col min="14597" max="14597" width="5.140625" customWidth="1"/>
    <col min="14598" max="14598" width="4" customWidth="1"/>
    <col min="14599" max="14599" width="9.140625" customWidth="1"/>
    <col min="14600" max="14600" width="10" customWidth="1"/>
    <col min="14601" max="14601" width="2.42578125" customWidth="1"/>
    <col min="14602" max="14602" width="8" customWidth="1"/>
    <col min="14603" max="14603" width="12.28515625" customWidth="1"/>
    <col min="14604" max="14604" width="0.140625" customWidth="1"/>
    <col min="14605" max="14605" width="7.7109375" customWidth="1"/>
    <col min="14606" max="14606" width="11.28515625" customWidth="1"/>
    <col min="14607" max="14607" width="3.85546875" customWidth="1"/>
    <col min="14608" max="14608" width="6" customWidth="1"/>
    <col min="14609" max="14609" width="2.42578125" customWidth="1"/>
    <col min="14610" max="14610" width="3" customWidth="1"/>
    <col min="14611" max="14611" width="0.28515625" customWidth="1"/>
    <col min="14612" max="14612" width="9.140625" customWidth="1"/>
    <col min="14613" max="14613" width="0.28515625" customWidth="1"/>
    <col min="14614" max="14614" width="3.28515625" customWidth="1"/>
    <col min="14849" max="14849" width="3.28515625" customWidth="1"/>
    <col min="14850" max="14850" width="6.140625" customWidth="1"/>
    <col min="14851" max="14851" width="3.28515625" customWidth="1"/>
    <col min="14852" max="14852" width="22" customWidth="1"/>
    <col min="14853" max="14853" width="5.140625" customWidth="1"/>
    <col min="14854" max="14854" width="4" customWidth="1"/>
    <col min="14855" max="14855" width="9.140625" customWidth="1"/>
    <col min="14856" max="14856" width="10" customWidth="1"/>
    <col min="14857" max="14857" width="2.42578125" customWidth="1"/>
    <col min="14858" max="14858" width="8" customWidth="1"/>
    <col min="14859" max="14859" width="12.28515625" customWidth="1"/>
    <col min="14860" max="14860" width="0.140625" customWidth="1"/>
    <col min="14861" max="14861" width="7.7109375" customWidth="1"/>
    <col min="14862" max="14862" width="11.28515625" customWidth="1"/>
    <col min="14863" max="14863" width="3.85546875" customWidth="1"/>
    <col min="14864" max="14864" width="6" customWidth="1"/>
    <col min="14865" max="14865" width="2.42578125" customWidth="1"/>
    <col min="14866" max="14866" width="3" customWidth="1"/>
    <col min="14867" max="14867" width="0.28515625" customWidth="1"/>
    <col min="14868" max="14868" width="9.140625" customWidth="1"/>
    <col min="14869" max="14869" width="0.28515625" customWidth="1"/>
    <col min="14870" max="14870" width="3.28515625" customWidth="1"/>
    <col min="15105" max="15105" width="3.28515625" customWidth="1"/>
    <col min="15106" max="15106" width="6.140625" customWidth="1"/>
    <col min="15107" max="15107" width="3.28515625" customWidth="1"/>
    <col min="15108" max="15108" width="22" customWidth="1"/>
    <col min="15109" max="15109" width="5.140625" customWidth="1"/>
    <col min="15110" max="15110" width="4" customWidth="1"/>
    <col min="15111" max="15111" width="9.140625" customWidth="1"/>
    <col min="15112" max="15112" width="10" customWidth="1"/>
    <col min="15113" max="15113" width="2.42578125" customWidth="1"/>
    <col min="15114" max="15114" width="8" customWidth="1"/>
    <col min="15115" max="15115" width="12.28515625" customWidth="1"/>
    <col min="15116" max="15116" width="0.140625" customWidth="1"/>
    <col min="15117" max="15117" width="7.7109375" customWidth="1"/>
    <col min="15118" max="15118" width="11.28515625" customWidth="1"/>
    <col min="15119" max="15119" width="3.85546875" customWidth="1"/>
    <col min="15120" max="15120" width="6" customWidth="1"/>
    <col min="15121" max="15121" width="2.42578125" customWidth="1"/>
    <col min="15122" max="15122" width="3" customWidth="1"/>
    <col min="15123" max="15123" width="0.28515625" customWidth="1"/>
    <col min="15124" max="15124" width="9.140625" customWidth="1"/>
    <col min="15125" max="15125" width="0.28515625" customWidth="1"/>
    <col min="15126" max="15126" width="3.28515625" customWidth="1"/>
    <col min="15361" max="15361" width="3.28515625" customWidth="1"/>
    <col min="15362" max="15362" width="6.140625" customWidth="1"/>
    <col min="15363" max="15363" width="3.28515625" customWidth="1"/>
    <col min="15364" max="15364" width="22" customWidth="1"/>
    <col min="15365" max="15365" width="5.140625" customWidth="1"/>
    <col min="15366" max="15366" width="4" customWidth="1"/>
    <col min="15367" max="15367" width="9.140625" customWidth="1"/>
    <col min="15368" max="15368" width="10" customWidth="1"/>
    <col min="15369" max="15369" width="2.42578125" customWidth="1"/>
    <col min="15370" max="15370" width="8" customWidth="1"/>
    <col min="15371" max="15371" width="12.28515625" customWidth="1"/>
    <col min="15372" max="15372" width="0.140625" customWidth="1"/>
    <col min="15373" max="15373" width="7.7109375" customWidth="1"/>
    <col min="15374" max="15374" width="11.28515625" customWidth="1"/>
    <col min="15375" max="15375" width="3.85546875" customWidth="1"/>
    <col min="15376" max="15376" width="6" customWidth="1"/>
    <col min="15377" max="15377" width="2.42578125" customWidth="1"/>
    <col min="15378" max="15378" width="3" customWidth="1"/>
    <col min="15379" max="15379" width="0.28515625" customWidth="1"/>
    <col min="15380" max="15380" width="9.140625" customWidth="1"/>
    <col min="15381" max="15381" width="0.28515625" customWidth="1"/>
    <col min="15382" max="15382" width="3.28515625" customWidth="1"/>
    <col min="15617" max="15617" width="3.28515625" customWidth="1"/>
    <col min="15618" max="15618" width="6.140625" customWidth="1"/>
    <col min="15619" max="15619" width="3.28515625" customWidth="1"/>
    <col min="15620" max="15620" width="22" customWidth="1"/>
    <col min="15621" max="15621" width="5.140625" customWidth="1"/>
    <col min="15622" max="15622" width="4" customWidth="1"/>
    <col min="15623" max="15623" width="9.140625" customWidth="1"/>
    <col min="15624" max="15624" width="10" customWidth="1"/>
    <col min="15625" max="15625" width="2.42578125" customWidth="1"/>
    <col min="15626" max="15626" width="8" customWidth="1"/>
    <col min="15627" max="15627" width="12.28515625" customWidth="1"/>
    <col min="15628" max="15628" width="0.140625" customWidth="1"/>
    <col min="15629" max="15629" width="7.7109375" customWidth="1"/>
    <col min="15630" max="15630" width="11.28515625" customWidth="1"/>
    <col min="15631" max="15631" width="3.85546875" customWidth="1"/>
    <col min="15632" max="15632" width="6" customWidth="1"/>
    <col min="15633" max="15633" width="2.42578125" customWidth="1"/>
    <col min="15634" max="15634" width="3" customWidth="1"/>
    <col min="15635" max="15635" width="0.28515625" customWidth="1"/>
    <col min="15636" max="15636" width="9.140625" customWidth="1"/>
    <col min="15637" max="15637" width="0.28515625" customWidth="1"/>
    <col min="15638" max="15638" width="3.28515625" customWidth="1"/>
    <col min="15873" max="15873" width="3.28515625" customWidth="1"/>
    <col min="15874" max="15874" width="6.140625" customWidth="1"/>
    <col min="15875" max="15875" width="3.28515625" customWidth="1"/>
    <col min="15876" max="15876" width="22" customWidth="1"/>
    <col min="15877" max="15877" width="5.140625" customWidth="1"/>
    <col min="15878" max="15878" width="4" customWidth="1"/>
    <col min="15879" max="15879" width="9.140625" customWidth="1"/>
    <col min="15880" max="15880" width="10" customWidth="1"/>
    <col min="15881" max="15881" width="2.42578125" customWidth="1"/>
    <col min="15882" max="15882" width="8" customWidth="1"/>
    <col min="15883" max="15883" width="12.28515625" customWidth="1"/>
    <col min="15884" max="15884" width="0.140625" customWidth="1"/>
    <col min="15885" max="15885" width="7.7109375" customWidth="1"/>
    <col min="15886" max="15886" width="11.28515625" customWidth="1"/>
    <col min="15887" max="15887" width="3.85546875" customWidth="1"/>
    <col min="15888" max="15888" width="6" customWidth="1"/>
    <col min="15889" max="15889" width="2.42578125" customWidth="1"/>
    <col min="15890" max="15890" width="3" customWidth="1"/>
    <col min="15891" max="15891" width="0.28515625" customWidth="1"/>
    <col min="15892" max="15892" width="9.140625" customWidth="1"/>
    <col min="15893" max="15893" width="0.28515625" customWidth="1"/>
    <col min="15894" max="15894" width="3.28515625" customWidth="1"/>
    <col min="16129" max="16129" width="3.28515625" customWidth="1"/>
    <col min="16130" max="16130" width="6.140625" customWidth="1"/>
    <col min="16131" max="16131" width="3.28515625" customWidth="1"/>
    <col min="16132" max="16132" width="22" customWidth="1"/>
    <col min="16133" max="16133" width="5.140625" customWidth="1"/>
    <col min="16134" max="16134" width="4" customWidth="1"/>
    <col min="16135" max="16135" width="9.140625" customWidth="1"/>
    <col min="16136" max="16136" width="10" customWidth="1"/>
    <col min="16137" max="16137" width="2.42578125" customWidth="1"/>
    <col min="16138" max="16138" width="8" customWidth="1"/>
    <col min="16139" max="16139" width="12.28515625" customWidth="1"/>
    <col min="16140" max="16140" width="0.140625" customWidth="1"/>
    <col min="16141" max="16141" width="7.7109375" customWidth="1"/>
    <col min="16142" max="16142" width="11.28515625" customWidth="1"/>
    <col min="16143" max="16143" width="3.85546875" customWidth="1"/>
    <col min="16144" max="16144" width="6" customWidth="1"/>
    <col min="16145" max="16145" width="2.42578125" customWidth="1"/>
    <col min="16146" max="16146" width="3" customWidth="1"/>
    <col min="16147" max="16147" width="0.28515625" customWidth="1"/>
    <col min="16148" max="16148" width="9.140625" customWidth="1"/>
    <col min="16149" max="16149" width="0.28515625" customWidth="1"/>
    <col min="16150" max="16150" width="3.28515625" customWidth="1"/>
  </cols>
  <sheetData>
    <row r="1" spans="1:2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5" customHeight="1">
      <c r="A2" s="19"/>
      <c r="B2" s="198" t="s">
        <v>1479</v>
      </c>
      <c r="C2" s="199"/>
      <c r="D2" s="199"/>
      <c r="E2" s="200"/>
      <c r="F2" s="200"/>
      <c r="G2" s="19"/>
      <c r="H2" s="19"/>
      <c r="I2" s="19"/>
      <c r="J2" s="19"/>
      <c r="K2" s="19"/>
      <c r="L2" s="19"/>
      <c r="M2" s="19"/>
      <c r="N2" s="19"/>
      <c r="O2" s="19"/>
      <c r="P2" s="157"/>
      <c r="Q2" s="158"/>
      <c r="R2" s="158"/>
      <c r="S2" s="19"/>
      <c r="T2" s="20"/>
      <c r="U2" s="19"/>
      <c r="V2" s="19"/>
    </row>
    <row r="3" spans="1:22">
      <c r="A3" s="19"/>
      <c r="B3" s="159" t="s">
        <v>1317</v>
      </c>
      <c r="C3" s="160"/>
      <c r="D3" s="160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19"/>
      <c r="B4" s="159" t="s">
        <v>1289</v>
      </c>
      <c r="C4" s="160"/>
      <c r="D4" s="160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19"/>
      <c r="B5" s="159" t="s">
        <v>1318</v>
      </c>
      <c r="C5" s="160"/>
      <c r="D5" s="16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8">
      <c r="A7" s="19"/>
      <c r="B7" s="196" t="s">
        <v>1290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"/>
      <c r="V7" s="19"/>
    </row>
    <row r="8" spans="1:2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15" customHeight="1">
      <c r="A9" s="19"/>
      <c r="B9" s="181" t="s">
        <v>1467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9"/>
      <c r="V9" s="19"/>
    </row>
    <row r="10" spans="1:22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5" customHeight="1">
      <c r="A11" s="19"/>
      <c r="B11" s="183" t="s">
        <v>1291</v>
      </c>
      <c r="C11" s="184"/>
      <c r="D11" s="184"/>
      <c r="E11" s="185"/>
      <c r="F11" s="183" t="s">
        <v>1292</v>
      </c>
      <c r="G11" s="185"/>
      <c r="H11" s="189" t="s">
        <v>1293</v>
      </c>
      <c r="I11" s="190"/>
      <c r="J11" s="190"/>
      <c r="K11" s="190"/>
      <c r="L11" s="190"/>
      <c r="M11" s="190"/>
      <c r="N11" s="191"/>
      <c r="O11" s="183" t="s">
        <v>1294</v>
      </c>
      <c r="P11" s="184"/>
      <c r="Q11" s="185"/>
      <c r="R11" s="183" t="s">
        <v>1295</v>
      </c>
      <c r="S11" s="184"/>
      <c r="T11" s="184"/>
      <c r="U11" s="185"/>
      <c r="V11" s="19"/>
    </row>
    <row r="12" spans="1:22" ht="30" customHeight="1">
      <c r="A12" s="19"/>
      <c r="B12" s="178"/>
      <c r="C12" s="179"/>
      <c r="D12" s="179"/>
      <c r="E12" s="180"/>
      <c r="F12" s="178"/>
      <c r="G12" s="180"/>
      <c r="H12" s="183" t="s">
        <v>1296</v>
      </c>
      <c r="I12" s="185"/>
      <c r="J12" s="29" t="s">
        <v>1297</v>
      </c>
      <c r="K12" s="183" t="s">
        <v>1298</v>
      </c>
      <c r="L12" s="185"/>
      <c r="M12" s="29" t="s">
        <v>1297</v>
      </c>
      <c r="N12" s="192" t="s">
        <v>1299</v>
      </c>
      <c r="O12" s="178"/>
      <c r="P12" s="179"/>
      <c r="Q12" s="180"/>
      <c r="R12" s="178"/>
      <c r="S12" s="179"/>
      <c r="T12" s="179"/>
      <c r="U12" s="180"/>
      <c r="V12" s="19"/>
    </row>
    <row r="13" spans="1:22" ht="15" customHeight="1">
      <c r="A13" s="19"/>
      <c r="B13" s="178"/>
      <c r="C13" s="179"/>
      <c r="D13" s="179"/>
      <c r="E13" s="180"/>
      <c r="F13" s="178"/>
      <c r="G13" s="180"/>
      <c r="H13" s="178"/>
      <c r="I13" s="180"/>
      <c r="J13" s="194" t="s">
        <v>1505</v>
      </c>
      <c r="K13" s="178"/>
      <c r="L13" s="180"/>
      <c r="M13" s="194" t="s">
        <v>1506</v>
      </c>
      <c r="N13" s="193"/>
      <c r="O13" s="178"/>
      <c r="P13" s="179"/>
      <c r="Q13" s="180"/>
      <c r="R13" s="178"/>
      <c r="S13" s="179"/>
      <c r="T13" s="179"/>
      <c r="U13" s="180"/>
      <c r="V13" s="19"/>
    </row>
    <row r="14" spans="1:22" ht="15" customHeight="1">
      <c r="A14" s="19"/>
      <c r="B14" s="186"/>
      <c r="C14" s="187"/>
      <c r="D14" s="187"/>
      <c r="E14" s="188"/>
      <c r="F14" s="186" t="s">
        <v>1300</v>
      </c>
      <c r="G14" s="188"/>
      <c r="H14" s="186" t="s">
        <v>1301</v>
      </c>
      <c r="I14" s="188"/>
      <c r="J14" s="195"/>
      <c r="K14" s="186" t="s">
        <v>1302</v>
      </c>
      <c r="L14" s="188"/>
      <c r="M14" s="195"/>
      <c r="N14" s="30" t="s">
        <v>1303</v>
      </c>
      <c r="O14" s="186" t="s">
        <v>1304</v>
      </c>
      <c r="P14" s="187"/>
      <c r="Q14" s="188"/>
      <c r="R14" s="178" t="s">
        <v>1305</v>
      </c>
      <c r="S14" s="179"/>
      <c r="T14" s="179"/>
      <c r="U14" s="180"/>
      <c r="V14" s="19"/>
    </row>
    <row r="15" spans="1:22">
      <c r="A15" s="19"/>
      <c r="B15" s="175" t="s">
        <v>1306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7"/>
      <c r="U15" s="19"/>
      <c r="V15" s="19"/>
    </row>
    <row r="16" spans="1:22" ht="15" customHeight="1">
      <c r="A16" s="19"/>
      <c r="B16" s="21" t="s">
        <v>1307</v>
      </c>
      <c r="C16" s="161" t="s">
        <v>1308</v>
      </c>
      <c r="D16" s="173"/>
      <c r="E16" s="173"/>
      <c r="F16" s="171">
        <f>'Prihodi po izvorima fin.'!D7</f>
        <v>23139887</v>
      </c>
      <c r="G16" s="169"/>
      <c r="H16" s="171">
        <f>'Prihodi po izvorima fin.'!E7</f>
        <v>22834615.32</v>
      </c>
      <c r="I16" s="169"/>
      <c r="J16" s="139">
        <f>H16/F16*100</f>
        <v>98.680755528322166</v>
      </c>
      <c r="K16" s="171">
        <f>'Rashodi po izvorima fin.'!E4</f>
        <v>22900506.940000001</v>
      </c>
      <c r="L16" s="169"/>
      <c r="M16" s="139">
        <f>K16/F16*100</f>
        <v>98.965508949978883</v>
      </c>
      <c r="N16" s="103">
        <f>H16-K16</f>
        <v>-65891.620000001043</v>
      </c>
      <c r="O16" s="174">
        <v>79890</v>
      </c>
      <c r="P16" s="174"/>
      <c r="Q16" s="174"/>
      <c r="R16" s="171">
        <f>N16+O16</f>
        <v>13998.379999998957</v>
      </c>
      <c r="S16" s="169"/>
      <c r="T16" s="172"/>
      <c r="U16" s="19"/>
      <c r="V16" s="19"/>
    </row>
    <row r="17" spans="1:30" ht="15" customHeight="1">
      <c r="A17" s="19"/>
      <c r="B17" s="21" t="s">
        <v>1309</v>
      </c>
      <c r="C17" s="161" t="s">
        <v>1310</v>
      </c>
      <c r="D17" s="173"/>
      <c r="E17" s="173"/>
      <c r="F17" s="171">
        <f>'Prihodi po izvorima fin.'!D9</f>
        <v>5756350</v>
      </c>
      <c r="G17" s="169"/>
      <c r="H17" s="171">
        <f>'Prihodi po izvorima fin.'!E9</f>
        <v>5539608.4600000009</v>
      </c>
      <c r="I17" s="169"/>
      <c r="J17" s="139">
        <f>H17/F17*100</f>
        <v>96.234740069662223</v>
      </c>
      <c r="K17" s="171">
        <f>'Rashodi po izvorima fin.'!E51</f>
        <v>5874909.2600000007</v>
      </c>
      <c r="L17" s="169"/>
      <c r="M17" s="139">
        <f t="shared" ref="M17:M25" si="0">K17/F17*100</f>
        <v>102.0596256308251</v>
      </c>
      <c r="N17" s="103">
        <f>H17-K17</f>
        <v>-335300.79999999981</v>
      </c>
      <c r="O17" s="174">
        <f>2079782+20000</f>
        <v>2099782</v>
      </c>
      <c r="P17" s="174"/>
      <c r="Q17" s="174"/>
      <c r="R17" s="171">
        <f>N17+O17</f>
        <v>1764481.2000000002</v>
      </c>
      <c r="S17" s="169"/>
      <c r="T17" s="172"/>
      <c r="U17" s="19"/>
      <c r="V17" s="19"/>
      <c r="Z17" s="201"/>
      <c r="AA17" s="202"/>
      <c r="AB17" s="202"/>
    </row>
    <row r="18" spans="1:30" ht="15" customHeight="1">
      <c r="A18" s="19"/>
      <c r="B18" s="21" t="s">
        <v>1311</v>
      </c>
      <c r="C18" s="161" t="s">
        <v>1312</v>
      </c>
      <c r="D18" s="173"/>
      <c r="E18" s="173"/>
      <c r="F18" s="171">
        <f>'Prihodi po izvorima fin.'!D15</f>
        <v>6731000</v>
      </c>
      <c r="G18" s="169"/>
      <c r="H18" s="171">
        <f>'Prihodi po izvorima fin.'!E15</f>
        <v>7280652.71</v>
      </c>
      <c r="I18" s="169"/>
      <c r="J18" s="139">
        <f t="shared" ref="J18" si="1">H18/F18*100</f>
        <v>108.16598885752488</v>
      </c>
      <c r="K18" s="171">
        <f>'Rashodi po izvorima fin.'!E115</f>
        <v>5919723.1899999995</v>
      </c>
      <c r="L18" s="169"/>
      <c r="M18" s="139">
        <f t="shared" si="0"/>
        <v>87.947157777447629</v>
      </c>
      <c r="N18" s="103">
        <f t="shared" ref="N18:N23" si="2">H18-K18</f>
        <v>1360929.5200000005</v>
      </c>
      <c r="O18" s="174">
        <f>5872506+3000+3685+3.06+290+34.69+10.03+20+3410+270+250+1166.9+3316.41+160+1985.97+290+190.76+7660-122.83</f>
        <v>5898125.9900000002</v>
      </c>
      <c r="P18" s="174"/>
      <c r="Q18" s="174"/>
      <c r="R18" s="171">
        <f>N18+O18</f>
        <v>7259055.5100000007</v>
      </c>
      <c r="S18" s="169"/>
      <c r="T18" s="172"/>
      <c r="U18" s="19"/>
      <c r="V18" s="19"/>
      <c r="W18" s="110">
        <f>K18+15557</f>
        <v>5935280.1899999995</v>
      </c>
      <c r="X18" s="110">
        <f>H18-W18</f>
        <v>1345372.5200000005</v>
      </c>
      <c r="Z18" s="11"/>
      <c r="AA18" s="11"/>
      <c r="AB18" s="11"/>
      <c r="AD18" s="110"/>
    </row>
    <row r="19" spans="1:30" ht="15" customHeight="1">
      <c r="A19" s="19"/>
      <c r="B19" s="21" t="s">
        <v>1313</v>
      </c>
      <c r="C19" s="161" t="s">
        <v>1314</v>
      </c>
      <c r="D19" s="173"/>
      <c r="E19" s="173"/>
      <c r="F19" s="171">
        <f>'Prihodi po izvorima fin.'!D19+'Prihodi po izvorima fin.'!D22</f>
        <v>1483314</v>
      </c>
      <c r="G19" s="169"/>
      <c r="H19" s="171">
        <f>'Prihodi po izvorima fin.'!E19+'Prihodi po izvorima fin.'!E22</f>
        <v>1590459.35</v>
      </c>
      <c r="I19" s="169"/>
      <c r="J19" s="139">
        <f>H19/F19*100</f>
        <v>107.22337616984672</v>
      </c>
      <c r="K19" s="171">
        <f>'Rashodi po izvorima fin.'!E186+'Rashodi po izvorima fin.'!E214</f>
        <v>1094308.06</v>
      </c>
      <c r="L19" s="169"/>
      <c r="M19" s="139">
        <f t="shared" si="0"/>
        <v>73.774538634436141</v>
      </c>
      <c r="N19" s="103">
        <f>H19-K19</f>
        <v>496151.29000000004</v>
      </c>
      <c r="O19" s="174">
        <f>O20+P21</f>
        <v>-297353.94999999995</v>
      </c>
      <c r="P19" s="174"/>
      <c r="Q19" s="174"/>
      <c r="R19" s="171">
        <f>N19+O19</f>
        <v>198797.34000000008</v>
      </c>
      <c r="S19" s="169"/>
      <c r="T19" s="172"/>
      <c r="U19" s="19"/>
      <c r="V19" s="19"/>
      <c r="W19" s="110">
        <f>K19-15557</f>
        <v>1078751.06</v>
      </c>
      <c r="X19" s="110">
        <f>H19-W19</f>
        <v>511708.29000000004</v>
      </c>
      <c r="Z19" s="11"/>
      <c r="AA19" s="11"/>
      <c r="AB19" s="11"/>
      <c r="AD19" s="110"/>
    </row>
    <row r="20" spans="1:30" ht="12.75" customHeight="1">
      <c r="A20" s="19"/>
      <c r="B20" s="131"/>
      <c r="C20" s="132" t="s">
        <v>1475</v>
      </c>
      <c r="D20" s="112" t="s">
        <v>1477</v>
      </c>
      <c r="E20" s="112"/>
      <c r="F20" s="113"/>
      <c r="G20" s="114">
        <f>'Prihodi po izvorima fin.'!D19</f>
        <v>1234000</v>
      </c>
      <c r="H20" s="171">
        <f>'Prihodi po izvorima fin.'!E19</f>
        <v>1309114.1200000001</v>
      </c>
      <c r="I20" s="169"/>
      <c r="J20" s="139"/>
      <c r="K20" s="113">
        <f>'Rashodi po izvorima fin.'!E186</f>
        <v>712940.72000000009</v>
      </c>
      <c r="L20" s="114"/>
      <c r="M20" s="139"/>
      <c r="N20" s="113">
        <f>H20-K20</f>
        <v>596173.4</v>
      </c>
      <c r="O20" s="174">
        <v>-684980.95</v>
      </c>
      <c r="P20" s="203"/>
      <c r="Q20" s="203"/>
      <c r="R20" s="130"/>
      <c r="S20" s="127"/>
      <c r="T20" s="129">
        <f>N20+O20</f>
        <v>-88807.54999999993</v>
      </c>
      <c r="U20" s="19"/>
      <c r="V20" s="19"/>
      <c r="W20" s="110"/>
      <c r="X20" s="110"/>
      <c r="Z20" s="11"/>
      <c r="AA20" s="11"/>
      <c r="AB20" s="11"/>
      <c r="AD20" s="110"/>
    </row>
    <row r="21" spans="1:30" ht="12" customHeight="1">
      <c r="A21" s="19"/>
      <c r="B21" s="131"/>
      <c r="C21" s="132" t="s">
        <v>1476</v>
      </c>
      <c r="D21" s="112" t="s">
        <v>1478</v>
      </c>
      <c r="E21" s="112"/>
      <c r="F21" s="113"/>
      <c r="G21" s="114">
        <f>'Prihodi po izvorima fin.'!D22</f>
        <v>249314</v>
      </c>
      <c r="H21" s="171">
        <f>'Prihodi po izvorima fin.'!E22</f>
        <v>281345.23</v>
      </c>
      <c r="I21" s="169"/>
      <c r="J21" s="139"/>
      <c r="K21" s="113">
        <f>'Rashodi po izvorima fin.'!E214</f>
        <v>381367.34</v>
      </c>
      <c r="L21" s="114"/>
      <c r="M21" s="139"/>
      <c r="N21" s="113">
        <f>H21-K21</f>
        <v>-100022.11000000004</v>
      </c>
      <c r="O21" s="118"/>
      <c r="P21" s="174">
        <f>389627-2000</f>
        <v>387627</v>
      </c>
      <c r="Q21" s="203"/>
      <c r="R21" s="123"/>
      <c r="S21" s="128"/>
      <c r="T21" s="129">
        <f>N21+P21</f>
        <v>287604.88999999996</v>
      </c>
      <c r="U21" s="19"/>
      <c r="V21" s="19"/>
      <c r="W21" s="110"/>
      <c r="X21" s="110"/>
      <c r="Z21" s="11"/>
      <c r="AA21" s="11"/>
      <c r="AB21" s="11"/>
      <c r="AD21" s="110"/>
    </row>
    <row r="22" spans="1:30" ht="15" customHeight="1">
      <c r="A22" s="19"/>
      <c r="B22" s="21" t="s">
        <v>1315</v>
      </c>
      <c r="C22" s="161" t="s">
        <v>1316</v>
      </c>
      <c r="D22" s="173"/>
      <c r="E22" s="173"/>
      <c r="F22" s="171">
        <f>'Prihodi po izvorima fin.'!D29</f>
        <v>48000</v>
      </c>
      <c r="G22" s="169"/>
      <c r="H22" s="171">
        <f>'Prihodi po izvorima fin.'!E29</f>
        <v>28088.6</v>
      </c>
      <c r="I22" s="169"/>
      <c r="J22" s="139">
        <f>H22/F22*100</f>
        <v>58.517916666666657</v>
      </c>
      <c r="K22" s="171">
        <f>'Rashodi po izvorima fin.'!E264</f>
        <v>41017.599999999999</v>
      </c>
      <c r="L22" s="169"/>
      <c r="M22" s="139">
        <f t="shared" si="0"/>
        <v>85.453333333333319</v>
      </c>
      <c r="N22" s="103">
        <f>H22-K22</f>
        <v>-12929</v>
      </c>
      <c r="O22" s="171">
        <v>12929</v>
      </c>
      <c r="P22" s="171"/>
      <c r="Q22" s="171"/>
      <c r="R22" s="171">
        <f>N22+O22</f>
        <v>0</v>
      </c>
      <c r="S22" s="169"/>
      <c r="T22" s="172"/>
      <c r="U22" s="19"/>
      <c r="V22" s="19"/>
      <c r="W22" t="s">
        <v>1466</v>
      </c>
      <c r="Z22" s="11"/>
      <c r="AA22" s="11"/>
      <c r="AB22" s="11"/>
    </row>
    <row r="23" spans="1:30" ht="15" customHeight="1">
      <c r="A23" s="19"/>
      <c r="B23" s="21" t="s">
        <v>1319</v>
      </c>
      <c r="C23" s="161" t="s">
        <v>1400</v>
      </c>
      <c r="D23" s="162"/>
      <c r="E23" s="162"/>
      <c r="F23" s="103"/>
      <c r="G23" s="104">
        <f>'Prihodi po izvorima fin.'!D32</f>
        <v>18000</v>
      </c>
      <c r="H23" s="169">
        <f>'Prihodi po izvorima fin.'!E32</f>
        <v>16540.91</v>
      </c>
      <c r="I23" s="170"/>
      <c r="J23" s="139" t="s">
        <v>1399</v>
      </c>
      <c r="K23" s="169">
        <f>'Rashodi po izvorima fin.'!E284</f>
        <v>16540.91</v>
      </c>
      <c r="L23" s="170"/>
      <c r="M23" s="139"/>
      <c r="N23" s="103">
        <f t="shared" si="2"/>
        <v>0</v>
      </c>
      <c r="O23" s="111"/>
      <c r="P23" s="169"/>
      <c r="Q23" s="169"/>
      <c r="R23" s="171">
        <f>N23+P23</f>
        <v>0</v>
      </c>
      <c r="S23" s="169"/>
      <c r="T23" s="172"/>
      <c r="U23" s="19"/>
      <c r="V23" s="19"/>
      <c r="Z23" s="11"/>
      <c r="AA23" s="11"/>
      <c r="AB23" s="11"/>
    </row>
    <row r="24" spans="1:30" ht="15" customHeight="1">
      <c r="A24" s="19"/>
      <c r="B24" s="21" t="s">
        <v>1464</v>
      </c>
      <c r="C24" s="161" t="s">
        <v>1465</v>
      </c>
      <c r="D24" s="162"/>
      <c r="E24" s="162"/>
      <c r="F24" s="109"/>
      <c r="G24" s="104"/>
      <c r="H24" s="107"/>
      <c r="I24" s="108"/>
      <c r="J24" s="139"/>
      <c r="K24" s="107"/>
      <c r="L24" s="108"/>
      <c r="M24" s="139"/>
      <c r="N24" s="109"/>
      <c r="O24" s="111"/>
      <c r="P24" s="169">
        <v>23849.65</v>
      </c>
      <c r="Q24" s="169"/>
      <c r="R24" s="171">
        <f>N24+P24</f>
        <v>23849.65</v>
      </c>
      <c r="S24" s="169"/>
      <c r="T24" s="172"/>
      <c r="U24" s="19"/>
      <c r="V24" s="19"/>
      <c r="Z24" s="11"/>
      <c r="AA24" s="11"/>
      <c r="AB24" s="11"/>
    </row>
    <row r="25" spans="1:30">
      <c r="A25" s="19"/>
      <c r="B25" s="163" t="s">
        <v>1507</v>
      </c>
      <c r="C25" s="164"/>
      <c r="D25" s="164"/>
      <c r="E25" s="164"/>
      <c r="F25" s="165">
        <f>SUM(F16:G23)-G20-G21</f>
        <v>37176551</v>
      </c>
      <c r="G25" s="166"/>
      <c r="H25" s="165">
        <f>SUM(H16:I23)-H20-H21</f>
        <v>37289965.350000001</v>
      </c>
      <c r="I25" s="166"/>
      <c r="J25" s="140">
        <f>H25/F25*100</f>
        <v>100.30506958539537</v>
      </c>
      <c r="K25" s="165">
        <f>SUM(K16:L23)-K20-K21</f>
        <v>35847005.960000001</v>
      </c>
      <c r="L25" s="166"/>
      <c r="M25" s="140">
        <f t="shared" si="0"/>
        <v>96.423699874687145</v>
      </c>
      <c r="N25" s="105">
        <f>H25-K25</f>
        <v>1442959.3900000006</v>
      </c>
      <c r="O25" s="165">
        <f>SUM(O16:Q24)-O20-P21</f>
        <v>7817222.6900000004</v>
      </c>
      <c r="P25" s="165"/>
      <c r="Q25" s="165"/>
      <c r="R25" s="167">
        <f>N25+O25</f>
        <v>9260182.0800000019</v>
      </c>
      <c r="S25" s="167"/>
      <c r="T25" s="168"/>
      <c r="U25" s="19"/>
      <c r="V25" s="19"/>
      <c r="Z25" s="11"/>
      <c r="AA25" s="11"/>
      <c r="AB25" s="11"/>
    </row>
    <row r="26" spans="1:30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30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57"/>
      <c r="R27" s="158"/>
      <c r="S27" s="158"/>
      <c r="T27" s="158"/>
      <c r="U27" s="19"/>
      <c r="V27" s="19"/>
    </row>
    <row r="28" spans="1:30">
      <c r="A28" s="19"/>
      <c r="B28" s="159"/>
      <c r="C28" s="160"/>
      <c r="D28" s="19"/>
      <c r="E28" s="19"/>
      <c r="F28" s="19"/>
      <c r="G28" s="157"/>
      <c r="H28" s="158"/>
      <c r="I28" s="159"/>
      <c r="J28" s="160"/>
      <c r="K28" s="160"/>
      <c r="L28" s="19"/>
      <c r="M28" s="19"/>
      <c r="N28" s="19"/>
      <c r="O28" s="19"/>
      <c r="P28" s="19"/>
      <c r="Q28" s="158"/>
      <c r="R28" s="158"/>
      <c r="S28" s="158"/>
      <c r="T28" s="158"/>
      <c r="U28" s="19"/>
      <c r="V28" s="19"/>
    </row>
    <row r="29" spans="1:30">
      <c r="A29" s="19"/>
      <c r="B29" s="160"/>
      <c r="C29" s="160"/>
      <c r="D29" s="19"/>
      <c r="E29" s="19"/>
      <c r="F29" s="19"/>
      <c r="G29" s="158"/>
      <c r="H29" s="158"/>
      <c r="I29" s="160"/>
      <c r="J29" s="160"/>
      <c r="K29" s="16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30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</sheetData>
  <mergeCells count="76">
    <mergeCell ref="H20:I20"/>
    <mergeCell ref="H21:I21"/>
    <mergeCell ref="Z17:AB17"/>
    <mergeCell ref="O20:Q20"/>
    <mergeCell ref="P21:Q21"/>
    <mergeCell ref="B7:T7"/>
    <mergeCell ref="B2:F2"/>
    <mergeCell ref="P2:R2"/>
    <mergeCell ref="B3:D3"/>
    <mergeCell ref="B4:D4"/>
    <mergeCell ref="B5:D5"/>
    <mergeCell ref="R14:U14"/>
    <mergeCell ref="B9:T9"/>
    <mergeCell ref="B11:E14"/>
    <mergeCell ref="F11:G13"/>
    <mergeCell ref="H11:N11"/>
    <mergeCell ref="O11:Q13"/>
    <mergeCell ref="R11:U13"/>
    <mergeCell ref="H12:I13"/>
    <mergeCell ref="K12:L13"/>
    <mergeCell ref="N12:N13"/>
    <mergeCell ref="J13:J14"/>
    <mergeCell ref="M13:M14"/>
    <mergeCell ref="F14:G14"/>
    <mergeCell ref="H14:I14"/>
    <mergeCell ref="K14:L14"/>
    <mergeCell ref="O14:Q14"/>
    <mergeCell ref="B15:T15"/>
    <mergeCell ref="C16:E16"/>
    <mergeCell ref="F16:G16"/>
    <mergeCell ref="H16:I16"/>
    <mergeCell ref="K16:L16"/>
    <mergeCell ref="O16:Q16"/>
    <mergeCell ref="R16:T16"/>
    <mergeCell ref="P23:Q23"/>
    <mergeCell ref="P24:Q24"/>
    <mergeCell ref="R18:T18"/>
    <mergeCell ref="C17:E17"/>
    <mergeCell ref="F17:G17"/>
    <mergeCell ref="H17:I17"/>
    <mergeCell ref="K17:L17"/>
    <mergeCell ref="O17:Q17"/>
    <mergeCell ref="R17:T17"/>
    <mergeCell ref="C18:E18"/>
    <mergeCell ref="F18:G18"/>
    <mergeCell ref="H18:I18"/>
    <mergeCell ref="K18:L18"/>
    <mergeCell ref="O18:Q18"/>
    <mergeCell ref="R22:T22"/>
    <mergeCell ref="C19:E19"/>
    <mergeCell ref="F19:G19"/>
    <mergeCell ref="H19:I19"/>
    <mergeCell ref="K19:L19"/>
    <mergeCell ref="O19:Q19"/>
    <mergeCell ref="R19:T19"/>
    <mergeCell ref="C22:E22"/>
    <mergeCell ref="F22:G22"/>
    <mergeCell ref="H22:I22"/>
    <mergeCell ref="K22:L22"/>
    <mergeCell ref="O22:Q22"/>
    <mergeCell ref="Q27:T28"/>
    <mergeCell ref="B28:C29"/>
    <mergeCell ref="G28:H29"/>
    <mergeCell ref="I28:K29"/>
    <mergeCell ref="C23:E23"/>
    <mergeCell ref="B25:E25"/>
    <mergeCell ref="F25:G25"/>
    <mergeCell ref="H25:I25"/>
    <mergeCell ref="K25:L25"/>
    <mergeCell ref="O25:Q25"/>
    <mergeCell ref="R25:T25"/>
    <mergeCell ref="H23:I23"/>
    <mergeCell ref="K23:L23"/>
    <mergeCell ref="R23:T23"/>
    <mergeCell ref="C24:E24"/>
    <mergeCell ref="R24:T2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 2</vt:lpstr>
      <vt:lpstr>Opći dio</vt:lpstr>
      <vt:lpstr>Opći dio prihodi</vt:lpstr>
      <vt:lpstr>Opći dio rashodi</vt:lpstr>
      <vt:lpstr>Prihodi po izvorima fin.</vt:lpstr>
      <vt:lpstr>Rashodi po izvorima fin.</vt:lpstr>
      <vt:lpstr>Rashodi po aktiv. i izv.fin.</vt:lpstr>
      <vt:lpstr>Izvori financiranja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Šaina</dc:creator>
  <cp:lastModifiedBy>Vladimirka Telenta</cp:lastModifiedBy>
  <cp:lastPrinted>2019-02-19T10:16:49Z</cp:lastPrinted>
  <dcterms:created xsi:type="dcterms:W3CDTF">2015-03-27T08:41:49Z</dcterms:created>
  <dcterms:modified xsi:type="dcterms:W3CDTF">2019-02-25T10:22:49Z</dcterms:modified>
</cp:coreProperties>
</file>