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Users\Vladimirka Telenta\Desktop\Vlatka\MZOS\FINANCIJSKI PLANOVI\planovi 2022\IZVRŠENJE\"/>
    </mc:Choice>
  </mc:AlternateContent>
  <xr:revisionPtr revIDLastSave="0" documentId="13_ncr:1_{BCB9612F-F513-4D00-B3F5-F7509A09580A}" xr6:coauthVersionLast="36" xr6:coauthVersionMax="36" xr10:uidLastSave="{00000000-0000-0000-0000-000000000000}"/>
  <bookViews>
    <workbookView xWindow="0" yWindow="0" windowWidth="28800" windowHeight="11925" tabRatio="894" firstSheet="2" activeTab="2" xr2:uid="{00000000-000D-0000-FFFF-FFFF00000000}"/>
  </bookViews>
  <sheets>
    <sheet name="Sheet1" sheetId="1" state="hidden" r:id="rId1"/>
    <sheet name="Sheet 2" sheetId="2" state="hidden" r:id="rId2"/>
    <sheet name="Opći dio" sheetId="8" r:id="rId3"/>
    <sheet name="Opći dio prihodi" sheetId="9" r:id="rId4"/>
    <sheet name="Prihodi po izvorima fin." sheetId="7" r:id="rId5"/>
    <sheet name="Opći dio rashodi" sheetId="10" r:id="rId6"/>
    <sheet name="Rashodi po izvorima fin." sheetId="3" r:id="rId7"/>
    <sheet name="Rashodi po aktiv. i izv.fin." sheetId="5" r:id="rId8"/>
    <sheet name="ZBIRNO PLAN SVEUČILIŠTA" sheetId="12" r:id="rId9"/>
    <sheet name="Izvori financiranja" sheetId="6" r:id="rId10"/>
  </sheets>
  <externalReferences>
    <externalReference r:id="rId11"/>
  </externalReferences>
  <definedNames>
    <definedName name="_xlnm.Print_Area" localSheetId="4">'Prihodi po izvorima fin.'!$A$1:$H$48</definedName>
    <definedName name="_xlnm.Print_Area" localSheetId="7">'Rashodi po aktiv. i izv.fin.'!$A$1:$H$672</definedName>
    <definedName name="_xlnm.Print_Area" localSheetId="6">'Rashodi po izvorima fin.'!$A$1:$H$481</definedName>
    <definedName name="_xlnm.Print_Area" localSheetId="8">'ZBIRNO PLAN SVEUČILIŠTA'!$A$1:$E$398</definedName>
  </definedNames>
  <calcPr calcId="191029"/>
  <pivotCaches>
    <pivotCache cacheId="0" r:id="rId12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4" i="6" l="1"/>
  <c r="R20" i="6"/>
  <c r="P20" i="6"/>
  <c r="G23" i="8" l="1"/>
  <c r="F23" i="8"/>
  <c r="G22" i="8"/>
  <c r="F22" i="8"/>
  <c r="O28" i="6"/>
  <c r="O19" i="6" l="1"/>
  <c r="D163" i="12" l="1"/>
  <c r="E163" i="12"/>
  <c r="F163" i="12"/>
  <c r="C163" i="12"/>
  <c r="D151" i="12"/>
  <c r="E151" i="12"/>
  <c r="F151" i="12"/>
  <c r="C151" i="12"/>
  <c r="H263" i="12" l="1"/>
  <c r="H319" i="12"/>
  <c r="H320" i="12"/>
  <c r="G263" i="12"/>
  <c r="G319" i="12"/>
  <c r="G320" i="12"/>
  <c r="H6" i="5"/>
  <c r="H7" i="5"/>
  <c r="H8" i="5"/>
  <c r="H9" i="5"/>
  <c r="H10" i="5"/>
  <c r="H11" i="5"/>
  <c r="H13" i="5"/>
  <c r="H14" i="5"/>
  <c r="H15" i="5"/>
  <c r="H19" i="5"/>
  <c r="H21" i="5"/>
  <c r="H23" i="5"/>
  <c r="H24" i="5"/>
  <c r="H25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2" i="5"/>
  <c r="H55" i="5"/>
  <c r="H56" i="5"/>
  <c r="H57" i="5"/>
  <c r="H60" i="5"/>
  <c r="H61" i="5"/>
  <c r="H62" i="5"/>
  <c r="H63" i="5"/>
  <c r="H64" i="5"/>
  <c r="H65" i="5"/>
  <c r="H66" i="5"/>
  <c r="H72" i="5"/>
  <c r="H74" i="5"/>
  <c r="H75" i="5"/>
  <c r="H76" i="5"/>
  <c r="H77" i="5"/>
  <c r="H78" i="5"/>
  <c r="H79" i="5"/>
  <c r="H80" i="5"/>
  <c r="H81" i="5"/>
  <c r="H82" i="5"/>
  <c r="H84" i="5"/>
  <c r="H85" i="5"/>
  <c r="H86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2" i="5"/>
  <c r="H113" i="5"/>
  <c r="H114" i="5"/>
  <c r="H115" i="5"/>
  <c r="H116" i="5"/>
  <c r="H117" i="5"/>
  <c r="H118" i="5"/>
  <c r="H119" i="5"/>
  <c r="H120" i="5"/>
  <c r="H121" i="5"/>
  <c r="H122" i="5"/>
  <c r="H124" i="5"/>
  <c r="H125" i="5"/>
  <c r="H126" i="5"/>
  <c r="H127" i="5"/>
  <c r="H128" i="5"/>
  <c r="H130" i="5"/>
  <c r="H131" i="5"/>
  <c r="H132" i="5"/>
  <c r="H133" i="5"/>
  <c r="H134" i="5"/>
  <c r="H135" i="5"/>
  <c r="H136" i="5"/>
  <c r="H137" i="5"/>
  <c r="H139" i="5"/>
  <c r="H141" i="5"/>
  <c r="H143" i="5"/>
  <c r="H144" i="5"/>
  <c r="H145" i="5"/>
  <c r="H146" i="5"/>
  <c r="H147" i="5"/>
  <c r="H148" i="5"/>
  <c r="H149" i="5"/>
  <c r="H150" i="5"/>
  <c r="H152" i="5"/>
  <c r="H154" i="5"/>
  <c r="H155" i="5"/>
  <c r="H156" i="5"/>
  <c r="H157" i="5"/>
  <c r="H158" i="5"/>
  <c r="H160" i="5"/>
  <c r="H163" i="5"/>
  <c r="H165" i="5"/>
  <c r="H166" i="5"/>
  <c r="H168" i="5"/>
  <c r="H169" i="5"/>
  <c r="H170" i="5"/>
  <c r="H171" i="5"/>
  <c r="H172" i="5"/>
  <c r="H176" i="5"/>
  <c r="H177" i="5"/>
  <c r="H178" i="5"/>
  <c r="H179" i="5"/>
  <c r="H180" i="5"/>
  <c r="H181" i="5"/>
  <c r="H182" i="5"/>
  <c r="H183" i="5"/>
  <c r="H184" i="5"/>
  <c r="H186" i="5"/>
  <c r="H187" i="5"/>
  <c r="H189" i="5"/>
  <c r="H190" i="5"/>
  <c r="H191" i="5"/>
  <c r="H193" i="5"/>
  <c r="H194" i="5"/>
  <c r="H195" i="5"/>
  <c r="H196" i="5"/>
  <c r="H197" i="5"/>
  <c r="H200" i="5"/>
  <c r="H202" i="5"/>
  <c r="H203" i="5"/>
  <c r="H204" i="5"/>
  <c r="H205" i="5"/>
  <c r="H206" i="5"/>
  <c r="H207" i="5"/>
  <c r="H208" i="5"/>
  <c r="H209" i="5"/>
  <c r="H210" i="5"/>
  <c r="H212" i="5"/>
  <c r="H213" i="5"/>
  <c r="H215" i="5"/>
  <c r="H216" i="5"/>
  <c r="H217" i="5"/>
  <c r="H219" i="5"/>
  <c r="H220" i="5"/>
  <c r="H221" i="5"/>
  <c r="H222" i="5"/>
  <c r="H223" i="5"/>
  <c r="H226" i="5"/>
  <c r="H230" i="5"/>
  <c r="H231" i="5"/>
  <c r="H233" i="5"/>
  <c r="H234" i="5"/>
  <c r="H235" i="5"/>
  <c r="H236" i="5"/>
  <c r="H237" i="5"/>
  <c r="H238" i="5"/>
  <c r="H239" i="5"/>
  <c r="H240" i="5"/>
  <c r="H241" i="5"/>
  <c r="H242" i="5"/>
  <c r="H243" i="5"/>
  <c r="H244" i="5"/>
  <c r="H245" i="5"/>
  <c r="H246" i="5"/>
  <c r="H247" i="5"/>
  <c r="H248" i="5"/>
  <c r="H249" i="5"/>
  <c r="H250" i="5"/>
  <c r="H251" i="5"/>
  <c r="H252" i="5"/>
  <c r="H253" i="5"/>
  <c r="H254" i="5"/>
  <c r="H255" i="5"/>
  <c r="H256" i="5"/>
  <c r="H257" i="5"/>
  <c r="H259" i="5"/>
  <c r="H260" i="5"/>
  <c r="H261" i="5"/>
  <c r="H262" i="5"/>
  <c r="H263" i="5"/>
  <c r="H269" i="5"/>
  <c r="H271" i="5"/>
  <c r="H272" i="5"/>
  <c r="H274" i="5"/>
  <c r="H275" i="5"/>
  <c r="H276" i="5"/>
  <c r="H277" i="5"/>
  <c r="H278" i="5"/>
  <c r="H279" i="5"/>
  <c r="H280" i="5"/>
  <c r="H304" i="5"/>
  <c r="H305" i="5"/>
  <c r="H306" i="5"/>
  <c r="H307" i="5"/>
  <c r="H309" i="5"/>
  <c r="H311" i="5"/>
  <c r="H313" i="5"/>
  <c r="H316" i="5"/>
  <c r="H317" i="5"/>
  <c r="H318" i="5"/>
  <c r="H319" i="5"/>
  <c r="H320" i="5"/>
  <c r="H321" i="5"/>
  <c r="H322" i="5"/>
  <c r="H323" i="5"/>
  <c r="H324" i="5"/>
  <c r="H325" i="5"/>
  <c r="H326" i="5"/>
  <c r="H327" i="5"/>
  <c r="H328" i="5"/>
  <c r="H329" i="5"/>
  <c r="H330" i="5"/>
  <c r="H331" i="5"/>
  <c r="H332" i="5"/>
  <c r="H333" i="5"/>
  <c r="H335" i="5"/>
  <c r="H336" i="5"/>
  <c r="H337" i="5"/>
  <c r="H338" i="5"/>
  <c r="H341" i="5"/>
  <c r="H342" i="5"/>
  <c r="H343" i="5"/>
  <c r="H344" i="5"/>
  <c r="H345" i="5"/>
  <c r="H346" i="5"/>
  <c r="H348" i="5"/>
  <c r="H349" i="5"/>
  <c r="H351" i="5"/>
  <c r="H353" i="5"/>
  <c r="H354" i="5"/>
  <c r="H356" i="5"/>
  <c r="H357" i="5"/>
  <c r="H358" i="5"/>
  <c r="H359" i="5"/>
  <c r="H360" i="5"/>
  <c r="H363" i="5"/>
  <c r="H364" i="5"/>
  <c r="H365" i="5"/>
  <c r="H366" i="5"/>
  <c r="H367" i="5"/>
  <c r="H368" i="5"/>
  <c r="H369" i="5"/>
  <c r="H370" i="5"/>
  <c r="H371" i="5"/>
  <c r="H372" i="5"/>
  <c r="H374" i="5"/>
  <c r="H375" i="5"/>
  <c r="H378" i="5"/>
  <c r="H379" i="5"/>
  <c r="H380" i="5"/>
  <c r="H394" i="5"/>
  <c r="H395" i="5"/>
  <c r="H398" i="5"/>
  <c r="H400" i="5"/>
  <c r="H401" i="5"/>
  <c r="H402" i="5"/>
  <c r="H403" i="5"/>
  <c r="H404" i="5"/>
  <c r="H405" i="5"/>
  <c r="H407" i="5"/>
  <c r="H408" i="5"/>
  <c r="H409" i="5"/>
  <c r="H410" i="5"/>
  <c r="H411" i="5"/>
  <c r="H412" i="5"/>
  <c r="H413" i="5"/>
  <c r="H414" i="5"/>
  <c r="H415" i="5"/>
  <c r="H417" i="5"/>
  <c r="H418" i="5"/>
  <c r="H421" i="5"/>
  <c r="H422" i="5"/>
  <c r="H423" i="5"/>
  <c r="H424" i="5"/>
  <c r="H425" i="5"/>
  <c r="H427" i="5"/>
  <c r="H428" i="5"/>
  <c r="H429" i="5"/>
  <c r="H430" i="5"/>
  <c r="H431" i="5"/>
  <c r="H432" i="5"/>
  <c r="H433" i="5"/>
  <c r="H435" i="5"/>
  <c r="H436" i="5"/>
  <c r="H437" i="5"/>
  <c r="H438" i="5"/>
  <c r="H439" i="5"/>
  <c r="H441" i="5"/>
  <c r="H442" i="5"/>
  <c r="H443" i="5"/>
  <c r="H444" i="5"/>
  <c r="H445" i="5"/>
  <c r="H446" i="5"/>
  <c r="H447" i="5"/>
  <c r="H448" i="5"/>
  <c r="H449" i="5"/>
  <c r="H450" i="5"/>
  <c r="H451" i="5"/>
  <c r="H452" i="5"/>
  <c r="H453" i="5"/>
  <c r="H454" i="5"/>
  <c r="H455" i="5"/>
  <c r="H456" i="5"/>
  <c r="H457" i="5"/>
  <c r="H458" i="5"/>
  <c r="H459" i="5"/>
  <c r="H460" i="5"/>
  <c r="H461" i="5"/>
  <c r="H462" i="5"/>
  <c r="H463" i="5"/>
  <c r="H464" i="5"/>
  <c r="H465" i="5"/>
  <c r="H466" i="5"/>
  <c r="H467" i="5"/>
  <c r="H468" i="5"/>
  <c r="H469" i="5"/>
  <c r="H470" i="5"/>
  <c r="H471" i="5"/>
  <c r="H472" i="5"/>
  <c r="H473" i="5"/>
  <c r="H474" i="5"/>
  <c r="H475" i="5"/>
  <c r="H476" i="5"/>
  <c r="H477" i="5"/>
  <c r="H478" i="5"/>
  <c r="H479" i="5"/>
  <c r="H480" i="5"/>
  <c r="H481" i="5"/>
  <c r="H482" i="5"/>
  <c r="H483" i="5"/>
  <c r="H484" i="5"/>
  <c r="H485" i="5"/>
  <c r="H494" i="5"/>
  <c r="H495" i="5"/>
  <c r="H497" i="5"/>
  <c r="H498" i="5"/>
  <c r="H499" i="5"/>
  <c r="H500" i="5"/>
  <c r="H501" i="5"/>
  <c r="H502" i="5"/>
  <c r="H503" i="5"/>
  <c r="H504" i="5"/>
  <c r="H505" i="5"/>
  <c r="H507" i="5"/>
  <c r="H508" i="5"/>
  <c r="H509" i="5"/>
  <c r="H511" i="5"/>
  <c r="H512" i="5"/>
  <c r="H513" i="5"/>
  <c r="H514" i="5"/>
  <c r="H516" i="5"/>
  <c r="H517" i="5"/>
  <c r="H518" i="5"/>
  <c r="H519" i="5"/>
  <c r="H522" i="5"/>
  <c r="H523" i="5"/>
  <c r="H524" i="5"/>
  <c r="H525" i="5"/>
  <c r="H526" i="5"/>
  <c r="H527" i="5"/>
  <c r="H528" i="5"/>
  <c r="H530" i="5"/>
  <c r="H531" i="5"/>
  <c r="H532" i="5"/>
  <c r="H533" i="5"/>
  <c r="H534" i="5"/>
  <c r="H535" i="5"/>
  <c r="H536" i="5"/>
  <c r="H537" i="5"/>
  <c r="H538" i="5"/>
  <c r="H540" i="5"/>
  <c r="H542" i="5"/>
  <c r="H543" i="5"/>
  <c r="H544" i="5"/>
  <c r="H548" i="5"/>
  <c r="H549" i="5"/>
  <c r="H560" i="5"/>
  <c r="H562" i="5"/>
  <c r="H563" i="5"/>
  <c r="H564" i="5"/>
  <c r="H565" i="5"/>
  <c r="H566" i="5"/>
  <c r="H567" i="5"/>
  <c r="H568" i="5"/>
  <c r="H569" i="5"/>
  <c r="H570" i="5"/>
  <c r="H572" i="5"/>
  <c r="H574" i="5"/>
  <c r="H575" i="5"/>
  <c r="H576" i="5"/>
  <c r="H577" i="5"/>
  <c r="H578" i="5"/>
  <c r="H580" i="5"/>
  <c r="H581" i="5"/>
  <c r="H582" i="5"/>
  <c r="H583" i="5"/>
  <c r="H585" i="5"/>
  <c r="H586" i="5"/>
  <c r="H587" i="5"/>
  <c r="H588" i="5"/>
  <c r="H589" i="5"/>
  <c r="H591" i="5"/>
  <c r="H593" i="5"/>
  <c r="H594" i="5"/>
  <c r="H596" i="5"/>
  <c r="H597" i="5"/>
  <c r="H598" i="5"/>
  <c r="H599" i="5"/>
  <c r="H600" i="5"/>
  <c r="H602" i="5"/>
  <c r="H603" i="5"/>
  <c r="H605" i="5"/>
  <c r="H606" i="5"/>
  <c r="H609" i="5"/>
  <c r="H610" i="5"/>
  <c r="H611" i="5"/>
  <c r="H612" i="5"/>
  <c r="H613" i="5"/>
  <c r="H614" i="5"/>
  <c r="H615" i="5"/>
  <c r="H616" i="5"/>
  <c r="H617" i="5"/>
  <c r="H618" i="5"/>
  <c r="H619" i="5"/>
  <c r="H620" i="5"/>
  <c r="H621" i="5"/>
  <c r="H622" i="5"/>
  <c r="H623" i="5"/>
  <c r="H626" i="5"/>
  <c r="H628" i="5"/>
  <c r="H630" i="5"/>
  <c r="H631" i="5"/>
  <c r="H632" i="5"/>
  <c r="H633" i="5"/>
  <c r="H634" i="5"/>
  <c r="H635" i="5"/>
  <c r="H636" i="5"/>
  <c r="H638" i="5"/>
  <c r="H640" i="5"/>
  <c r="H644" i="5"/>
  <c r="H645" i="5"/>
  <c r="H646" i="5"/>
  <c r="H648" i="5"/>
  <c r="H650" i="5"/>
  <c r="H654" i="5"/>
  <c r="H655" i="5"/>
  <c r="H656" i="5"/>
  <c r="H657" i="5"/>
  <c r="H658" i="5"/>
  <c r="H659" i="5"/>
  <c r="H660" i="5"/>
  <c r="H661" i="5"/>
  <c r="H662" i="5"/>
  <c r="H663" i="5"/>
  <c r="H665" i="5"/>
  <c r="H666" i="5"/>
  <c r="H668" i="5"/>
  <c r="H669" i="5"/>
  <c r="H670" i="5"/>
  <c r="H671" i="5"/>
  <c r="H5" i="5"/>
  <c r="G8" i="5"/>
  <c r="G6" i="5"/>
  <c r="G7" i="5"/>
  <c r="G10" i="5"/>
  <c r="G11" i="5"/>
  <c r="G13" i="5"/>
  <c r="G14" i="5"/>
  <c r="G15" i="5"/>
  <c r="G20" i="5"/>
  <c r="G21" i="5"/>
  <c r="G22" i="5"/>
  <c r="G23" i="5"/>
  <c r="G24" i="5"/>
  <c r="G25" i="5"/>
  <c r="G26" i="5"/>
  <c r="G27" i="5"/>
  <c r="G28" i="5"/>
  <c r="G29" i="5"/>
  <c r="G30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51" i="5"/>
  <c r="G52" i="5"/>
  <c r="G53" i="5"/>
  <c r="G54" i="5"/>
  <c r="G55" i="5"/>
  <c r="G56" i="5"/>
  <c r="G57" i="5"/>
  <c r="G70" i="5"/>
  <c r="G71" i="5"/>
  <c r="G72" i="5"/>
  <c r="G74" i="5"/>
  <c r="G75" i="5"/>
  <c r="G76" i="5"/>
  <c r="G77" i="5"/>
  <c r="G78" i="5"/>
  <c r="G79" i="5"/>
  <c r="G80" i="5"/>
  <c r="G81" i="5"/>
  <c r="G82" i="5"/>
  <c r="G84" i="5"/>
  <c r="G85" i="5"/>
  <c r="G86" i="5"/>
  <c r="G89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7" i="5"/>
  <c r="G108" i="5"/>
  <c r="G109" i="5"/>
  <c r="G110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1" i="5"/>
  <c r="G142" i="5"/>
  <c r="G143" i="5"/>
  <c r="G144" i="5"/>
  <c r="G145" i="5"/>
  <c r="G146" i="5"/>
  <c r="G147" i="5"/>
  <c r="G148" i="5"/>
  <c r="G149" i="5"/>
  <c r="G151" i="5"/>
  <c r="G152" i="5"/>
  <c r="G153" i="5"/>
  <c r="G154" i="5"/>
  <c r="G155" i="5"/>
  <c r="G156" i="5"/>
  <c r="G157" i="5"/>
  <c r="G158" i="5"/>
  <c r="G160" i="5"/>
  <c r="G162" i="5"/>
  <c r="G163" i="5"/>
  <c r="G166" i="5"/>
  <c r="G167" i="5"/>
  <c r="G168" i="5"/>
  <c r="G169" i="5"/>
  <c r="G170" i="5"/>
  <c r="G171" i="5"/>
  <c r="G172" i="5"/>
  <c r="G176" i="5"/>
  <c r="G177" i="5"/>
  <c r="G178" i="5"/>
  <c r="G179" i="5"/>
  <c r="G180" i="5"/>
  <c r="G181" i="5"/>
  <c r="G182" i="5"/>
  <c r="G184" i="5"/>
  <c r="G185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2" i="5"/>
  <c r="G203" i="5"/>
  <c r="G204" i="5"/>
  <c r="G205" i="5"/>
  <c r="G206" i="5"/>
  <c r="G207" i="5"/>
  <c r="G208" i="5"/>
  <c r="G210" i="5"/>
  <c r="G211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30" i="5"/>
  <c r="G231" i="5"/>
  <c r="G233" i="5"/>
  <c r="G234" i="5"/>
  <c r="G235" i="5"/>
  <c r="G236" i="5"/>
  <c r="G237" i="5"/>
  <c r="G238" i="5"/>
  <c r="G239" i="5"/>
  <c r="G240" i="5"/>
  <c r="G241" i="5"/>
  <c r="G242" i="5"/>
  <c r="G243" i="5"/>
  <c r="G244" i="5"/>
  <c r="G245" i="5"/>
  <c r="G246" i="5"/>
  <c r="G247" i="5"/>
  <c r="G248" i="5"/>
  <c r="G249" i="5"/>
  <c r="G250" i="5"/>
  <c r="G251" i="5"/>
  <c r="G252" i="5"/>
  <c r="G254" i="5"/>
  <c r="G255" i="5"/>
  <c r="G256" i="5"/>
  <c r="G258" i="5"/>
  <c r="G259" i="5"/>
  <c r="G260" i="5"/>
  <c r="G261" i="5"/>
  <c r="G263" i="5"/>
  <c r="G267" i="5"/>
  <c r="G268" i="5"/>
  <c r="G269" i="5"/>
  <c r="G270" i="5"/>
  <c r="G271" i="5"/>
  <c r="G272" i="5"/>
  <c r="G273" i="5"/>
  <c r="G275" i="5"/>
  <c r="G276" i="5"/>
  <c r="G277" i="5"/>
  <c r="G278" i="5"/>
  <c r="G279" i="5"/>
  <c r="G304" i="5"/>
  <c r="G305" i="5"/>
  <c r="G306" i="5"/>
  <c r="G307" i="5"/>
  <c r="G308" i="5"/>
  <c r="G309" i="5"/>
  <c r="G310" i="5"/>
  <c r="G311" i="5"/>
  <c r="G312" i="5"/>
  <c r="G313" i="5"/>
  <c r="G316" i="5"/>
  <c r="G317" i="5"/>
  <c r="G318" i="5"/>
  <c r="G319" i="5"/>
  <c r="G321" i="5"/>
  <c r="G322" i="5"/>
  <c r="G323" i="5"/>
  <c r="G324" i="5"/>
  <c r="G325" i="5"/>
  <c r="G327" i="5"/>
  <c r="G328" i="5"/>
  <c r="G329" i="5"/>
  <c r="G330" i="5"/>
  <c r="G331" i="5"/>
  <c r="G332" i="5"/>
  <c r="G333" i="5"/>
  <c r="G334" i="5"/>
  <c r="G335" i="5"/>
  <c r="G336" i="5"/>
  <c r="G338" i="5"/>
  <c r="G341" i="5"/>
  <c r="G342" i="5"/>
  <c r="G343" i="5"/>
  <c r="G344" i="5"/>
  <c r="G345" i="5"/>
  <c r="G346" i="5"/>
  <c r="G348" i="5"/>
  <c r="G349" i="5"/>
  <c r="G351" i="5"/>
  <c r="G353" i="5"/>
  <c r="G354" i="5"/>
  <c r="G355" i="5"/>
  <c r="G356" i="5"/>
  <c r="G357" i="5"/>
  <c r="G358" i="5"/>
  <c r="G359" i="5"/>
  <c r="G360" i="5"/>
  <c r="G363" i="5"/>
  <c r="G364" i="5"/>
  <c r="G365" i="5"/>
  <c r="G366" i="5"/>
  <c r="G367" i="5"/>
  <c r="G368" i="5"/>
  <c r="G369" i="5"/>
  <c r="G370" i="5"/>
  <c r="G371" i="5"/>
  <c r="G372" i="5"/>
  <c r="G374" i="5"/>
  <c r="G376" i="5"/>
  <c r="G379" i="5"/>
  <c r="G380" i="5"/>
  <c r="G394" i="5"/>
  <c r="G395" i="5"/>
  <c r="G398" i="5"/>
  <c r="G399" i="5"/>
  <c r="G400" i="5"/>
  <c r="G401" i="5"/>
  <c r="G402" i="5"/>
  <c r="G403" i="5"/>
  <c r="G404" i="5"/>
  <c r="G405" i="5"/>
  <c r="G408" i="5"/>
  <c r="G409" i="5"/>
  <c r="G410" i="5"/>
  <c r="G412" i="5"/>
  <c r="G413" i="5"/>
  <c r="G414" i="5"/>
  <c r="G415" i="5"/>
  <c r="G417" i="5"/>
  <c r="G418" i="5"/>
  <c r="G419" i="5"/>
  <c r="G420" i="5"/>
  <c r="G421" i="5"/>
  <c r="G422" i="5"/>
  <c r="G423" i="5"/>
  <c r="G424" i="5"/>
  <c r="G425" i="5"/>
  <c r="G426" i="5"/>
  <c r="G427" i="5"/>
  <c r="G428" i="5"/>
  <c r="G429" i="5"/>
  <c r="G430" i="5"/>
  <c r="G431" i="5"/>
  <c r="G432" i="5"/>
  <c r="G433" i="5"/>
  <c r="G435" i="5"/>
  <c r="G436" i="5"/>
  <c r="G437" i="5"/>
  <c r="G438" i="5"/>
  <c r="G439" i="5"/>
  <c r="G441" i="5"/>
  <c r="G442" i="5"/>
  <c r="G443" i="5"/>
  <c r="G444" i="5"/>
  <c r="G445" i="5"/>
  <c r="G446" i="5"/>
  <c r="G447" i="5"/>
  <c r="G448" i="5"/>
  <c r="G449" i="5"/>
  <c r="G450" i="5"/>
  <c r="G451" i="5"/>
  <c r="G452" i="5"/>
  <c r="G453" i="5"/>
  <c r="G454" i="5"/>
  <c r="G455" i="5"/>
  <c r="G456" i="5"/>
  <c r="G457" i="5"/>
  <c r="G458" i="5"/>
  <c r="G459" i="5"/>
  <c r="G460" i="5"/>
  <c r="G461" i="5"/>
  <c r="G462" i="5"/>
  <c r="G463" i="5"/>
  <c r="G464" i="5"/>
  <c r="G465" i="5"/>
  <c r="G466" i="5"/>
  <c r="G467" i="5"/>
  <c r="G468" i="5"/>
  <c r="G469" i="5"/>
  <c r="G470" i="5"/>
  <c r="G471" i="5"/>
  <c r="G472" i="5"/>
  <c r="G473" i="5"/>
  <c r="G474" i="5"/>
  <c r="G475" i="5"/>
  <c r="G476" i="5"/>
  <c r="G477" i="5"/>
  <c r="G478" i="5"/>
  <c r="G479" i="5"/>
  <c r="G480" i="5"/>
  <c r="G481" i="5"/>
  <c r="G482" i="5"/>
  <c r="G483" i="5"/>
  <c r="G484" i="5"/>
  <c r="G485" i="5"/>
  <c r="G487" i="5"/>
  <c r="G488" i="5"/>
  <c r="G489" i="5"/>
  <c r="G490" i="5"/>
  <c r="G491" i="5"/>
  <c r="G493" i="5"/>
  <c r="G494" i="5"/>
  <c r="G495" i="5"/>
  <c r="G497" i="5"/>
  <c r="G498" i="5"/>
  <c r="G499" i="5"/>
  <c r="G500" i="5"/>
  <c r="G501" i="5"/>
  <c r="G502" i="5"/>
  <c r="G503" i="5"/>
  <c r="G504" i="5"/>
  <c r="G505" i="5"/>
  <c r="G507" i="5"/>
  <c r="G508" i="5"/>
  <c r="G509" i="5"/>
  <c r="G510" i="5"/>
  <c r="G511" i="5"/>
  <c r="G512" i="5"/>
  <c r="G513" i="5"/>
  <c r="G515" i="5"/>
  <c r="G516" i="5"/>
  <c r="G518" i="5"/>
  <c r="G520" i="5"/>
  <c r="G521" i="5"/>
  <c r="G522" i="5"/>
  <c r="G523" i="5"/>
  <c r="G524" i="5"/>
  <c r="G525" i="5"/>
  <c r="G526" i="5"/>
  <c r="G527" i="5"/>
  <c r="G528" i="5"/>
  <c r="G530" i="5"/>
  <c r="G537" i="5"/>
  <c r="G538" i="5"/>
  <c r="G539" i="5"/>
  <c r="G540" i="5"/>
  <c r="G542" i="5"/>
  <c r="G543" i="5"/>
  <c r="G544" i="5"/>
  <c r="G547" i="5"/>
  <c r="G548" i="5"/>
  <c r="G550" i="5"/>
  <c r="G551" i="5"/>
  <c r="G552" i="5"/>
  <c r="G553" i="5"/>
  <c r="G554" i="5"/>
  <c r="G555" i="5"/>
  <c r="G556" i="5"/>
  <c r="G557" i="5"/>
  <c r="G558" i="5"/>
  <c r="G559" i="5"/>
  <c r="G560" i="5"/>
  <c r="G562" i="5"/>
  <c r="G563" i="5"/>
  <c r="G564" i="5"/>
  <c r="G565" i="5"/>
  <c r="G566" i="5"/>
  <c r="G567" i="5"/>
  <c r="G569" i="5"/>
  <c r="G570" i="5"/>
  <c r="G572" i="5"/>
  <c r="G574" i="5"/>
  <c r="G575" i="5"/>
  <c r="G576" i="5"/>
  <c r="G577" i="5"/>
  <c r="G578" i="5"/>
  <c r="G579" i="5"/>
  <c r="G580" i="5"/>
  <c r="G581" i="5"/>
  <c r="G583" i="5"/>
  <c r="G585" i="5"/>
  <c r="G586" i="5"/>
  <c r="G587" i="5"/>
  <c r="G589" i="5"/>
  <c r="G590" i="5"/>
  <c r="G591" i="5"/>
  <c r="G592" i="5"/>
  <c r="G595" i="5"/>
  <c r="G597" i="5"/>
  <c r="G598" i="5"/>
  <c r="G599" i="5"/>
  <c r="G600" i="5"/>
  <c r="G601" i="5"/>
  <c r="G603" i="5"/>
  <c r="G606" i="5"/>
  <c r="G609" i="5"/>
  <c r="G610" i="5"/>
  <c r="G611" i="5"/>
  <c r="G617" i="5"/>
  <c r="G618" i="5"/>
  <c r="G619" i="5"/>
  <c r="G620" i="5"/>
  <c r="G621" i="5"/>
  <c r="G623" i="5"/>
  <c r="G626" i="5"/>
  <c r="G627" i="5"/>
  <c r="G628" i="5"/>
  <c r="G632" i="5"/>
  <c r="G633" i="5"/>
  <c r="G634" i="5"/>
  <c r="G635" i="5"/>
  <c r="G636" i="5"/>
  <c r="G638" i="5"/>
  <c r="G640" i="5"/>
  <c r="G644" i="5"/>
  <c r="G645" i="5"/>
  <c r="G647" i="5"/>
  <c r="G648" i="5"/>
  <c r="G650" i="5"/>
  <c r="G662" i="5"/>
  <c r="G663" i="5"/>
  <c r="G665" i="5"/>
  <c r="G671" i="5"/>
  <c r="G5" i="5"/>
  <c r="H179" i="3"/>
  <c r="G179" i="3"/>
  <c r="G74" i="10"/>
  <c r="H74" i="10"/>
  <c r="H8" i="7"/>
  <c r="H9" i="7"/>
  <c r="H11" i="7"/>
  <c r="H12" i="7"/>
  <c r="H13" i="7"/>
  <c r="H14" i="7"/>
  <c r="H17" i="7"/>
  <c r="H18" i="7"/>
  <c r="H19" i="7"/>
  <c r="H20" i="7"/>
  <c r="H23" i="7"/>
  <c r="H24" i="7"/>
  <c r="H27" i="7"/>
  <c r="H28" i="7"/>
  <c r="H29" i="7"/>
  <c r="H30" i="7"/>
  <c r="H31" i="7"/>
  <c r="H32" i="7"/>
  <c r="H33" i="7"/>
  <c r="H34" i="7"/>
  <c r="H35" i="7"/>
  <c r="H36" i="7"/>
  <c r="H37" i="7"/>
  <c r="H40" i="7"/>
  <c r="H41" i="7"/>
  <c r="H43" i="7"/>
  <c r="H44" i="7"/>
  <c r="H45" i="7"/>
  <c r="H46" i="7"/>
  <c r="H47" i="7"/>
  <c r="G8" i="7"/>
  <c r="G9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7" i="7"/>
  <c r="G28" i="7"/>
  <c r="G29" i="7"/>
  <c r="G30" i="7"/>
  <c r="G31" i="7"/>
  <c r="G33" i="7"/>
  <c r="G34" i="7"/>
  <c r="G35" i="7"/>
  <c r="G36" i="7"/>
  <c r="G37" i="7"/>
  <c r="G38" i="7"/>
  <c r="G40" i="7"/>
  <c r="G41" i="7"/>
  <c r="G43" i="7"/>
  <c r="G44" i="7"/>
  <c r="G45" i="7"/>
  <c r="G47" i="7"/>
  <c r="H8" i="9"/>
  <c r="H10" i="9"/>
  <c r="H14" i="9"/>
  <c r="H15" i="9"/>
  <c r="H17" i="9"/>
  <c r="H18" i="9"/>
  <c r="H22" i="9"/>
  <c r="H25" i="9"/>
  <c r="H26" i="9"/>
  <c r="H27" i="9"/>
  <c r="H29" i="9"/>
  <c r="H30" i="9"/>
  <c r="H31" i="9"/>
  <c r="H33" i="9"/>
  <c r="H37" i="9"/>
  <c r="H46" i="9"/>
  <c r="H47" i="9"/>
  <c r="G8" i="9"/>
  <c r="G10" i="9"/>
  <c r="G11" i="9"/>
  <c r="G17" i="9"/>
  <c r="G18" i="9"/>
  <c r="G22" i="9"/>
  <c r="G23" i="9"/>
  <c r="G24" i="9"/>
  <c r="G25" i="9"/>
  <c r="G26" i="9"/>
  <c r="G27" i="9"/>
  <c r="G29" i="9"/>
  <c r="G30" i="9"/>
  <c r="G31" i="9"/>
  <c r="G33" i="9"/>
  <c r="G37" i="9"/>
  <c r="G39" i="9"/>
  <c r="G40" i="9"/>
  <c r="G41" i="9"/>
  <c r="G42" i="9"/>
  <c r="G43" i="9"/>
  <c r="G46" i="9"/>
  <c r="G47" i="9"/>
  <c r="C217" i="3" l="1"/>
  <c r="C216" i="3" s="1"/>
  <c r="D332" i="12" l="1"/>
  <c r="C327" i="12"/>
  <c r="D327" i="12"/>
  <c r="E327" i="12"/>
  <c r="F327" i="12"/>
  <c r="C329" i="12"/>
  <c r="D329" i="12"/>
  <c r="E329" i="12"/>
  <c r="F329" i="12"/>
  <c r="D65" i="12"/>
  <c r="D259" i="5"/>
  <c r="D425" i="5"/>
  <c r="D52" i="9" l="1"/>
  <c r="D51" i="9" s="1"/>
  <c r="E52" i="9"/>
  <c r="F52" i="9"/>
  <c r="F51" i="9" s="1"/>
  <c r="C52" i="9"/>
  <c r="C51" i="9" s="1"/>
  <c r="D42" i="7"/>
  <c r="D5" i="7"/>
  <c r="C5" i="7"/>
  <c r="E51" i="9" l="1"/>
  <c r="H51" i="9" s="1"/>
  <c r="H52" i="9"/>
  <c r="H2" i="12"/>
  <c r="G2" i="12"/>
  <c r="H3" i="5"/>
  <c r="G3" i="5"/>
  <c r="H2" i="3"/>
  <c r="G2" i="3"/>
  <c r="H3" i="10"/>
  <c r="G3" i="10"/>
  <c r="H4" i="7"/>
  <c r="G4" i="7"/>
  <c r="B3" i="12"/>
  <c r="C3" i="12"/>
  <c r="D3" i="12"/>
  <c r="E3" i="12"/>
  <c r="F3" i="12"/>
  <c r="G3" i="12"/>
  <c r="H3" i="12"/>
  <c r="A3" i="12"/>
  <c r="B4" i="5"/>
  <c r="C4" i="5"/>
  <c r="D4" i="5"/>
  <c r="E4" i="5"/>
  <c r="F4" i="5"/>
  <c r="G4" i="5"/>
  <c r="H4" i="5"/>
  <c r="A4" i="5"/>
  <c r="B3" i="3"/>
  <c r="D3" i="3"/>
  <c r="C3" i="3"/>
  <c r="E3" i="3"/>
  <c r="F3" i="3"/>
  <c r="G3" i="3"/>
  <c r="H3" i="3"/>
  <c r="A3" i="3"/>
  <c r="B4" i="10"/>
  <c r="D4" i="10"/>
  <c r="C4" i="10"/>
  <c r="E4" i="10"/>
  <c r="F4" i="10"/>
  <c r="G4" i="10"/>
  <c r="H4" i="10"/>
  <c r="A4" i="10"/>
  <c r="B5" i="7"/>
  <c r="E5" i="7"/>
  <c r="F5" i="7"/>
  <c r="G5" i="7"/>
  <c r="H5" i="7"/>
  <c r="A5" i="7"/>
  <c r="F362" i="5"/>
  <c r="D8" i="7" l="1"/>
  <c r="C42" i="7"/>
  <c r="G42" i="7" s="1"/>
  <c r="F42" i="7"/>
  <c r="E42" i="7"/>
  <c r="H42" i="7" s="1"/>
  <c r="D20" i="7"/>
  <c r="C643" i="5" l="1"/>
  <c r="D643" i="5"/>
  <c r="C65" i="12"/>
  <c r="F65" i="12"/>
  <c r="E65" i="12"/>
  <c r="H65" i="12" s="1"/>
  <c r="C59" i="5"/>
  <c r="F59" i="5"/>
  <c r="E59" i="5"/>
  <c r="D59" i="5"/>
  <c r="G643" i="5" l="1"/>
  <c r="H59" i="5"/>
  <c r="D229" i="5"/>
  <c r="D303" i="5" l="1"/>
  <c r="C281" i="5"/>
  <c r="F281" i="5"/>
  <c r="E281" i="5"/>
  <c r="D281" i="5"/>
  <c r="D228" i="5" l="1"/>
  <c r="D13" i="7"/>
  <c r="D140" i="5" l="1"/>
  <c r="C241" i="12"/>
  <c r="F241" i="12"/>
  <c r="E241" i="12"/>
  <c r="D241" i="12"/>
  <c r="C648" i="5"/>
  <c r="C642" i="5" s="1"/>
  <c r="F648" i="5"/>
  <c r="E648" i="5"/>
  <c r="D648" i="5"/>
  <c r="D642" i="5" s="1"/>
  <c r="C223" i="12"/>
  <c r="F223" i="12"/>
  <c r="E223" i="12"/>
  <c r="D223" i="12"/>
  <c r="C652" i="5"/>
  <c r="F652" i="5"/>
  <c r="E652" i="5"/>
  <c r="D652" i="5"/>
  <c r="C376" i="12"/>
  <c r="F376" i="12"/>
  <c r="E376" i="12"/>
  <c r="D376" i="12"/>
  <c r="D257" i="12"/>
  <c r="C637" i="5"/>
  <c r="F637" i="5"/>
  <c r="E637" i="5"/>
  <c r="D637" i="5"/>
  <c r="D584" i="5"/>
  <c r="C393" i="12"/>
  <c r="F393" i="12"/>
  <c r="E393" i="12"/>
  <c r="D393" i="12"/>
  <c r="C529" i="5"/>
  <c r="F529" i="5"/>
  <c r="E529" i="5"/>
  <c r="D529" i="5"/>
  <c r="C292" i="12"/>
  <c r="F292" i="12"/>
  <c r="E292" i="12"/>
  <c r="D292" i="12"/>
  <c r="C344" i="12"/>
  <c r="C326" i="3" s="1"/>
  <c r="C325" i="3" s="1"/>
  <c r="F344" i="12"/>
  <c r="F326" i="3" s="1"/>
  <c r="F325" i="3" s="1"/>
  <c r="E344" i="12"/>
  <c r="E326" i="3" s="1"/>
  <c r="D344" i="12"/>
  <c r="C343" i="12"/>
  <c r="C323" i="3" s="1"/>
  <c r="F343" i="12"/>
  <c r="F323" i="3" s="1"/>
  <c r="E343" i="12"/>
  <c r="E323" i="3" s="1"/>
  <c r="D343" i="12"/>
  <c r="C332" i="12"/>
  <c r="F332" i="12"/>
  <c r="E332" i="12"/>
  <c r="C331" i="12"/>
  <c r="F331" i="12"/>
  <c r="E331" i="12"/>
  <c r="D331" i="12"/>
  <c r="C330" i="12"/>
  <c r="F330" i="12"/>
  <c r="E330" i="12"/>
  <c r="D330" i="12"/>
  <c r="C328" i="12"/>
  <c r="F328" i="12"/>
  <c r="E328" i="12"/>
  <c r="D328" i="12"/>
  <c r="C325" i="12"/>
  <c r="F325" i="12"/>
  <c r="E325" i="12"/>
  <c r="D325" i="12"/>
  <c r="C323" i="12"/>
  <c r="F323" i="12"/>
  <c r="E323" i="12"/>
  <c r="D323" i="12"/>
  <c r="C322" i="12"/>
  <c r="F322" i="12"/>
  <c r="E322" i="12"/>
  <c r="D322" i="12"/>
  <c r="H652" i="5" l="1"/>
  <c r="G642" i="5"/>
  <c r="H637" i="5"/>
  <c r="G637" i="5"/>
  <c r="H529" i="5"/>
  <c r="G529" i="5"/>
  <c r="H241" i="12"/>
  <c r="G241" i="12"/>
  <c r="H163" i="12"/>
  <c r="G163" i="12"/>
  <c r="D323" i="3"/>
  <c r="G323" i="3" s="1"/>
  <c r="D326" i="3"/>
  <c r="H326" i="3" s="1"/>
  <c r="H292" i="12"/>
  <c r="G393" i="12"/>
  <c r="H393" i="12"/>
  <c r="H376" i="12"/>
  <c r="G376" i="12"/>
  <c r="H223" i="12"/>
  <c r="G223" i="12"/>
  <c r="G322" i="12"/>
  <c r="H322" i="12"/>
  <c r="H323" i="12"/>
  <c r="G323" i="12"/>
  <c r="H325" i="12"/>
  <c r="G325" i="12"/>
  <c r="E325" i="3"/>
  <c r="C470" i="3"/>
  <c r="C93" i="10" s="1"/>
  <c r="D470" i="3"/>
  <c r="E470" i="3"/>
  <c r="F470" i="3"/>
  <c r="F93" i="10" s="1"/>
  <c r="D325" i="3"/>
  <c r="D18" i="5"/>
  <c r="H323" i="3" l="1"/>
  <c r="H325" i="3"/>
  <c r="E93" i="10"/>
  <c r="H470" i="3"/>
  <c r="D93" i="10"/>
  <c r="G470" i="3"/>
  <c r="E34" i="7"/>
  <c r="E33" i="7"/>
  <c r="G93" i="10" l="1"/>
  <c r="H93" i="10"/>
  <c r="E116" i="5"/>
  <c r="E8" i="7" l="1"/>
  <c r="E29" i="5" l="1"/>
  <c r="E18" i="5" s="1"/>
  <c r="H18" i="5" s="1"/>
  <c r="E37" i="7"/>
  <c r="E11" i="7"/>
  <c r="E47" i="9"/>
  <c r="E50" i="9"/>
  <c r="E40" i="7" l="1"/>
  <c r="E18" i="7"/>
  <c r="E20" i="7"/>
  <c r="D315" i="5" l="1"/>
  <c r="C226" i="12" l="1"/>
  <c r="F226" i="12"/>
  <c r="E226" i="12"/>
  <c r="C237" i="12"/>
  <c r="F237" i="12"/>
  <c r="E237" i="12"/>
  <c r="E142" i="3" s="1"/>
  <c r="D237" i="12"/>
  <c r="C242" i="12"/>
  <c r="C147" i="3" s="1"/>
  <c r="F242" i="12"/>
  <c r="E242" i="12"/>
  <c r="E147" i="3" s="1"/>
  <c r="D242" i="12"/>
  <c r="D226" i="12"/>
  <c r="C355" i="12"/>
  <c r="C345" i="3" s="1"/>
  <c r="F355" i="12"/>
  <c r="F345" i="3" s="1"/>
  <c r="E355" i="12"/>
  <c r="E345" i="3" s="1"/>
  <c r="D355" i="12"/>
  <c r="C278" i="12"/>
  <c r="C205" i="3" s="1"/>
  <c r="F278" i="12"/>
  <c r="F205" i="3" s="1"/>
  <c r="E278" i="12"/>
  <c r="E205" i="3" s="1"/>
  <c r="D278" i="12"/>
  <c r="D546" i="5"/>
  <c r="C261" i="12"/>
  <c r="C177" i="3" s="1"/>
  <c r="F261" i="12"/>
  <c r="F177" i="3" s="1"/>
  <c r="E261" i="12"/>
  <c r="E177" i="3" s="1"/>
  <c r="D261" i="12"/>
  <c r="F315" i="5"/>
  <c r="F314" i="5" s="1"/>
  <c r="E315" i="5"/>
  <c r="E314" i="5" s="1"/>
  <c r="C315" i="5"/>
  <c r="C314" i="5" s="1"/>
  <c r="F34" i="7"/>
  <c r="F33" i="7"/>
  <c r="F17" i="9" s="1"/>
  <c r="F8" i="7"/>
  <c r="E61" i="12"/>
  <c r="E62" i="12"/>
  <c r="E63" i="12"/>
  <c r="E64" i="12"/>
  <c r="E68" i="12"/>
  <c r="E69" i="12"/>
  <c r="E70" i="12"/>
  <c r="E71" i="12"/>
  <c r="E72" i="12"/>
  <c r="E73" i="12"/>
  <c r="E74" i="12"/>
  <c r="E75" i="12"/>
  <c r="E76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233" i="3" s="1"/>
  <c r="E97" i="12"/>
  <c r="E236" i="3" s="1"/>
  <c r="E98" i="12"/>
  <c r="E247" i="3" s="1"/>
  <c r="E99" i="12"/>
  <c r="E100" i="12"/>
  <c r="E101" i="12"/>
  <c r="E102" i="12"/>
  <c r="E104" i="12"/>
  <c r="E105" i="12"/>
  <c r="E279" i="3" s="1"/>
  <c r="E106" i="12"/>
  <c r="E107" i="12"/>
  <c r="E108" i="12"/>
  <c r="E109" i="12"/>
  <c r="E286" i="3" s="1"/>
  <c r="E110" i="12"/>
  <c r="E287" i="3" s="1"/>
  <c r="E111" i="12"/>
  <c r="E289" i="3" s="1"/>
  <c r="E112" i="12"/>
  <c r="E113" i="12"/>
  <c r="E291" i="3" s="1"/>
  <c r="E114" i="12"/>
  <c r="E292" i="3" s="1"/>
  <c r="E115" i="12"/>
  <c r="E294" i="3" s="1"/>
  <c r="E116" i="12"/>
  <c r="E295" i="3" s="1"/>
  <c r="E117" i="12"/>
  <c r="E296" i="3" s="1"/>
  <c r="E118" i="12"/>
  <c r="E297" i="3" s="1"/>
  <c r="E119" i="12"/>
  <c r="E298" i="3" s="1"/>
  <c r="E120" i="12"/>
  <c r="E121" i="12"/>
  <c r="E300" i="3" s="1"/>
  <c r="E122" i="12"/>
  <c r="E123" i="12"/>
  <c r="E303" i="3" s="1"/>
  <c r="E124" i="12"/>
  <c r="E306" i="3" s="1"/>
  <c r="E125" i="12"/>
  <c r="E309" i="3" s="1"/>
  <c r="E126" i="12"/>
  <c r="E312" i="3" s="1"/>
  <c r="E127" i="12"/>
  <c r="E314" i="3" s="1"/>
  <c r="E128" i="12"/>
  <c r="E315" i="3" s="1"/>
  <c r="E129" i="12"/>
  <c r="E318" i="3" s="1"/>
  <c r="E130" i="12"/>
  <c r="E322" i="3" s="1"/>
  <c r="E131" i="12"/>
  <c r="E324" i="3" s="1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380" i="3" s="1"/>
  <c r="E150" i="12"/>
  <c r="E152" i="12"/>
  <c r="E391" i="3" s="1"/>
  <c r="E154" i="12"/>
  <c r="E442" i="3" s="1"/>
  <c r="E155" i="12"/>
  <c r="E444" i="3" s="1"/>
  <c r="E156" i="12"/>
  <c r="E446" i="3" s="1"/>
  <c r="E157" i="12"/>
  <c r="E449" i="3" s="1"/>
  <c r="E158" i="12"/>
  <c r="E159" i="12"/>
  <c r="E160" i="12"/>
  <c r="E457" i="3" s="1"/>
  <c r="E161" i="12"/>
  <c r="E162" i="12"/>
  <c r="E461" i="3" s="1"/>
  <c r="E467" i="3"/>
  <c r="E164" i="12"/>
  <c r="E472" i="3" s="1"/>
  <c r="E167" i="12"/>
  <c r="E396" i="3" s="1"/>
  <c r="E168" i="12"/>
  <c r="E398" i="3" s="1"/>
  <c r="E169" i="12"/>
  <c r="E400" i="3" s="1"/>
  <c r="E170" i="12"/>
  <c r="E403" i="3" s="1"/>
  <c r="E171" i="12"/>
  <c r="E404" i="3" s="1"/>
  <c r="E172" i="12"/>
  <c r="E405" i="3" s="1"/>
  <c r="E173" i="12"/>
  <c r="E407" i="3" s="1"/>
  <c r="E174" i="12"/>
  <c r="E408" i="3" s="1"/>
  <c r="E175" i="12"/>
  <c r="E409" i="3" s="1"/>
  <c r="E176" i="12"/>
  <c r="E177" i="12"/>
  <c r="E412" i="3" s="1"/>
  <c r="E178" i="12"/>
  <c r="E413" i="3" s="1"/>
  <c r="E179" i="12"/>
  <c r="E414" i="3" s="1"/>
  <c r="E180" i="12"/>
  <c r="E415" i="3" s="1"/>
  <c r="E181" i="12"/>
  <c r="E416" i="3" s="1"/>
  <c r="E182" i="12"/>
  <c r="E417" i="3" s="1"/>
  <c r="E183" i="12"/>
  <c r="E418" i="3" s="1"/>
  <c r="E184" i="12"/>
  <c r="E419" i="3" s="1"/>
  <c r="E185" i="12"/>
  <c r="E421" i="3" s="1"/>
  <c r="E186" i="12"/>
  <c r="E424" i="3" s="1"/>
  <c r="E187" i="12"/>
  <c r="E427" i="3" s="1"/>
  <c r="E188" i="12"/>
  <c r="E430" i="3" s="1"/>
  <c r="E189" i="12"/>
  <c r="E434" i="3" s="1"/>
  <c r="E190" i="12"/>
  <c r="E435" i="3" s="1"/>
  <c r="E191" i="12"/>
  <c r="E437" i="3" s="1"/>
  <c r="E193" i="12"/>
  <c r="E74" i="3" s="1"/>
  <c r="E194" i="12"/>
  <c r="E76" i="3" s="1"/>
  <c r="E195" i="12"/>
  <c r="E78" i="3" s="1"/>
  <c r="E196" i="12"/>
  <c r="E81" i="3" s="1"/>
  <c r="E197" i="12"/>
  <c r="E82" i="3" s="1"/>
  <c r="E198" i="12"/>
  <c r="E83" i="3" s="1"/>
  <c r="E199" i="12"/>
  <c r="E85" i="3" s="1"/>
  <c r="E200" i="12"/>
  <c r="E86" i="3" s="1"/>
  <c r="E201" i="12"/>
  <c r="E87" i="3" s="1"/>
  <c r="E202" i="12"/>
  <c r="E88" i="3" s="1"/>
  <c r="E203" i="12"/>
  <c r="E90" i="3" s="1"/>
  <c r="E204" i="12"/>
  <c r="E91" i="3" s="1"/>
  <c r="E205" i="12"/>
  <c r="E92" i="3" s="1"/>
  <c r="E206" i="12"/>
  <c r="E93" i="3" s="1"/>
  <c r="E207" i="12"/>
  <c r="E94" i="3" s="1"/>
  <c r="E208" i="12"/>
  <c r="E95" i="3" s="1"/>
  <c r="E209" i="12"/>
  <c r="E96" i="3" s="1"/>
  <c r="E210" i="12"/>
  <c r="E97" i="3" s="1"/>
  <c r="E211" i="12"/>
  <c r="E99" i="3" s="1"/>
  <c r="E212" i="12"/>
  <c r="E102" i="3" s="1"/>
  <c r="E213" i="12"/>
  <c r="E105" i="3" s="1"/>
  <c r="E214" i="12"/>
  <c r="E108" i="3" s="1"/>
  <c r="E215" i="12"/>
  <c r="E112" i="3" s="1"/>
  <c r="E216" i="12"/>
  <c r="E113" i="3" s="1"/>
  <c r="E217" i="12"/>
  <c r="E115" i="3" s="1"/>
  <c r="E220" i="12"/>
  <c r="E221" i="12"/>
  <c r="E121" i="3" s="1"/>
  <c r="E222" i="12"/>
  <c r="E224" i="12"/>
  <c r="E225" i="12"/>
  <c r="E227" i="12"/>
  <c r="E228" i="12"/>
  <c r="E131" i="3" s="1"/>
  <c r="E229" i="12"/>
  <c r="E132" i="3" s="1"/>
  <c r="E230" i="12"/>
  <c r="E134" i="3" s="1"/>
  <c r="E231" i="12"/>
  <c r="E135" i="3" s="1"/>
  <c r="E232" i="12"/>
  <c r="E233" i="12"/>
  <c r="E137" i="3" s="1"/>
  <c r="E234" i="12"/>
  <c r="E138" i="3" s="1"/>
  <c r="E235" i="12"/>
  <c r="E140" i="3" s="1"/>
  <c r="E236" i="12"/>
  <c r="E141" i="3" s="1"/>
  <c r="E238" i="12"/>
  <c r="E143" i="3" s="1"/>
  <c r="E239" i="12"/>
  <c r="E144" i="3" s="1"/>
  <c r="E240" i="12"/>
  <c r="E145" i="3" s="1"/>
  <c r="E243" i="12"/>
  <c r="E148" i="3" s="1"/>
  <c r="E244" i="12"/>
  <c r="E150" i="3" s="1"/>
  <c r="E245" i="12"/>
  <c r="E152" i="3" s="1"/>
  <c r="E246" i="12"/>
  <c r="E153" i="3" s="1"/>
  <c r="E247" i="12"/>
  <c r="E154" i="3" s="1"/>
  <c r="E248" i="12"/>
  <c r="E155" i="3" s="1"/>
  <c r="E249" i="12"/>
  <c r="E156" i="3" s="1"/>
  <c r="E250" i="12"/>
  <c r="E159" i="3" s="1"/>
  <c r="E251" i="12"/>
  <c r="E160" i="3" s="1"/>
  <c r="E252" i="12"/>
  <c r="E161" i="3" s="1"/>
  <c r="E253" i="12"/>
  <c r="E162" i="3" s="1"/>
  <c r="E254" i="12"/>
  <c r="E165" i="3" s="1"/>
  <c r="E255" i="12"/>
  <c r="E168" i="3" s="1"/>
  <c r="E256" i="12"/>
  <c r="E169" i="3" s="1"/>
  <c r="E257" i="12"/>
  <c r="H257" i="12" s="1"/>
  <c r="E258" i="12"/>
  <c r="E174" i="3" s="1"/>
  <c r="E259" i="12"/>
  <c r="E175" i="3" s="1"/>
  <c r="E260" i="12"/>
  <c r="E176" i="3" s="1"/>
  <c r="E262" i="12"/>
  <c r="E181" i="3" s="1"/>
  <c r="E265" i="12"/>
  <c r="E266" i="12"/>
  <c r="E267" i="12"/>
  <c r="E268" i="12"/>
  <c r="E269" i="12"/>
  <c r="E270" i="12"/>
  <c r="E271" i="12"/>
  <c r="E272" i="12"/>
  <c r="E273" i="12"/>
  <c r="E199" i="3" s="1"/>
  <c r="E274" i="12"/>
  <c r="E275" i="12"/>
  <c r="E276" i="12"/>
  <c r="E203" i="3" s="1"/>
  <c r="E277" i="12"/>
  <c r="E279" i="12"/>
  <c r="E280" i="12"/>
  <c r="E208" i="3" s="1"/>
  <c r="E281" i="12"/>
  <c r="E282" i="12"/>
  <c r="E210" i="3" s="1"/>
  <c r="E283" i="12"/>
  <c r="E284" i="12"/>
  <c r="E212" i="3" s="1"/>
  <c r="E285" i="12"/>
  <c r="E286" i="12"/>
  <c r="E287" i="12"/>
  <c r="E288" i="12"/>
  <c r="E217" i="3" s="1"/>
  <c r="E289" i="12"/>
  <c r="E219" i="3" s="1"/>
  <c r="E290" i="12"/>
  <c r="E291" i="12"/>
  <c r="E222" i="3"/>
  <c r="E293" i="12"/>
  <c r="E223" i="3" s="1"/>
  <c r="E294" i="12"/>
  <c r="E224" i="3" s="1"/>
  <c r="E295" i="12"/>
  <c r="E227" i="3" s="1"/>
  <c r="E296" i="12"/>
  <c r="E228" i="3" s="1"/>
  <c r="E297" i="12"/>
  <c r="E229" i="3" s="1"/>
  <c r="E298" i="12"/>
  <c r="E230" i="3" s="1"/>
  <c r="E299" i="12"/>
  <c r="E238" i="3" s="1"/>
  <c r="E300" i="12"/>
  <c r="E241" i="3" s="1"/>
  <c r="E301" i="12"/>
  <c r="E242" i="3" s="1"/>
  <c r="E302" i="12"/>
  <c r="E245" i="3" s="1"/>
  <c r="E303" i="12"/>
  <c r="E246" i="3" s="1"/>
  <c r="E304" i="12"/>
  <c r="E251" i="3" s="1"/>
  <c r="E305" i="12"/>
  <c r="E252" i="3" s="1"/>
  <c r="E306" i="12"/>
  <c r="E307" i="12"/>
  <c r="E256" i="3" s="1"/>
  <c r="E308" i="12"/>
  <c r="E257" i="3" s="1"/>
  <c r="E309" i="12"/>
  <c r="E310" i="12"/>
  <c r="E259" i="3" s="1"/>
  <c r="E311" i="12"/>
  <c r="E312" i="12"/>
  <c r="E262" i="3" s="1"/>
  <c r="E313" i="12"/>
  <c r="E263" i="3" s="1"/>
  <c r="E314" i="12"/>
  <c r="E265" i="3" s="1"/>
  <c r="E315" i="12"/>
  <c r="E316" i="12"/>
  <c r="E268" i="3" s="1"/>
  <c r="E317" i="12"/>
  <c r="E269" i="3" s="1"/>
  <c r="E318" i="12"/>
  <c r="E272" i="3" s="1"/>
  <c r="E60" i="12"/>
  <c r="C486" i="5"/>
  <c r="F156" i="12"/>
  <c r="C63" i="12"/>
  <c r="F63" i="12"/>
  <c r="C62" i="12"/>
  <c r="F62" i="12"/>
  <c r="C61" i="12"/>
  <c r="F61" i="12"/>
  <c r="D62" i="12"/>
  <c r="D63" i="12"/>
  <c r="C64" i="12"/>
  <c r="F64" i="12"/>
  <c r="F60" i="12"/>
  <c r="C59" i="12"/>
  <c r="F59" i="12"/>
  <c r="E59" i="12"/>
  <c r="D60" i="12"/>
  <c r="D61" i="12"/>
  <c r="D64" i="12"/>
  <c r="D59" i="12"/>
  <c r="E58" i="5"/>
  <c r="D58" i="5"/>
  <c r="H58" i="5" s="1"/>
  <c r="F7" i="12"/>
  <c r="F10" i="3" s="1"/>
  <c r="F10" i="10" s="1"/>
  <c r="F11" i="12"/>
  <c r="F19" i="3" s="1"/>
  <c r="F12" i="12"/>
  <c r="F200" i="12"/>
  <c r="F86" i="3" s="1"/>
  <c r="F202" i="12"/>
  <c r="F88" i="3" s="1"/>
  <c r="F205" i="12"/>
  <c r="F92" i="3" s="1"/>
  <c r="F217" i="12"/>
  <c r="F115" i="3" s="1"/>
  <c r="F114" i="3" s="1"/>
  <c r="F193" i="12"/>
  <c r="F74" i="3" s="1"/>
  <c r="F73" i="3" s="1"/>
  <c r="F170" i="12"/>
  <c r="F171" i="12"/>
  <c r="F174" i="12"/>
  <c r="F408" i="3" s="1"/>
  <c r="F176" i="12"/>
  <c r="F178" i="12"/>
  <c r="F413" i="3" s="1"/>
  <c r="F179" i="12"/>
  <c r="F414" i="3" s="1"/>
  <c r="F191" i="12"/>
  <c r="F437" i="3" s="1"/>
  <c r="F436" i="3" s="1"/>
  <c r="F155" i="12"/>
  <c r="F444" i="3" s="1"/>
  <c r="F443" i="3" s="1"/>
  <c r="F159" i="12"/>
  <c r="F160" i="12"/>
  <c r="F457" i="3" s="1"/>
  <c r="F162" i="12"/>
  <c r="F461" i="3" s="1"/>
  <c r="F164" i="12"/>
  <c r="F472" i="3" s="1"/>
  <c r="F471" i="3" s="1"/>
  <c r="F138" i="12"/>
  <c r="F142" i="12"/>
  <c r="F149" i="12"/>
  <c r="F380" i="3" s="1"/>
  <c r="F150" i="12"/>
  <c r="F105" i="12"/>
  <c r="F279" i="3" s="1"/>
  <c r="F106" i="12"/>
  <c r="F107" i="12"/>
  <c r="F110" i="12"/>
  <c r="F115" i="12"/>
  <c r="F294" i="3" s="1"/>
  <c r="F117" i="12"/>
  <c r="F296" i="3" s="1"/>
  <c r="F119" i="12"/>
  <c r="F298" i="3" s="1"/>
  <c r="F121" i="12"/>
  <c r="F300" i="3" s="1"/>
  <c r="F125" i="12"/>
  <c r="F309" i="3" s="1"/>
  <c r="F308" i="3" s="1"/>
  <c r="F307" i="3" s="1"/>
  <c r="F127" i="12"/>
  <c r="F314" i="3" s="1"/>
  <c r="F128" i="12"/>
  <c r="F315" i="3" s="1"/>
  <c r="F63" i="10" s="1"/>
  <c r="F129" i="12"/>
  <c r="F318" i="3" s="1"/>
  <c r="E182" i="3"/>
  <c r="E178" i="3"/>
  <c r="E2" i="3"/>
  <c r="E397" i="12"/>
  <c r="E480" i="3" s="1"/>
  <c r="E396" i="12"/>
  <c r="E395" i="12"/>
  <c r="E477" i="3" s="1"/>
  <c r="E392" i="12"/>
  <c r="E469" i="3" s="1"/>
  <c r="E391" i="12"/>
  <c r="E466" i="3" s="1"/>
  <c r="E390" i="12"/>
  <c r="E389" i="12"/>
  <c r="E462" i="3" s="1"/>
  <c r="E388" i="12"/>
  <c r="E460" i="3" s="1"/>
  <c r="E387" i="12"/>
  <c r="E386" i="12"/>
  <c r="E456" i="3" s="1"/>
  <c r="E385" i="12"/>
  <c r="E455" i="3" s="1"/>
  <c r="E384" i="12"/>
  <c r="E383" i="12"/>
  <c r="E381" i="12"/>
  <c r="E389" i="3" s="1"/>
  <c r="E380" i="12"/>
  <c r="E387" i="3" s="1"/>
  <c r="E379" i="12"/>
  <c r="E386" i="3" s="1"/>
  <c r="E378" i="12"/>
  <c r="E385" i="3" s="1"/>
  <c r="E377" i="12"/>
  <c r="E384" i="3" s="1"/>
  <c r="E375" i="12"/>
  <c r="E374" i="12"/>
  <c r="E376" i="3" s="1"/>
  <c r="E373" i="12"/>
  <c r="E373" i="3" s="1"/>
  <c r="E372" i="12"/>
  <c r="E370" i="3" s="1"/>
  <c r="E371" i="12"/>
  <c r="E368" i="3" s="1"/>
  <c r="E370" i="12"/>
  <c r="E369" i="12"/>
  <c r="E364" i="3" s="1"/>
  <c r="E368" i="12"/>
  <c r="E361" i="3" s="1"/>
  <c r="E367" i="12"/>
  <c r="E366" i="12"/>
  <c r="E359" i="3" s="1"/>
  <c r="E365" i="12"/>
  <c r="E364" i="12"/>
  <c r="E356" i="3" s="1"/>
  <c r="E363" i="12"/>
  <c r="E362" i="12"/>
  <c r="E361" i="12"/>
  <c r="E360" i="12"/>
  <c r="E359" i="12"/>
  <c r="E350" i="3" s="1"/>
  <c r="E358" i="12"/>
  <c r="E357" i="12"/>
  <c r="E347" i="3" s="1"/>
  <c r="E356" i="12"/>
  <c r="E346" i="3" s="1"/>
  <c r="E354" i="12"/>
  <c r="E353" i="12"/>
  <c r="E352" i="12"/>
  <c r="E351" i="12"/>
  <c r="E350" i="12"/>
  <c r="E349" i="12"/>
  <c r="E348" i="12"/>
  <c r="E347" i="12"/>
  <c r="E332" i="3" s="1"/>
  <c r="E346" i="12"/>
  <c r="E326" i="12"/>
  <c r="E324" i="12"/>
  <c r="E56" i="12"/>
  <c r="E69" i="3" s="1"/>
  <c r="E55" i="12"/>
  <c r="E54" i="12"/>
  <c r="E67" i="3" s="1"/>
  <c r="E53" i="12"/>
  <c r="E66" i="3" s="1"/>
  <c r="E52" i="12"/>
  <c r="E65" i="3" s="1"/>
  <c r="E51" i="12"/>
  <c r="E62" i="3" s="1"/>
  <c r="E50" i="12"/>
  <c r="E58" i="3" s="1"/>
  <c r="E49" i="12"/>
  <c r="E55" i="3" s="1"/>
  <c r="E48" i="12"/>
  <c r="E47" i="12"/>
  <c r="E51" i="3" s="1"/>
  <c r="E46" i="12"/>
  <c r="E50" i="3" s="1"/>
  <c r="E45" i="12"/>
  <c r="E47" i="3" s="1"/>
  <c r="E44" i="12"/>
  <c r="E43" i="12"/>
  <c r="E42" i="12"/>
  <c r="E44" i="3" s="1"/>
  <c r="E41" i="12"/>
  <c r="E43" i="3" s="1"/>
  <c r="E40" i="12"/>
  <c r="E42" i="3" s="1"/>
  <c r="E39" i="12"/>
  <c r="E40" i="3" s="1"/>
  <c r="E38" i="12"/>
  <c r="E38" i="3" s="1"/>
  <c r="E37" i="12"/>
  <c r="E37" i="3" s="1"/>
  <c r="E36" i="12"/>
  <c r="E36" i="3" s="1"/>
  <c r="E35" i="12"/>
  <c r="E34" i="12"/>
  <c r="E34" i="3" s="1"/>
  <c r="E33" i="12"/>
  <c r="E33" i="3" s="1"/>
  <c r="E32" i="12"/>
  <c r="E32" i="3" s="1"/>
  <c r="E31" i="12"/>
  <c r="E31" i="3" s="1"/>
  <c r="E30" i="12"/>
  <c r="E30" i="3" s="1"/>
  <c r="E29" i="12"/>
  <c r="E28" i="3" s="1"/>
  <c r="E28" i="12"/>
  <c r="E27" i="3" s="1"/>
  <c r="E27" i="12"/>
  <c r="E26" i="3" s="1"/>
  <c r="E26" i="12"/>
  <c r="E25" i="3" s="1"/>
  <c r="E25" i="12"/>
  <c r="E24" i="3" s="1"/>
  <c r="E24" i="12"/>
  <c r="E23" i="3" s="1"/>
  <c r="E23" i="12"/>
  <c r="E21" i="3" s="1"/>
  <c r="E22" i="12"/>
  <c r="E20" i="3" s="1"/>
  <c r="E21" i="12"/>
  <c r="E18" i="3" s="1"/>
  <c r="E20" i="12"/>
  <c r="E19" i="12"/>
  <c r="E18" i="12"/>
  <c r="E17" i="12"/>
  <c r="E9" i="3" s="1"/>
  <c r="E13" i="12"/>
  <c r="E12" i="12"/>
  <c r="E11" i="12"/>
  <c r="E19" i="3" s="1"/>
  <c r="E10" i="12"/>
  <c r="E9" i="12"/>
  <c r="E8" i="12"/>
  <c r="E7" i="12"/>
  <c r="E10" i="3" s="1"/>
  <c r="E6" i="12"/>
  <c r="E2" i="12"/>
  <c r="D397" i="12"/>
  <c r="D396" i="12"/>
  <c r="D395" i="12"/>
  <c r="D392" i="12"/>
  <c r="D391" i="12"/>
  <c r="D390" i="12"/>
  <c r="D389" i="12"/>
  <c r="D388" i="12"/>
  <c r="D387" i="12"/>
  <c r="D386" i="12"/>
  <c r="D385" i="12"/>
  <c r="D384" i="12"/>
  <c r="D383" i="12"/>
  <c r="D381" i="12"/>
  <c r="D380" i="12"/>
  <c r="D387" i="3" s="1"/>
  <c r="D379" i="12"/>
  <c r="D378" i="12"/>
  <c r="D377" i="12"/>
  <c r="D375" i="12"/>
  <c r="D374" i="12"/>
  <c r="D373" i="12"/>
  <c r="D372" i="12"/>
  <c r="D371" i="12"/>
  <c r="D370" i="12"/>
  <c r="D369" i="12"/>
  <c r="D368" i="12"/>
  <c r="D367" i="12"/>
  <c r="D366" i="12"/>
  <c r="D365" i="12"/>
  <c r="D364" i="12"/>
  <c r="D363" i="12"/>
  <c r="D362" i="12"/>
  <c r="D361" i="12"/>
  <c r="D360" i="12"/>
  <c r="D359" i="12"/>
  <c r="D358" i="12"/>
  <c r="D357" i="12"/>
  <c r="D356" i="12"/>
  <c r="D354" i="12"/>
  <c r="D353" i="12"/>
  <c r="D352" i="12"/>
  <c r="D351" i="12"/>
  <c r="D350" i="12"/>
  <c r="D349" i="12"/>
  <c r="D348" i="12"/>
  <c r="D347" i="12"/>
  <c r="D346" i="12"/>
  <c r="D326" i="12"/>
  <c r="D324" i="12"/>
  <c r="D318" i="12"/>
  <c r="D317" i="12"/>
  <c r="D316" i="12"/>
  <c r="D315" i="12"/>
  <c r="D314" i="12"/>
  <c r="D313" i="12"/>
  <c r="D312" i="12"/>
  <c r="D311" i="12"/>
  <c r="D310" i="12"/>
  <c r="D309" i="12"/>
  <c r="D308" i="12"/>
  <c r="D307" i="12"/>
  <c r="D306" i="12"/>
  <c r="D305" i="12"/>
  <c r="D304" i="12"/>
  <c r="D303" i="12"/>
  <c r="D302" i="12"/>
  <c r="D301" i="12"/>
  <c r="D300" i="12"/>
  <c r="D299" i="12"/>
  <c r="D298" i="12"/>
  <c r="D297" i="12"/>
  <c r="D296" i="12"/>
  <c r="D295" i="12"/>
  <c r="D294" i="12"/>
  <c r="D293" i="12"/>
  <c r="D222" i="3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2" i="12"/>
  <c r="D260" i="12"/>
  <c r="D259" i="12"/>
  <c r="D258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0" i="12"/>
  <c r="D239" i="12"/>
  <c r="D238" i="12"/>
  <c r="D236" i="12"/>
  <c r="D235" i="12"/>
  <c r="D234" i="12"/>
  <c r="D233" i="12"/>
  <c r="D232" i="12"/>
  <c r="D231" i="12"/>
  <c r="D230" i="12"/>
  <c r="D229" i="12"/>
  <c r="D228" i="12"/>
  <c r="D227" i="12"/>
  <c r="D225" i="12"/>
  <c r="D224" i="12"/>
  <c r="D222" i="12"/>
  <c r="D221" i="12"/>
  <c r="D220" i="12"/>
  <c r="D217" i="12"/>
  <c r="D216" i="12"/>
  <c r="D215" i="12"/>
  <c r="D214" i="12"/>
  <c r="D213" i="12"/>
  <c r="D212" i="12"/>
  <c r="D211" i="12"/>
  <c r="D210" i="12"/>
  <c r="D209" i="12"/>
  <c r="D208" i="12"/>
  <c r="D207" i="12"/>
  <c r="D206" i="12"/>
  <c r="D205" i="12"/>
  <c r="D204" i="12"/>
  <c r="D203" i="12"/>
  <c r="D202" i="12"/>
  <c r="D201" i="12"/>
  <c r="D200" i="12"/>
  <c r="D199" i="12"/>
  <c r="D198" i="12"/>
  <c r="D197" i="12"/>
  <c r="D196" i="12"/>
  <c r="D195" i="12"/>
  <c r="D194" i="12"/>
  <c r="D193" i="12"/>
  <c r="D191" i="12"/>
  <c r="D190" i="12"/>
  <c r="D189" i="12"/>
  <c r="D188" i="12"/>
  <c r="D187" i="12"/>
  <c r="D186" i="12"/>
  <c r="D185" i="12"/>
  <c r="D184" i="12"/>
  <c r="D183" i="12"/>
  <c r="D182" i="12"/>
  <c r="D181" i="12"/>
  <c r="D180" i="12"/>
  <c r="D179" i="12"/>
  <c r="D178" i="12"/>
  <c r="D177" i="12"/>
  <c r="D176" i="12"/>
  <c r="D175" i="12"/>
  <c r="D174" i="12"/>
  <c r="D173" i="12"/>
  <c r="D172" i="12"/>
  <c r="D171" i="12"/>
  <c r="D170" i="12"/>
  <c r="D169" i="12"/>
  <c r="D168" i="12"/>
  <c r="D167" i="12"/>
  <c r="D164" i="12"/>
  <c r="D467" i="3"/>
  <c r="D162" i="12"/>
  <c r="D161" i="12"/>
  <c r="D160" i="12"/>
  <c r="D159" i="12"/>
  <c r="D158" i="12"/>
  <c r="D157" i="12"/>
  <c r="D156" i="12"/>
  <c r="D155" i="12"/>
  <c r="D154" i="12"/>
  <c r="D152" i="12"/>
  <c r="D150" i="12"/>
  <c r="D149" i="12"/>
  <c r="D148" i="12"/>
  <c r="D147" i="12"/>
  <c r="D146" i="12"/>
  <c r="D145" i="12"/>
  <c r="D144" i="12"/>
  <c r="D143" i="12"/>
  <c r="D142" i="12"/>
  <c r="D141" i="12"/>
  <c r="D140" i="12"/>
  <c r="D139" i="12"/>
  <c r="D138" i="12"/>
  <c r="D137" i="12"/>
  <c r="D136" i="12"/>
  <c r="D135" i="12"/>
  <c r="D134" i="12"/>
  <c r="D133" i="12"/>
  <c r="D131" i="12"/>
  <c r="D130" i="12"/>
  <c r="D129" i="12"/>
  <c r="D128" i="12"/>
  <c r="D127" i="12"/>
  <c r="D126" i="12"/>
  <c r="D125" i="12"/>
  <c r="D124" i="12"/>
  <c r="D123" i="12"/>
  <c r="D122" i="12"/>
  <c r="D121" i="12"/>
  <c r="D120" i="12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D84" i="12"/>
  <c r="D83" i="12"/>
  <c r="D82" i="12"/>
  <c r="D81" i="12"/>
  <c r="D80" i="12"/>
  <c r="D79" i="12"/>
  <c r="D78" i="12"/>
  <c r="D76" i="12"/>
  <c r="D75" i="12"/>
  <c r="D74" i="12"/>
  <c r="D73" i="12"/>
  <c r="D72" i="12"/>
  <c r="D71" i="12"/>
  <c r="D70" i="12"/>
  <c r="D69" i="12"/>
  <c r="D68" i="12"/>
  <c r="D56" i="12"/>
  <c r="D55" i="12"/>
  <c r="D54" i="12"/>
  <c r="D53" i="12"/>
  <c r="D52" i="12"/>
  <c r="D51" i="12"/>
  <c r="D50" i="12"/>
  <c r="D49" i="12"/>
  <c r="D48" i="12"/>
  <c r="D47" i="12"/>
  <c r="D46" i="12"/>
  <c r="D45" i="12"/>
  <c r="D44" i="12"/>
  <c r="D43" i="12"/>
  <c r="D42" i="12"/>
  <c r="D41" i="12"/>
  <c r="D40" i="12"/>
  <c r="D39" i="12"/>
  <c r="D38" i="12"/>
  <c r="D37" i="12"/>
  <c r="D36" i="12"/>
  <c r="D35" i="12"/>
  <c r="D34" i="12"/>
  <c r="D33" i="12"/>
  <c r="D32" i="12"/>
  <c r="D31" i="12"/>
  <c r="D30" i="12"/>
  <c r="D29" i="12"/>
  <c r="D28" i="12"/>
  <c r="D27" i="12"/>
  <c r="D26" i="12"/>
  <c r="D25" i="12"/>
  <c r="D24" i="12"/>
  <c r="D23" i="12"/>
  <c r="D22" i="12"/>
  <c r="D21" i="12"/>
  <c r="D20" i="12"/>
  <c r="D19" i="12"/>
  <c r="D18" i="12"/>
  <c r="D17" i="12"/>
  <c r="D16" i="12"/>
  <c r="D13" i="12"/>
  <c r="D12" i="12"/>
  <c r="D11" i="12"/>
  <c r="D10" i="12"/>
  <c r="D9" i="12"/>
  <c r="D8" i="12"/>
  <c r="D7" i="12"/>
  <c r="D6" i="12"/>
  <c r="D2" i="12"/>
  <c r="D664" i="5"/>
  <c r="C92" i="12"/>
  <c r="F92" i="12"/>
  <c r="C91" i="12"/>
  <c r="F91" i="12"/>
  <c r="C90" i="12"/>
  <c r="F90" i="12"/>
  <c r="C89" i="12"/>
  <c r="F89" i="12"/>
  <c r="C87" i="12"/>
  <c r="F87" i="12"/>
  <c r="C86" i="12"/>
  <c r="F86" i="12"/>
  <c r="C85" i="12"/>
  <c r="F85" i="12"/>
  <c r="C84" i="12"/>
  <c r="F84" i="12"/>
  <c r="C83" i="12"/>
  <c r="F83" i="12"/>
  <c r="C82" i="12"/>
  <c r="F82" i="12"/>
  <c r="C81" i="12"/>
  <c r="F81" i="12"/>
  <c r="C80" i="12"/>
  <c r="F80" i="12"/>
  <c r="C79" i="12"/>
  <c r="F79" i="12"/>
  <c r="C78" i="12"/>
  <c r="F78" i="12"/>
  <c r="C76" i="12"/>
  <c r="F76" i="12"/>
  <c r="C75" i="12"/>
  <c r="F75" i="12"/>
  <c r="C74" i="12"/>
  <c r="F74" i="12"/>
  <c r="C73" i="12"/>
  <c r="F73" i="12"/>
  <c r="C72" i="12"/>
  <c r="F72" i="12"/>
  <c r="F129" i="3" s="1"/>
  <c r="C71" i="12"/>
  <c r="F71" i="12"/>
  <c r="C70" i="12"/>
  <c r="F70" i="12"/>
  <c r="C69" i="12"/>
  <c r="F69" i="12"/>
  <c r="C68" i="12"/>
  <c r="F68" i="12"/>
  <c r="C56" i="12"/>
  <c r="C69" i="3" s="1"/>
  <c r="C68" i="3" s="1"/>
  <c r="F56" i="12"/>
  <c r="F69" i="3" s="1"/>
  <c r="C55" i="12"/>
  <c r="F55" i="12"/>
  <c r="C54" i="12"/>
  <c r="C67" i="3" s="1"/>
  <c r="F54" i="12"/>
  <c r="F67" i="3" s="1"/>
  <c r="C53" i="12"/>
  <c r="F53" i="12"/>
  <c r="F66" i="3" s="1"/>
  <c r="F52" i="12"/>
  <c r="C51" i="12"/>
  <c r="C62" i="3" s="1"/>
  <c r="C61" i="3" s="1"/>
  <c r="C60" i="3" s="1"/>
  <c r="F51" i="12"/>
  <c r="F62" i="3" s="1"/>
  <c r="F61" i="3" s="1"/>
  <c r="C50" i="12"/>
  <c r="C58" i="3" s="1"/>
  <c r="C57" i="3" s="1"/>
  <c r="C56" i="3" s="1"/>
  <c r="F50" i="12"/>
  <c r="C49" i="12"/>
  <c r="C55" i="3" s="1"/>
  <c r="F49" i="12"/>
  <c r="F55" i="3" s="1"/>
  <c r="C48" i="12"/>
  <c r="F48" i="12"/>
  <c r="C47" i="12"/>
  <c r="F47" i="12"/>
  <c r="F51" i="3" s="1"/>
  <c r="C46" i="12"/>
  <c r="F46" i="12"/>
  <c r="F50" i="3" s="1"/>
  <c r="C45" i="12"/>
  <c r="F45" i="12"/>
  <c r="F47" i="3" s="1"/>
  <c r="C44" i="12"/>
  <c r="F44" i="12"/>
  <c r="C43" i="12"/>
  <c r="F43" i="12"/>
  <c r="C42" i="12"/>
  <c r="C44" i="3" s="1"/>
  <c r="F42" i="12"/>
  <c r="F44" i="3" s="1"/>
  <c r="C41" i="12"/>
  <c r="F41" i="12"/>
  <c r="F43" i="3" s="1"/>
  <c r="C40" i="12"/>
  <c r="C42" i="3" s="1"/>
  <c r="F40" i="12"/>
  <c r="C39" i="12"/>
  <c r="F39" i="12"/>
  <c r="F38" i="12"/>
  <c r="F38" i="3" s="1"/>
  <c r="C37" i="12"/>
  <c r="F37" i="12"/>
  <c r="F37" i="3" s="1"/>
  <c r="F36" i="12"/>
  <c r="F36" i="3" s="1"/>
  <c r="C35" i="12"/>
  <c r="F35" i="12"/>
  <c r="C34" i="12"/>
  <c r="F34" i="12"/>
  <c r="F34" i="3" s="1"/>
  <c r="C33" i="12"/>
  <c r="F33" i="12"/>
  <c r="F33" i="3" s="1"/>
  <c r="C32" i="12"/>
  <c r="F32" i="12"/>
  <c r="C31" i="12"/>
  <c r="F31" i="12"/>
  <c r="F31" i="3" s="1"/>
  <c r="C30" i="12"/>
  <c r="F30" i="12"/>
  <c r="F30" i="3" s="1"/>
  <c r="C29" i="12"/>
  <c r="C28" i="3" s="1"/>
  <c r="F29" i="12"/>
  <c r="F28" i="3" s="1"/>
  <c r="C28" i="12"/>
  <c r="C27" i="10" s="1"/>
  <c r="F28" i="12"/>
  <c r="F27" i="3" s="1"/>
  <c r="F27" i="10" s="1"/>
  <c r="F27" i="12"/>
  <c r="F26" i="3" s="1"/>
  <c r="C26" i="12"/>
  <c r="F26" i="12"/>
  <c r="F25" i="3" s="1"/>
  <c r="F25" i="12"/>
  <c r="F24" i="3" s="1"/>
  <c r="C24" i="12"/>
  <c r="F24" i="12"/>
  <c r="C23" i="12"/>
  <c r="F23" i="12"/>
  <c r="F21" i="3" s="1"/>
  <c r="F22" i="12"/>
  <c r="F21" i="12"/>
  <c r="F18" i="3" s="1"/>
  <c r="C20" i="12"/>
  <c r="F20" i="12"/>
  <c r="F19" i="12"/>
  <c r="C19" i="12"/>
  <c r="C18" i="12"/>
  <c r="F18" i="12"/>
  <c r="C17" i="12"/>
  <c r="C9" i="3" s="1"/>
  <c r="F17" i="12"/>
  <c r="C16" i="12"/>
  <c r="F16" i="12"/>
  <c r="E54" i="9"/>
  <c r="E53" i="9" s="1"/>
  <c r="E49" i="9"/>
  <c r="E48" i="9" s="1"/>
  <c r="E46" i="9"/>
  <c r="E43" i="9"/>
  <c r="E42" i="9" s="1"/>
  <c r="E41" i="9"/>
  <c r="E40" i="9" s="1"/>
  <c r="E38" i="9"/>
  <c r="E37" i="9"/>
  <c r="E34" i="9"/>
  <c r="E33" i="9"/>
  <c r="E31" i="9"/>
  <c r="E30" i="9"/>
  <c r="E27" i="9"/>
  <c r="E26" i="9" s="1"/>
  <c r="E25" i="9" s="1"/>
  <c r="E24" i="9"/>
  <c r="E23" i="9"/>
  <c r="E22" i="9"/>
  <c r="E19" i="9"/>
  <c r="E18" i="9"/>
  <c r="E17" i="9"/>
  <c r="E15" i="9"/>
  <c r="E14" i="9" s="1"/>
  <c r="E13" i="9"/>
  <c r="E12" i="9" s="1"/>
  <c r="E11" i="9"/>
  <c r="E10" i="9"/>
  <c r="E9" i="9"/>
  <c r="E8" i="9"/>
  <c r="E3" i="9"/>
  <c r="E39" i="7"/>
  <c r="E36" i="7"/>
  <c r="E26" i="7"/>
  <c r="E23" i="7"/>
  <c r="E19" i="7"/>
  <c r="E13" i="7"/>
  <c r="E10" i="7"/>
  <c r="E7" i="7"/>
  <c r="E4" i="7"/>
  <c r="E73" i="10"/>
  <c r="E3" i="10"/>
  <c r="F6" i="12"/>
  <c r="F3" i="5"/>
  <c r="E201" i="5"/>
  <c r="C306" i="12"/>
  <c r="F306" i="12"/>
  <c r="C130" i="12"/>
  <c r="C322" i="3" s="1"/>
  <c r="C129" i="12"/>
  <c r="C318" i="3" s="1"/>
  <c r="C317" i="3" s="1"/>
  <c r="C316" i="3" s="1"/>
  <c r="C127" i="12"/>
  <c r="C314" i="3" s="1"/>
  <c r="C126" i="12"/>
  <c r="C312" i="3" s="1"/>
  <c r="C311" i="3" s="1"/>
  <c r="C125" i="12"/>
  <c r="C309" i="3" s="1"/>
  <c r="C308" i="3" s="1"/>
  <c r="C307" i="3" s="1"/>
  <c r="D608" i="5"/>
  <c r="C15" i="9"/>
  <c r="C14" i="9" s="1"/>
  <c r="F15" i="9"/>
  <c r="F14" i="9" s="1"/>
  <c r="D15" i="9"/>
  <c r="D14" i="9" s="1"/>
  <c r="C155" i="12"/>
  <c r="C444" i="3" s="1"/>
  <c r="C443" i="3" s="1"/>
  <c r="C352" i="12"/>
  <c r="F352" i="12"/>
  <c r="C174" i="12"/>
  <c r="C408" i="3" s="1"/>
  <c r="C200" i="12"/>
  <c r="C86" i="3" s="1"/>
  <c r="C142" i="12"/>
  <c r="C363" i="12"/>
  <c r="F363" i="12"/>
  <c r="C354" i="12"/>
  <c r="F354" i="12"/>
  <c r="C243" i="12"/>
  <c r="F243" i="12"/>
  <c r="F148" i="3" s="1"/>
  <c r="C380" i="12"/>
  <c r="C387" i="3" s="1"/>
  <c r="F380" i="12"/>
  <c r="F387" i="3" s="1"/>
  <c r="C366" i="12"/>
  <c r="C359" i="3" s="1"/>
  <c r="F366" i="12"/>
  <c r="C384" i="12"/>
  <c r="F384" i="12"/>
  <c r="C371" i="12"/>
  <c r="C368" i="3" s="1"/>
  <c r="F371" i="12"/>
  <c r="F368" i="3" s="1"/>
  <c r="C271" i="12"/>
  <c r="F271" i="12"/>
  <c r="C7" i="12"/>
  <c r="C10" i="3" s="1"/>
  <c r="C10" i="10" s="1"/>
  <c r="C297" i="12"/>
  <c r="C229" i="3" s="1"/>
  <c r="F297" i="12"/>
  <c r="F229" i="3" s="1"/>
  <c r="C584" i="5"/>
  <c r="G584" i="5" s="1"/>
  <c r="C608" i="5"/>
  <c r="C607" i="5" s="1"/>
  <c r="C364" i="12"/>
  <c r="F364" i="12"/>
  <c r="C365" i="12"/>
  <c r="F365" i="12"/>
  <c r="C358" i="12"/>
  <c r="F358" i="12"/>
  <c r="C372" i="12"/>
  <c r="C370" i="3" s="1"/>
  <c r="C369" i="3" s="1"/>
  <c r="F372" i="12"/>
  <c r="F370" i="3" s="1"/>
  <c r="C347" i="12"/>
  <c r="F347" i="12"/>
  <c r="F332" i="3" s="1"/>
  <c r="C397" i="5"/>
  <c r="C312" i="12"/>
  <c r="C262" i="3" s="1"/>
  <c r="C89" i="10" s="1"/>
  <c r="F312" i="12"/>
  <c r="F262" i="3" s="1"/>
  <c r="F89" i="10" s="1"/>
  <c r="C273" i="12"/>
  <c r="C199" i="3" s="1"/>
  <c r="F273" i="12"/>
  <c r="F199" i="3" s="1"/>
  <c r="C201" i="5"/>
  <c r="C205" i="12"/>
  <c r="C179" i="12"/>
  <c r="C414" i="3" s="1"/>
  <c r="C159" i="12"/>
  <c r="F267" i="12"/>
  <c r="F266" i="12"/>
  <c r="F188" i="3" s="1"/>
  <c r="F646" i="5"/>
  <c r="F362" i="12" s="1"/>
  <c r="C378" i="12"/>
  <c r="C385" i="3" s="1"/>
  <c r="F378" i="12"/>
  <c r="C362" i="12"/>
  <c r="C361" i="12"/>
  <c r="F361" i="12"/>
  <c r="C353" i="12"/>
  <c r="F353" i="12"/>
  <c r="C351" i="12"/>
  <c r="F351" i="12"/>
  <c r="C349" i="12"/>
  <c r="F349" i="12"/>
  <c r="C348" i="12"/>
  <c r="F348" i="12"/>
  <c r="C346" i="12"/>
  <c r="F346" i="12"/>
  <c r="C311" i="12"/>
  <c r="F311" i="12"/>
  <c r="C309" i="12"/>
  <c r="F309" i="12"/>
  <c r="C305" i="12"/>
  <c r="C252" i="3" s="1"/>
  <c r="C79" i="10" s="1"/>
  <c r="F305" i="12"/>
  <c r="F252" i="3" s="1"/>
  <c r="F79" i="10" s="1"/>
  <c r="C288" i="12"/>
  <c r="F288" i="12"/>
  <c r="C290" i="12"/>
  <c r="F290" i="12"/>
  <c r="C287" i="12"/>
  <c r="F287" i="12"/>
  <c r="C285" i="12"/>
  <c r="F285" i="12"/>
  <c r="C283" i="12"/>
  <c r="F283" i="12"/>
  <c r="C272" i="12"/>
  <c r="F272" i="12"/>
  <c r="C270" i="12"/>
  <c r="F270" i="12"/>
  <c r="C268" i="12"/>
  <c r="F268" i="12"/>
  <c r="C267" i="12"/>
  <c r="C265" i="12"/>
  <c r="F265" i="12"/>
  <c r="F664" i="5"/>
  <c r="F651" i="5" s="1"/>
  <c r="F629" i="5"/>
  <c r="F625" i="5"/>
  <c r="F608" i="5"/>
  <c r="F607" i="5" s="1"/>
  <c r="F604" i="5"/>
  <c r="F584" i="5"/>
  <c r="F561" i="5"/>
  <c r="F546" i="5"/>
  <c r="F541" i="5"/>
  <c r="F496" i="5"/>
  <c r="F486" i="5"/>
  <c r="F440" i="5"/>
  <c r="F397" i="5"/>
  <c r="F381" i="5"/>
  <c r="F361" i="5" s="1"/>
  <c r="F340" i="5"/>
  <c r="F339" i="5" s="1"/>
  <c r="F303" i="5"/>
  <c r="F302" i="5" s="1"/>
  <c r="F83" i="5"/>
  <c r="F73" i="5"/>
  <c r="F69" i="5"/>
  <c r="F18" i="5"/>
  <c r="F17" i="5" s="1"/>
  <c r="F397" i="12"/>
  <c r="F396" i="12"/>
  <c r="F478" i="3" s="1"/>
  <c r="F395" i="12"/>
  <c r="F392" i="12"/>
  <c r="F391" i="12"/>
  <c r="F466" i="3" s="1"/>
  <c r="F390" i="12"/>
  <c r="F389" i="12"/>
  <c r="F388" i="12"/>
  <c r="F387" i="12"/>
  <c r="F386" i="12"/>
  <c r="F456" i="3" s="1"/>
  <c r="F385" i="12"/>
  <c r="F383" i="12"/>
  <c r="F381" i="12"/>
  <c r="F389" i="3" s="1"/>
  <c r="F388" i="3" s="1"/>
  <c r="F379" i="12"/>
  <c r="F386" i="3" s="1"/>
  <c r="F377" i="12"/>
  <c r="F384" i="3" s="1"/>
  <c r="F375" i="12"/>
  <c r="F374" i="12"/>
  <c r="F373" i="12"/>
  <c r="F373" i="3" s="1"/>
  <c r="F372" i="3" s="1"/>
  <c r="F370" i="12"/>
  <c r="F369" i="12"/>
  <c r="F368" i="12"/>
  <c r="F367" i="12"/>
  <c r="F360" i="12"/>
  <c r="F359" i="12"/>
  <c r="F357" i="12"/>
  <c r="F356" i="12"/>
  <c r="F346" i="3" s="1"/>
  <c r="F350" i="12"/>
  <c r="F326" i="12"/>
  <c r="F324" i="12"/>
  <c r="F318" i="12"/>
  <c r="F317" i="12"/>
  <c r="F316" i="12"/>
  <c r="F268" i="3" s="1"/>
  <c r="F315" i="12"/>
  <c r="F314" i="12"/>
  <c r="F265" i="3" s="1"/>
  <c r="F313" i="12"/>
  <c r="F310" i="12"/>
  <c r="F259" i="3" s="1"/>
  <c r="F308" i="12"/>
  <c r="F307" i="12"/>
  <c r="F304" i="12"/>
  <c r="F303" i="12"/>
  <c r="F246" i="3" s="1"/>
  <c r="F302" i="12"/>
  <c r="F301" i="12"/>
  <c r="F300" i="12"/>
  <c r="F241" i="3" s="1"/>
  <c r="F299" i="12"/>
  <c r="F238" i="3" s="1"/>
  <c r="F237" i="3" s="1"/>
  <c r="F298" i="12"/>
  <c r="F230" i="3" s="1"/>
  <c r="F296" i="12"/>
  <c r="F295" i="12"/>
  <c r="F294" i="12"/>
  <c r="F224" i="3" s="1"/>
  <c r="F293" i="12"/>
  <c r="F291" i="12"/>
  <c r="F289" i="12"/>
  <c r="F219" i="3" s="1"/>
  <c r="F286" i="12"/>
  <c r="F284" i="12"/>
  <c r="F212" i="3" s="1"/>
  <c r="F282" i="12"/>
  <c r="F210" i="3" s="1"/>
  <c r="F281" i="12"/>
  <c r="F279" i="12"/>
  <c r="F277" i="12"/>
  <c r="F276" i="12"/>
  <c r="F203" i="3" s="1"/>
  <c r="F275" i="12"/>
  <c r="F274" i="12"/>
  <c r="F269" i="12"/>
  <c r="F262" i="12"/>
  <c r="F181" i="3" s="1"/>
  <c r="F260" i="12"/>
  <c r="F259" i="12"/>
  <c r="F175" i="3" s="1"/>
  <c r="F258" i="12"/>
  <c r="F257" i="12"/>
  <c r="F256" i="12"/>
  <c r="F255" i="12"/>
  <c r="F254" i="12"/>
  <c r="F253" i="12"/>
  <c r="F162" i="3" s="1"/>
  <c r="F252" i="12"/>
  <c r="F251" i="12"/>
  <c r="F250" i="12"/>
  <c r="F249" i="12"/>
  <c r="F156" i="3" s="1"/>
  <c r="F248" i="12"/>
  <c r="F247" i="12"/>
  <c r="F246" i="12"/>
  <c r="F245" i="12"/>
  <c r="F152" i="3" s="1"/>
  <c r="F244" i="12"/>
  <c r="F240" i="12"/>
  <c r="F145" i="3" s="1"/>
  <c r="F239" i="12"/>
  <c r="F144" i="3" s="1"/>
  <c r="F238" i="12"/>
  <c r="F143" i="3" s="1"/>
  <c r="F236" i="12"/>
  <c r="F141" i="3" s="1"/>
  <c r="F235" i="12"/>
  <c r="F140" i="3" s="1"/>
  <c r="F234" i="12"/>
  <c r="F233" i="12"/>
  <c r="F137" i="3" s="1"/>
  <c r="F232" i="12"/>
  <c r="F231" i="12"/>
  <c r="F135" i="3" s="1"/>
  <c r="F230" i="12"/>
  <c r="F229" i="12"/>
  <c r="F132" i="3" s="1"/>
  <c r="F228" i="12"/>
  <c r="F227" i="12"/>
  <c r="F225" i="12"/>
  <c r="F224" i="12"/>
  <c r="F222" i="12"/>
  <c r="F221" i="12"/>
  <c r="F220" i="12"/>
  <c r="F133" i="12"/>
  <c r="F104" i="12"/>
  <c r="F102" i="12"/>
  <c r="F101" i="12"/>
  <c r="F100" i="12"/>
  <c r="F99" i="12"/>
  <c r="F98" i="12"/>
  <c r="F247" i="3" s="1"/>
  <c r="F97" i="12"/>
  <c r="F236" i="3" s="1"/>
  <c r="F235" i="3" s="1"/>
  <c r="F96" i="12"/>
  <c r="F233" i="3" s="1"/>
  <c r="F232" i="3" s="1"/>
  <c r="F231" i="3" s="1"/>
  <c r="F95" i="12"/>
  <c r="F94" i="12"/>
  <c r="F93" i="12"/>
  <c r="F88" i="12"/>
  <c r="F2" i="12"/>
  <c r="E111" i="5"/>
  <c r="C164" i="12"/>
  <c r="C472" i="3" s="1"/>
  <c r="C471" i="3" s="1"/>
  <c r="C160" i="12"/>
  <c r="C457" i="3" s="1"/>
  <c r="C161" i="5"/>
  <c r="E161" i="5"/>
  <c r="D161" i="5"/>
  <c r="E546" i="5"/>
  <c r="E664" i="5"/>
  <c r="E651" i="5" s="1"/>
  <c r="E3" i="5"/>
  <c r="F3" i="9"/>
  <c r="C175" i="5"/>
  <c r="C664" i="5"/>
  <c r="C651" i="5" s="1"/>
  <c r="C202" i="12"/>
  <c r="C88" i="3" s="1"/>
  <c r="C176" i="12"/>
  <c r="C410" i="3" s="1"/>
  <c r="C162" i="12"/>
  <c r="C461" i="3" s="1"/>
  <c r="C95" i="12"/>
  <c r="C277" i="12"/>
  <c r="C561" i="5"/>
  <c r="C391" i="12"/>
  <c r="C466" i="3" s="1"/>
  <c r="C247" i="12"/>
  <c r="C154" i="3" s="1"/>
  <c r="C274" i="12"/>
  <c r="C229" i="5"/>
  <c r="C6" i="12"/>
  <c r="C19" i="9"/>
  <c r="F19" i="9"/>
  <c r="D19" i="9"/>
  <c r="C26" i="7"/>
  <c r="G22" i="6" s="1"/>
  <c r="D26" i="7"/>
  <c r="C38" i="9"/>
  <c r="F38" i="9"/>
  <c r="D38" i="9"/>
  <c r="C10" i="7"/>
  <c r="F17" i="6" s="1"/>
  <c r="F10" i="7"/>
  <c r="D10" i="7"/>
  <c r="C101" i="12"/>
  <c r="C128" i="12"/>
  <c r="C315" i="3" s="1"/>
  <c r="C63" i="10" s="1"/>
  <c r="E496" i="5"/>
  <c r="C302" i="12"/>
  <c r="C245" i="3" s="1"/>
  <c r="C467" i="3"/>
  <c r="E69" i="5"/>
  <c r="C240" i="12"/>
  <c r="C145" i="3" s="1"/>
  <c r="C239" i="12"/>
  <c r="C238" i="12"/>
  <c r="C143" i="3" s="1"/>
  <c r="C236" i="12"/>
  <c r="C141" i="3" s="1"/>
  <c r="C235" i="12"/>
  <c r="C234" i="12"/>
  <c r="C233" i="12"/>
  <c r="C137" i="3" s="1"/>
  <c r="C232" i="12"/>
  <c r="C231" i="12"/>
  <c r="C135" i="3" s="1"/>
  <c r="C230" i="12"/>
  <c r="C229" i="12"/>
  <c r="C132" i="3" s="1"/>
  <c r="C228" i="12"/>
  <c r="C131" i="3" s="1"/>
  <c r="C227" i="12"/>
  <c r="C225" i="12"/>
  <c r="C224" i="12"/>
  <c r="C222" i="12"/>
  <c r="C221" i="12"/>
  <c r="C18" i="5"/>
  <c r="C629" i="5"/>
  <c r="C625" i="5"/>
  <c r="C604" i="5"/>
  <c r="C546" i="5"/>
  <c r="C496" i="5"/>
  <c r="C440" i="5"/>
  <c r="C381" i="5"/>
  <c r="C362" i="5"/>
  <c r="C340" i="5"/>
  <c r="C339" i="5" s="1"/>
  <c r="C303" i="5"/>
  <c r="G303" i="5" s="1"/>
  <c r="C140" i="5"/>
  <c r="G140" i="5" s="1"/>
  <c r="C111" i="5"/>
  <c r="C73" i="5"/>
  <c r="C83" i="5"/>
  <c r="C7" i="5"/>
  <c r="C6" i="5" s="1"/>
  <c r="C7" i="7"/>
  <c r="F16" i="6" s="1"/>
  <c r="F7" i="7"/>
  <c r="D7" i="7"/>
  <c r="C280" i="12"/>
  <c r="C208" i="3" s="1"/>
  <c r="C377" i="12"/>
  <c r="C384" i="3" s="1"/>
  <c r="D111" i="5"/>
  <c r="C294" i="12"/>
  <c r="C11" i="9"/>
  <c r="F11" i="9"/>
  <c r="D11" i="9"/>
  <c r="C10" i="9"/>
  <c r="F10" i="9"/>
  <c r="D10" i="9"/>
  <c r="C37" i="9"/>
  <c r="D37" i="9"/>
  <c r="C31" i="9"/>
  <c r="F31" i="9"/>
  <c r="D31" i="9"/>
  <c r="C54" i="9"/>
  <c r="C53" i="9" s="1"/>
  <c r="F54" i="9"/>
  <c r="F53" i="9" s="1"/>
  <c r="D54" i="9"/>
  <c r="C50" i="9"/>
  <c r="F50" i="9"/>
  <c r="D50" i="9"/>
  <c r="C49" i="9"/>
  <c r="F49" i="9"/>
  <c r="D49" i="9"/>
  <c r="C47" i="9"/>
  <c r="F47" i="9"/>
  <c r="F46" i="9" s="1"/>
  <c r="D47" i="9"/>
  <c r="D46" i="9" s="1"/>
  <c r="C43" i="9"/>
  <c r="C42" i="9" s="1"/>
  <c r="F43" i="9"/>
  <c r="F42" i="9" s="1"/>
  <c r="D43" i="9"/>
  <c r="D42" i="9" s="1"/>
  <c r="C41" i="9"/>
  <c r="C40" i="9" s="1"/>
  <c r="F41" i="9"/>
  <c r="D41" i="9"/>
  <c r="D40" i="9" s="1"/>
  <c r="C34" i="9"/>
  <c r="F34" i="9"/>
  <c r="D34" i="9"/>
  <c r="C33" i="9"/>
  <c r="F33" i="9"/>
  <c r="D33" i="9"/>
  <c r="C30" i="9"/>
  <c r="F30" i="9"/>
  <c r="D30" i="9"/>
  <c r="C27" i="9"/>
  <c r="C26" i="9" s="1"/>
  <c r="C25" i="9" s="1"/>
  <c r="F27" i="9"/>
  <c r="F26" i="9" s="1"/>
  <c r="F25" i="9" s="1"/>
  <c r="D27" i="9"/>
  <c r="C24" i="9"/>
  <c r="F24" i="9"/>
  <c r="D24" i="9"/>
  <c r="C23" i="9"/>
  <c r="F23" i="9"/>
  <c r="D23" i="9"/>
  <c r="C22" i="9"/>
  <c r="F22" i="9"/>
  <c r="D22" i="9"/>
  <c r="C18" i="9"/>
  <c r="D18" i="9"/>
  <c r="C17" i="9"/>
  <c r="D17" i="9"/>
  <c r="C13" i="9"/>
  <c r="F13" i="9"/>
  <c r="F12" i="9" s="1"/>
  <c r="D13" i="9"/>
  <c r="C9" i="9"/>
  <c r="F9" i="9"/>
  <c r="D9" i="9"/>
  <c r="C8" i="9"/>
  <c r="F8" i="9"/>
  <c r="D8" i="9"/>
  <c r="C172" i="12"/>
  <c r="C405" i="3" s="1"/>
  <c r="C198" i="12"/>
  <c r="C83" i="3" s="1"/>
  <c r="C266" i="12"/>
  <c r="C388" i="12"/>
  <c r="C460" i="3" s="1"/>
  <c r="C387" i="12"/>
  <c r="D201" i="5"/>
  <c r="C217" i="12"/>
  <c r="C115" i="3" s="1"/>
  <c r="C114" i="3" s="1"/>
  <c r="C191" i="12"/>
  <c r="C437" i="3" s="1"/>
  <c r="C436" i="3" s="1"/>
  <c r="E175" i="5"/>
  <c r="D175" i="5"/>
  <c r="C216" i="12"/>
  <c r="C113" i="3" s="1"/>
  <c r="C149" i="12"/>
  <c r="C380" i="3" s="1"/>
  <c r="C379" i="3" s="1"/>
  <c r="C378" i="3" s="1"/>
  <c r="C375" i="12"/>
  <c r="C222" i="3"/>
  <c r="C291" i="12"/>
  <c r="D625" i="5"/>
  <c r="C307" i="12"/>
  <c r="C256" i="3" s="1"/>
  <c r="E604" i="5"/>
  <c r="D604" i="5"/>
  <c r="C257" i="12"/>
  <c r="E362" i="5"/>
  <c r="D362" i="5"/>
  <c r="C214" i="12"/>
  <c r="C108" i="3" s="1"/>
  <c r="C213" i="12"/>
  <c r="C105" i="3" s="1"/>
  <c r="C104" i="3" s="1"/>
  <c r="C103" i="3" s="1"/>
  <c r="C212" i="12"/>
  <c r="C102" i="3" s="1"/>
  <c r="C101" i="3" s="1"/>
  <c r="C100" i="3" s="1"/>
  <c r="C188" i="12"/>
  <c r="C430" i="3" s="1"/>
  <c r="C429" i="3" s="1"/>
  <c r="C428" i="3" s="1"/>
  <c r="C187" i="12"/>
  <c r="C427" i="3" s="1"/>
  <c r="C186" i="12"/>
  <c r="C424" i="3" s="1"/>
  <c r="C423" i="3" s="1"/>
  <c r="C422" i="3" s="1"/>
  <c r="C210" i="12"/>
  <c r="C97" i="3" s="1"/>
  <c r="C184" i="12"/>
  <c r="C419" i="3" s="1"/>
  <c r="C209" i="12"/>
  <c r="C96" i="3" s="1"/>
  <c r="C183" i="12"/>
  <c r="C418" i="3" s="1"/>
  <c r="E83" i="5"/>
  <c r="D83" i="5"/>
  <c r="C98" i="12"/>
  <c r="C247" i="3" s="1"/>
  <c r="C97" i="12"/>
  <c r="C236" i="3" s="1"/>
  <c r="C96" i="12"/>
  <c r="C233" i="3" s="1"/>
  <c r="C232" i="3" s="1"/>
  <c r="C231" i="3" s="1"/>
  <c r="C102" i="12"/>
  <c r="C100" i="12"/>
  <c r="E7" i="5"/>
  <c r="E643" i="5"/>
  <c r="H643" i="5" s="1"/>
  <c r="E629" i="5"/>
  <c r="E625" i="5"/>
  <c r="E608" i="5"/>
  <c r="E607" i="5" s="1"/>
  <c r="E584" i="5"/>
  <c r="H584" i="5" s="1"/>
  <c r="E561" i="5"/>
  <c r="E541" i="5"/>
  <c r="E486" i="5"/>
  <c r="E440" i="5"/>
  <c r="E397" i="5"/>
  <c r="E381" i="5"/>
  <c r="E340" i="5"/>
  <c r="E339" i="5" s="1"/>
  <c r="E303" i="5"/>
  <c r="E229" i="5"/>
  <c r="E140" i="5"/>
  <c r="H140" i="5" s="1"/>
  <c r="E73" i="5"/>
  <c r="E17" i="5"/>
  <c r="C2" i="12"/>
  <c r="C3" i="5"/>
  <c r="D3" i="5"/>
  <c r="F2" i="3"/>
  <c r="C2" i="3"/>
  <c r="D2" i="3"/>
  <c r="F3" i="10"/>
  <c r="C3" i="10"/>
  <c r="D3" i="10"/>
  <c r="F4" i="7"/>
  <c r="C4" i="7"/>
  <c r="D4" i="7"/>
  <c r="C3" i="9"/>
  <c r="D3" i="9"/>
  <c r="H25" i="6"/>
  <c r="D561" i="5"/>
  <c r="C262" i="12"/>
  <c r="C368" i="12"/>
  <c r="C361" i="3" s="1"/>
  <c r="C295" i="12"/>
  <c r="C227" i="3" s="1"/>
  <c r="C282" i="12"/>
  <c r="C281" i="12"/>
  <c r="C279" i="12"/>
  <c r="C276" i="12"/>
  <c r="C275" i="12"/>
  <c r="D7" i="5"/>
  <c r="D6" i="5" s="1"/>
  <c r="D5" i="5" s="1"/>
  <c r="D73" i="10"/>
  <c r="D182" i="3"/>
  <c r="D178" i="3"/>
  <c r="D340" i="5"/>
  <c r="C69" i="5"/>
  <c r="D69" i="5"/>
  <c r="G25" i="6"/>
  <c r="F73" i="10"/>
  <c r="C367" i="12"/>
  <c r="C541" i="5"/>
  <c r="D541" i="5"/>
  <c r="C397" i="12"/>
  <c r="C359" i="12"/>
  <c r="C357" i="12"/>
  <c r="C347" i="3" s="1"/>
  <c r="C385" i="12"/>
  <c r="C455" i="3" s="1"/>
  <c r="C289" i="12"/>
  <c r="C369" i="12"/>
  <c r="C364" i="3" s="1"/>
  <c r="C360" i="12"/>
  <c r="C356" i="12"/>
  <c r="C346" i="3" s="1"/>
  <c r="D381" i="5"/>
  <c r="C211" i="12"/>
  <c r="C99" i="3" s="1"/>
  <c r="C98" i="3" s="1"/>
  <c r="C208" i="12"/>
  <c r="C95" i="3" s="1"/>
  <c r="C207" i="12"/>
  <c r="C94" i="3" s="1"/>
  <c r="C206" i="12"/>
  <c r="C93" i="3" s="1"/>
  <c r="C204" i="12"/>
  <c r="C91" i="3" s="1"/>
  <c r="C203" i="12"/>
  <c r="C90" i="3" s="1"/>
  <c r="C201" i="12"/>
  <c r="C87" i="3" s="1"/>
  <c r="C199" i="12"/>
  <c r="C85" i="3" s="1"/>
  <c r="C197" i="12"/>
  <c r="C82" i="3" s="1"/>
  <c r="C196" i="12"/>
  <c r="C81" i="3" s="1"/>
  <c r="C195" i="12"/>
  <c r="C78" i="3" s="1"/>
  <c r="C77" i="3" s="1"/>
  <c r="C194" i="12"/>
  <c r="C76" i="3" s="1"/>
  <c r="C75" i="3" s="1"/>
  <c r="C193" i="12"/>
  <c r="C74" i="3" s="1"/>
  <c r="C73" i="3" s="1"/>
  <c r="C181" i="12"/>
  <c r="C416" i="3" s="1"/>
  <c r="C117" i="12"/>
  <c r="C296" i="3" s="1"/>
  <c r="C114" i="12"/>
  <c r="C292" i="3" s="1"/>
  <c r="C112" i="12"/>
  <c r="F182" i="3"/>
  <c r="F178" i="3"/>
  <c r="C317" i="12"/>
  <c r="C318" i="12"/>
  <c r="C260" i="12"/>
  <c r="C176" i="3" s="1"/>
  <c r="C141" i="12"/>
  <c r="C99" i="12"/>
  <c r="C94" i="12"/>
  <c r="C93" i="12"/>
  <c r="C88" i="12"/>
  <c r="F142" i="3"/>
  <c r="C13" i="12"/>
  <c r="C12" i="12"/>
  <c r="C11" i="12"/>
  <c r="C10" i="12"/>
  <c r="C9" i="12"/>
  <c r="C8" i="12"/>
  <c r="C381" i="12"/>
  <c r="C383" i="12"/>
  <c r="C386" i="12"/>
  <c r="C389" i="12"/>
  <c r="C390" i="12"/>
  <c r="C392" i="12"/>
  <c r="C469" i="3" s="1"/>
  <c r="C468" i="3" s="1"/>
  <c r="C395" i="12"/>
  <c r="C477" i="3" s="1"/>
  <c r="C182" i="3"/>
  <c r="C220" i="12"/>
  <c r="C293" i="12"/>
  <c r="F39" i="7"/>
  <c r="F36" i="7"/>
  <c r="F23" i="7"/>
  <c r="G21" i="6" s="1"/>
  <c r="F19" i="7"/>
  <c r="F13" i="7"/>
  <c r="C301" i="12"/>
  <c r="C242" i="3" s="1"/>
  <c r="C300" i="12"/>
  <c r="C215" i="12"/>
  <c r="C112" i="3" s="1"/>
  <c r="C180" i="12"/>
  <c r="C415" i="3" s="1"/>
  <c r="C178" i="12"/>
  <c r="C413" i="3" s="1"/>
  <c r="C175" i="12"/>
  <c r="C409" i="3" s="1"/>
  <c r="C173" i="12"/>
  <c r="C407" i="3" s="1"/>
  <c r="C161" i="12"/>
  <c r="C118" i="12"/>
  <c r="C297" i="3" s="1"/>
  <c r="C116" i="12"/>
  <c r="C113" i="12"/>
  <c r="C291" i="3" s="1"/>
  <c r="C244" i="12"/>
  <c r="C150" i="3" s="1"/>
  <c r="C108" i="12"/>
  <c r="C107" i="12"/>
  <c r="C106" i="12"/>
  <c r="C105" i="12"/>
  <c r="C279" i="3" s="1"/>
  <c r="C278" i="3" s="1"/>
  <c r="C104" i="12"/>
  <c r="D36" i="7"/>
  <c r="H23" i="6" s="1"/>
  <c r="C36" i="7"/>
  <c r="G23" i="6" s="1"/>
  <c r="D39" i="7"/>
  <c r="C39" i="7"/>
  <c r="F24" i="6" s="1"/>
  <c r="C133" i="12"/>
  <c r="C152" i="12"/>
  <c r="C391" i="3" s="1"/>
  <c r="C390" i="3" s="1"/>
  <c r="C315" i="12"/>
  <c r="C131" i="12"/>
  <c r="C324" i="3" s="1"/>
  <c r="C190" i="12"/>
  <c r="C435" i="3" s="1"/>
  <c r="C189" i="12"/>
  <c r="C185" i="12"/>
  <c r="C421" i="3" s="1"/>
  <c r="C182" i="12"/>
  <c r="C417" i="3" s="1"/>
  <c r="C177" i="12"/>
  <c r="C412" i="3" s="1"/>
  <c r="C171" i="12"/>
  <c r="C404" i="3" s="1"/>
  <c r="C170" i="12"/>
  <c r="C403" i="3" s="1"/>
  <c r="C169" i="12"/>
  <c r="C168" i="12"/>
  <c r="C398" i="3" s="1"/>
  <c r="C397" i="3" s="1"/>
  <c r="C167" i="12"/>
  <c r="C156" i="12"/>
  <c r="C446" i="3" s="1"/>
  <c r="C445" i="3" s="1"/>
  <c r="C154" i="12"/>
  <c r="C379" i="12"/>
  <c r="C386" i="3" s="1"/>
  <c r="C396" i="12"/>
  <c r="C374" i="12"/>
  <c r="C376" i="3" s="1"/>
  <c r="C375" i="3" s="1"/>
  <c r="C374" i="3" s="1"/>
  <c r="C373" i="12"/>
  <c r="C370" i="12"/>
  <c r="C350" i="12"/>
  <c r="C324" i="12"/>
  <c r="C298" i="12"/>
  <c r="C269" i="12"/>
  <c r="C259" i="12"/>
  <c r="C175" i="3" s="1"/>
  <c r="C258" i="12"/>
  <c r="C174" i="3" s="1"/>
  <c r="C256" i="12"/>
  <c r="C169" i="3" s="1"/>
  <c r="C255" i="12"/>
  <c r="C254" i="12"/>
  <c r="C165" i="3" s="1"/>
  <c r="C164" i="3" s="1"/>
  <c r="C163" i="3" s="1"/>
  <c r="C253" i="12"/>
  <c r="C252" i="12"/>
  <c r="C161" i="3" s="1"/>
  <c r="C251" i="12"/>
  <c r="C160" i="3" s="1"/>
  <c r="C250" i="12"/>
  <c r="C159" i="3" s="1"/>
  <c r="C249" i="12"/>
  <c r="C248" i="12"/>
  <c r="C155" i="3" s="1"/>
  <c r="C246" i="12"/>
  <c r="C245" i="12"/>
  <c r="C157" i="12"/>
  <c r="C449" i="3" s="1"/>
  <c r="C158" i="12"/>
  <c r="C450" i="3" s="1"/>
  <c r="C150" i="12"/>
  <c r="C148" i="12"/>
  <c r="C147" i="12"/>
  <c r="C146" i="12"/>
  <c r="C145" i="12"/>
  <c r="C144" i="12"/>
  <c r="C143" i="12"/>
  <c r="C140" i="12"/>
  <c r="C139" i="12"/>
  <c r="C138" i="12"/>
  <c r="C137" i="12"/>
  <c r="C136" i="12"/>
  <c r="C135" i="12"/>
  <c r="C134" i="12"/>
  <c r="D397" i="5"/>
  <c r="D629" i="5"/>
  <c r="C326" i="12"/>
  <c r="C316" i="12"/>
  <c r="C314" i="12"/>
  <c r="C265" i="3" s="1"/>
  <c r="C313" i="12"/>
  <c r="C310" i="12"/>
  <c r="C308" i="12"/>
  <c r="C304" i="12"/>
  <c r="C251" i="3" s="1"/>
  <c r="C303" i="12"/>
  <c r="C246" i="3" s="1"/>
  <c r="C299" i="12"/>
  <c r="C296" i="12"/>
  <c r="C286" i="12"/>
  <c r="C284" i="12"/>
  <c r="D73" i="5"/>
  <c r="A256" i="12"/>
  <c r="C124" i="12"/>
  <c r="C123" i="12"/>
  <c r="C303" i="3" s="1"/>
  <c r="C122" i="12"/>
  <c r="C121" i="12"/>
  <c r="C300" i="3" s="1"/>
  <c r="C120" i="12"/>
  <c r="C119" i="12"/>
  <c r="C298" i="3" s="1"/>
  <c r="C115" i="12"/>
  <c r="C294" i="3" s="1"/>
  <c r="C111" i="12"/>
  <c r="C289" i="3" s="1"/>
  <c r="C110" i="12"/>
  <c r="C287" i="3" s="1"/>
  <c r="C109" i="12"/>
  <c r="C286" i="3" s="1"/>
  <c r="D496" i="5"/>
  <c r="D486" i="5"/>
  <c r="D440" i="5"/>
  <c r="C58" i="5"/>
  <c r="C23" i="7"/>
  <c r="D23" i="7"/>
  <c r="H21" i="6" s="1"/>
  <c r="C19" i="7"/>
  <c r="F19" i="6" s="1"/>
  <c r="C13" i="7"/>
  <c r="C73" i="10"/>
  <c r="D19" i="7"/>
  <c r="H19" i="6" s="1"/>
  <c r="H18" i="6"/>
  <c r="D17" i="5"/>
  <c r="C178" i="3"/>
  <c r="F58" i="5"/>
  <c r="H629" i="5" l="1"/>
  <c r="G625" i="5"/>
  <c r="D607" i="5"/>
  <c r="G608" i="5"/>
  <c r="H608" i="5"/>
  <c r="H604" i="5"/>
  <c r="H561" i="5"/>
  <c r="G561" i="5"/>
  <c r="H546" i="5"/>
  <c r="G546" i="5"/>
  <c r="G541" i="5"/>
  <c r="H541" i="5"/>
  <c r="H496" i="5"/>
  <c r="G496" i="5"/>
  <c r="G486" i="5"/>
  <c r="H440" i="5"/>
  <c r="G440" i="5"/>
  <c r="G397" i="5"/>
  <c r="H397" i="5"/>
  <c r="H362" i="5"/>
  <c r="G362" i="5"/>
  <c r="D339" i="5"/>
  <c r="G340" i="5"/>
  <c r="H340" i="5"/>
  <c r="G315" i="5"/>
  <c r="H315" i="5"/>
  <c r="C302" i="5"/>
  <c r="E302" i="5"/>
  <c r="H303" i="5"/>
  <c r="E228" i="5"/>
  <c r="H228" i="5" s="1"/>
  <c r="H229" i="5"/>
  <c r="C228" i="5"/>
  <c r="G228" i="5" s="1"/>
  <c r="G229" i="5"/>
  <c r="H175" i="5"/>
  <c r="G175" i="5"/>
  <c r="G161" i="5"/>
  <c r="H161" i="5"/>
  <c r="G111" i="5"/>
  <c r="H111" i="5"/>
  <c r="G83" i="5"/>
  <c r="H83" i="5"/>
  <c r="H17" i="5"/>
  <c r="C17" i="5"/>
  <c r="G17" i="5" s="1"/>
  <c r="G18" i="5"/>
  <c r="G69" i="5"/>
  <c r="H73" i="5"/>
  <c r="G73" i="5"/>
  <c r="H16" i="6"/>
  <c r="G7" i="7"/>
  <c r="H7" i="7"/>
  <c r="D12" i="9"/>
  <c r="H13" i="9"/>
  <c r="G13" i="9"/>
  <c r="H9" i="9"/>
  <c r="G9" i="9"/>
  <c r="H19" i="9"/>
  <c r="G19" i="9"/>
  <c r="H22" i="6"/>
  <c r="G26" i="7"/>
  <c r="H26" i="7"/>
  <c r="G34" i="9"/>
  <c r="H34" i="9"/>
  <c r="H24" i="6"/>
  <c r="H39" i="7"/>
  <c r="G39" i="7"/>
  <c r="H12" i="9"/>
  <c r="G178" i="3"/>
  <c r="H178" i="3"/>
  <c r="G73" i="10"/>
  <c r="H73" i="10"/>
  <c r="D53" i="9"/>
  <c r="H54" i="9"/>
  <c r="G54" i="9"/>
  <c r="G49" i="9"/>
  <c r="H49" i="9"/>
  <c r="G50" i="9"/>
  <c r="H50" i="9"/>
  <c r="H17" i="6"/>
  <c r="G10" i="7"/>
  <c r="H10" i="7"/>
  <c r="G38" i="9"/>
  <c r="H38" i="9"/>
  <c r="E45" i="9"/>
  <c r="H9" i="12"/>
  <c r="G9" i="12"/>
  <c r="D26" i="3"/>
  <c r="H27" i="12"/>
  <c r="G27" i="12"/>
  <c r="D40" i="3"/>
  <c r="H39" i="12"/>
  <c r="G39" i="12"/>
  <c r="H55" i="12"/>
  <c r="G55" i="12"/>
  <c r="H79" i="12"/>
  <c r="G79" i="12"/>
  <c r="H91" i="12"/>
  <c r="G91" i="12"/>
  <c r="D277" i="3"/>
  <c r="H104" i="12"/>
  <c r="G104" i="12"/>
  <c r="D295" i="3"/>
  <c r="H116" i="12"/>
  <c r="G116" i="12"/>
  <c r="D315" i="3"/>
  <c r="D63" i="10" s="1"/>
  <c r="H128" i="12"/>
  <c r="G128" i="12"/>
  <c r="G145" i="12"/>
  <c r="D412" i="3"/>
  <c r="H177" i="12"/>
  <c r="H220" i="12"/>
  <c r="G220" i="12"/>
  <c r="D144" i="3"/>
  <c r="H239" i="12"/>
  <c r="G239" i="12"/>
  <c r="H265" i="12"/>
  <c r="G265" i="12"/>
  <c r="H277" i="12"/>
  <c r="G277" i="12"/>
  <c r="H286" i="12"/>
  <c r="G286" i="12"/>
  <c r="D230" i="3"/>
  <c r="H230" i="3" s="1"/>
  <c r="H298" i="12"/>
  <c r="G298" i="12"/>
  <c r="D259" i="3"/>
  <c r="G310" i="12"/>
  <c r="D332" i="3"/>
  <c r="G332" i="3" s="1"/>
  <c r="G347" i="12"/>
  <c r="H347" i="12"/>
  <c r="D356" i="3"/>
  <c r="D355" i="3" s="1"/>
  <c r="H364" i="12"/>
  <c r="G364" i="12"/>
  <c r="D384" i="3"/>
  <c r="H377" i="12"/>
  <c r="G377" i="12"/>
  <c r="D478" i="3"/>
  <c r="G478" i="3" s="1"/>
  <c r="H396" i="12"/>
  <c r="G396" i="12"/>
  <c r="D205" i="3"/>
  <c r="G205" i="3" s="1"/>
  <c r="G278" i="12"/>
  <c r="H278" i="12"/>
  <c r="H6" i="12"/>
  <c r="G6" i="12"/>
  <c r="H16" i="12"/>
  <c r="G16" i="12"/>
  <c r="H20" i="12"/>
  <c r="G20" i="12"/>
  <c r="D23" i="3"/>
  <c r="H23" i="3" s="1"/>
  <c r="H24" i="12"/>
  <c r="G24" i="12"/>
  <c r="D27" i="3"/>
  <c r="D27" i="10" s="1"/>
  <c r="H28" i="12"/>
  <c r="D32" i="3"/>
  <c r="H32" i="12"/>
  <c r="G32" i="12"/>
  <c r="H36" i="12"/>
  <c r="G36" i="12"/>
  <c r="D42" i="3"/>
  <c r="H42" i="3" s="1"/>
  <c r="H40" i="12"/>
  <c r="G40" i="12"/>
  <c r="H44" i="12"/>
  <c r="G44" i="12"/>
  <c r="H48" i="12"/>
  <c r="G48" i="12"/>
  <c r="D65" i="3"/>
  <c r="G65" i="3" s="1"/>
  <c r="H52" i="12"/>
  <c r="G52" i="12"/>
  <c r="D69" i="3"/>
  <c r="H56" i="12"/>
  <c r="G56" i="12"/>
  <c r="H71" i="12"/>
  <c r="G71" i="12"/>
  <c r="H75" i="12"/>
  <c r="G75" i="12"/>
  <c r="H80" i="12"/>
  <c r="G80" i="12"/>
  <c r="H84" i="12"/>
  <c r="H88" i="12"/>
  <c r="G88" i="12"/>
  <c r="H92" i="12"/>
  <c r="G92" i="12"/>
  <c r="D233" i="3"/>
  <c r="G233" i="3" s="1"/>
  <c r="H96" i="12"/>
  <c r="G96" i="12"/>
  <c r="H100" i="12"/>
  <c r="G100" i="12"/>
  <c r="D279" i="3"/>
  <c r="H105" i="12"/>
  <c r="G105" i="12"/>
  <c r="D286" i="3"/>
  <c r="H286" i="3" s="1"/>
  <c r="G109" i="12"/>
  <c r="H109" i="12"/>
  <c r="D291" i="3"/>
  <c r="H291" i="3" s="1"/>
  <c r="G113" i="12"/>
  <c r="H113" i="12"/>
  <c r="D296" i="3"/>
  <c r="G117" i="12"/>
  <c r="H117" i="12"/>
  <c r="D300" i="3"/>
  <c r="G121" i="12"/>
  <c r="D309" i="3"/>
  <c r="G309" i="3" s="1"/>
  <c r="G125" i="12"/>
  <c r="H125" i="12"/>
  <c r="D318" i="3"/>
  <c r="D317" i="3" s="1"/>
  <c r="G129" i="12"/>
  <c r="H129" i="12"/>
  <c r="G134" i="12"/>
  <c r="H138" i="12"/>
  <c r="G138" i="12"/>
  <c r="H142" i="12"/>
  <c r="H146" i="12"/>
  <c r="G146" i="12"/>
  <c r="H150" i="12"/>
  <c r="G150" i="12"/>
  <c r="D446" i="3"/>
  <c r="D445" i="3" s="1"/>
  <c r="D457" i="3"/>
  <c r="G457" i="3" s="1"/>
  <c r="H160" i="12"/>
  <c r="G160" i="12"/>
  <c r="D472" i="3"/>
  <c r="H164" i="12"/>
  <c r="G164" i="12"/>
  <c r="D403" i="3"/>
  <c r="H170" i="12"/>
  <c r="G170" i="12"/>
  <c r="D408" i="3"/>
  <c r="H408" i="3" s="1"/>
  <c r="H174" i="12"/>
  <c r="D413" i="3"/>
  <c r="H178" i="12"/>
  <c r="G178" i="12"/>
  <c r="D417" i="3"/>
  <c r="H182" i="12"/>
  <c r="G182" i="12"/>
  <c r="D424" i="3"/>
  <c r="H186" i="12"/>
  <c r="G186" i="12"/>
  <c r="D435" i="3"/>
  <c r="G435" i="3" s="1"/>
  <c r="G190" i="12"/>
  <c r="D121" i="3"/>
  <c r="G221" i="12"/>
  <c r="H227" i="12"/>
  <c r="G227" i="12"/>
  <c r="D135" i="3"/>
  <c r="H135" i="3" s="1"/>
  <c r="H231" i="12"/>
  <c r="G231" i="12"/>
  <c r="D140" i="3"/>
  <c r="H235" i="12"/>
  <c r="G235" i="12"/>
  <c r="D145" i="3"/>
  <c r="H246" i="12"/>
  <c r="G246" i="12"/>
  <c r="D159" i="3"/>
  <c r="G250" i="12"/>
  <c r="H250" i="12"/>
  <c r="D165" i="3"/>
  <c r="G254" i="12"/>
  <c r="H254" i="12"/>
  <c r="D175" i="3"/>
  <c r="G175" i="3" s="1"/>
  <c r="H259" i="12"/>
  <c r="G259" i="12"/>
  <c r="D188" i="3"/>
  <c r="G188" i="3" s="1"/>
  <c r="G266" i="12"/>
  <c r="H266" i="12"/>
  <c r="G270" i="12"/>
  <c r="H270" i="12"/>
  <c r="H274" i="12"/>
  <c r="G274" i="12"/>
  <c r="H279" i="12"/>
  <c r="G279" i="12"/>
  <c r="H283" i="12"/>
  <c r="G283" i="12"/>
  <c r="H287" i="12"/>
  <c r="G287" i="12"/>
  <c r="H291" i="12"/>
  <c r="G291" i="12"/>
  <c r="D227" i="3"/>
  <c r="H295" i="12"/>
  <c r="G295" i="12"/>
  <c r="H299" i="12"/>
  <c r="G299" i="12"/>
  <c r="D246" i="3"/>
  <c r="D256" i="3"/>
  <c r="G256" i="3" s="1"/>
  <c r="G307" i="12"/>
  <c r="H311" i="12"/>
  <c r="H315" i="12"/>
  <c r="G315" i="12"/>
  <c r="H324" i="12"/>
  <c r="G324" i="12"/>
  <c r="H348" i="12"/>
  <c r="G348" i="12"/>
  <c r="H352" i="12"/>
  <c r="D347" i="3"/>
  <c r="G347" i="3" s="1"/>
  <c r="H357" i="12"/>
  <c r="G357" i="12"/>
  <c r="H365" i="12"/>
  <c r="G365" i="12"/>
  <c r="D364" i="3"/>
  <c r="H364" i="3" s="1"/>
  <c r="H369" i="12"/>
  <c r="D373" i="3"/>
  <c r="H373" i="3" s="1"/>
  <c r="G373" i="12"/>
  <c r="D385" i="3"/>
  <c r="H378" i="12"/>
  <c r="D452" i="3"/>
  <c r="H383" i="12"/>
  <c r="G383" i="12"/>
  <c r="H387" i="12"/>
  <c r="D466" i="3"/>
  <c r="H466" i="3" s="1"/>
  <c r="H391" i="12"/>
  <c r="G391" i="12"/>
  <c r="D480" i="3"/>
  <c r="G397" i="12"/>
  <c r="H397" i="12"/>
  <c r="H59" i="12"/>
  <c r="H222" i="3"/>
  <c r="D147" i="3"/>
  <c r="H242" i="12"/>
  <c r="D142" i="3"/>
  <c r="H237" i="12"/>
  <c r="G237" i="12"/>
  <c r="G13" i="12"/>
  <c r="H13" i="12"/>
  <c r="D21" i="3"/>
  <c r="G21" i="3" s="1"/>
  <c r="G23" i="12"/>
  <c r="D31" i="3"/>
  <c r="G31" i="3" s="1"/>
  <c r="H31" i="12"/>
  <c r="G31" i="12"/>
  <c r="H43" i="12"/>
  <c r="G43" i="12"/>
  <c r="D62" i="3"/>
  <c r="G51" i="12"/>
  <c r="H74" i="12"/>
  <c r="G74" i="12"/>
  <c r="H87" i="12"/>
  <c r="G87" i="12"/>
  <c r="H99" i="12"/>
  <c r="H112" i="12"/>
  <c r="G112" i="12"/>
  <c r="D306" i="3"/>
  <c r="D305" i="3" s="1"/>
  <c r="H124" i="12"/>
  <c r="G124" i="12"/>
  <c r="H137" i="12"/>
  <c r="G137" i="12"/>
  <c r="D380" i="3"/>
  <c r="G149" i="12"/>
  <c r="H149" i="12"/>
  <c r="G159" i="12"/>
  <c r="D407" i="3"/>
  <c r="G407" i="3" s="1"/>
  <c r="H173" i="12"/>
  <c r="G173" i="12"/>
  <c r="D421" i="3"/>
  <c r="H185" i="12"/>
  <c r="G185" i="12"/>
  <c r="H225" i="12"/>
  <c r="G225" i="12"/>
  <c r="D138" i="3"/>
  <c r="H138" i="3" s="1"/>
  <c r="G234" i="12"/>
  <c r="H234" i="12"/>
  <c r="H245" i="12"/>
  <c r="G245" i="12"/>
  <c r="H253" i="12"/>
  <c r="G253" i="12"/>
  <c r="H269" i="12"/>
  <c r="G269" i="12"/>
  <c r="D210" i="3"/>
  <c r="G282" i="12"/>
  <c r="H282" i="12"/>
  <c r="D224" i="3"/>
  <c r="H224" i="3" s="1"/>
  <c r="H294" i="12"/>
  <c r="G294" i="12"/>
  <c r="D245" i="3"/>
  <c r="G302" i="12"/>
  <c r="H302" i="12"/>
  <c r="D265" i="3"/>
  <c r="G314" i="12"/>
  <c r="H314" i="12"/>
  <c r="D272" i="3"/>
  <c r="H318" i="12"/>
  <c r="D346" i="3"/>
  <c r="H356" i="12"/>
  <c r="G356" i="12"/>
  <c r="D361" i="3"/>
  <c r="H368" i="12"/>
  <c r="D389" i="3"/>
  <c r="D388" i="3" s="1"/>
  <c r="H381" i="12"/>
  <c r="G381" i="12"/>
  <c r="H60" i="12"/>
  <c r="H62" i="12"/>
  <c r="G226" i="12"/>
  <c r="H226" i="12"/>
  <c r="G182" i="3"/>
  <c r="D10" i="3"/>
  <c r="H7" i="12"/>
  <c r="H11" i="12"/>
  <c r="G11" i="12"/>
  <c r="D9" i="3"/>
  <c r="G17" i="12"/>
  <c r="G21" i="12"/>
  <c r="H21" i="12"/>
  <c r="H25" i="12"/>
  <c r="G25" i="12"/>
  <c r="D28" i="3"/>
  <c r="G29" i="12"/>
  <c r="H29" i="12"/>
  <c r="G33" i="12"/>
  <c r="H33" i="12"/>
  <c r="D37" i="3"/>
  <c r="G37" i="3" s="1"/>
  <c r="G37" i="12"/>
  <c r="H37" i="12"/>
  <c r="H41" i="12"/>
  <c r="G41" i="12"/>
  <c r="D47" i="3"/>
  <c r="H47" i="3" s="1"/>
  <c r="G45" i="12"/>
  <c r="H45" i="12"/>
  <c r="D55" i="3"/>
  <c r="H55" i="3" s="1"/>
  <c r="G49" i="12"/>
  <c r="H49" i="12"/>
  <c r="G53" i="12"/>
  <c r="H53" i="12"/>
  <c r="H68" i="12"/>
  <c r="G68" i="12"/>
  <c r="H72" i="12"/>
  <c r="G72" i="12"/>
  <c r="H76" i="12"/>
  <c r="G76" i="12"/>
  <c r="G81" i="12"/>
  <c r="H81" i="12"/>
  <c r="G85" i="12"/>
  <c r="H85" i="12"/>
  <c r="H89" i="12"/>
  <c r="G89" i="12"/>
  <c r="G93" i="12"/>
  <c r="H93" i="12"/>
  <c r="D236" i="3"/>
  <c r="G97" i="12"/>
  <c r="H97" i="12"/>
  <c r="G101" i="12"/>
  <c r="H101" i="12"/>
  <c r="H106" i="12"/>
  <c r="G106" i="12"/>
  <c r="D287" i="3"/>
  <c r="H110" i="12"/>
  <c r="G110" i="12"/>
  <c r="D292" i="3"/>
  <c r="H114" i="12"/>
  <c r="G114" i="12"/>
  <c r="D297" i="3"/>
  <c r="H297" i="3" s="1"/>
  <c r="H118" i="12"/>
  <c r="G118" i="12"/>
  <c r="D302" i="3"/>
  <c r="H122" i="12"/>
  <c r="G122" i="12"/>
  <c r="D312" i="3"/>
  <c r="H126" i="12"/>
  <c r="G126" i="12"/>
  <c r="D322" i="3"/>
  <c r="H322" i="3" s="1"/>
  <c r="G130" i="12"/>
  <c r="H135" i="12"/>
  <c r="G135" i="12"/>
  <c r="H139" i="12"/>
  <c r="G139" i="12"/>
  <c r="G143" i="12"/>
  <c r="H147" i="12"/>
  <c r="G147" i="12"/>
  <c r="D391" i="3"/>
  <c r="G391" i="3" s="1"/>
  <c r="H152" i="12"/>
  <c r="G152" i="12"/>
  <c r="D449" i="3"/>
  <c r="H157" i="12"/>
  <c r="H161" i="12"/>
  <c r="G161" i="12"/>
  <c r="G167" i="12"/>
  <c r="H167" i="12"/>
  <c r="D404" i="3"/>
  <c r="H171" i="12"/>
  <c r="G171" i="12"/>
  <c r="D409" i="3"/>
  <c r="G409" i="3" s="1"/>
  <c r="G175" i="12"/>
  <c r="H175" i="12"/>
  <c r="D414" i="3"/>
  <c r="G414" i="3" s="1"/>
  <c r="G179" i="12"/>
  <c r="D418" i="3"/>
  <c r="G183" i="12"/>
  <c r="D427" i="3"/>
  <c r="H187" i="12"/>
  <c r="G187" i="12"/>
  <c r="D437" i="3"/>
  <c r="D436" i="3" s="1"/>
  <c r="H191" i="12"/>
  <c r="G222" i="12"/>
  <c r="H222" i="12"/>
  <c r="D131" i="3"/>
  <c r="H131" i="3" s="1"/>
  <c r="H232" i="12"/>
  <c r="G232" i="12"/>
  <c r="D141" i="3"/>
  <c r="H236" i="12"/>
  <c r="G236" i="12"/>
  <c r="H243" i="12"/>
  <c r="G243" i="12"/>
  <c r="D154" i="3"/>
  <c r="G247" i="12"/>
  <c r="D160" i="3"/>
  <c r="H251" i="12"/>
  <c r="G251" i="12"/>
  <c r="D168" i="3"/>
  <c r="H168" i="3" s="1"/>
  <c r="H255" i="12"/>
  <c r="G255" i="12"/>
  <c r="D176" i="3"/>
  <c r="H176" i="3" s="1"/>
  <c r="H260" i="12"/>
  <c r="G260" i="12"/>
  <c r="H271" i="12"/>
  <c r="G271" i="12"/>
  <c r="H275" i="12"/>
  <c r="G275" i="12"/>
  <c r="H280" i="12"/>
  <c r="G280" i="12"/>
  <c r="D212" i="3"/>
  <c r="H212" i="3" s="1"/>
  <c r="H284" i="12"/>
  <c r="G284" i="12"/>
  <c r="D217" i="3"/>
  <c r="H288" i="12"/>
  <c r="G288" i="12"/>
  <c r="D228" i="3"/>
  <c r="H228" i="3" s="1"/>
  <c r="H296" i="12"/>
  <c r="G296" i="12"/>
  <c r="D241" i="3"/>
  <c r="H241" i="3" s="1"/>
  <c r="D251" i="3"/>
  <c r="G304" i="12"/>
  <c r="D257" i="3"/>
  <c r="H257" i="3" s="1"/>
  <c r="H308" i="12"/>
  <c r="G308" i="12"/>
  <c r="D262" i="3"/>
  <c r="G312" i="12"/>
  <c r="D268" i="3"/>
  <c r="H268" i="3" s="1"/>
  <c r="H316" i="12"/>
  <c r="G316" i="12"/>
  <c r="H326" i="12"/>
  <c r="G326" i="12"/>
  <c r="H349" i="12"/>
  <c r="G349" i="12"/>
  <c r="H353" i="12"/>
  <c r="G353" i="12"/>
  <c r="G358" i="12"/>
  <c r="H362" i="12"/>
  <c r="G362" i="12"/>
  <c r="D359" i="3"/>
  <c r="G366" i="12"/>
  <c r="H366" i="12"/>
  <c r="H370" i="12"/>
  <c r="D376" i="3"/>
  <c r="D375" i="3" s="1"/>
  <c r="H374" i="12"/>
  <c r="G374" i="12"/>
  <c r="D386" i="3"/>
  <c r="G379" i="12"/>
  <c r="H384" i="12"/>
  <c r="D460" i="3"/>
  <c r="H460" i="3" s="1"/>
  <c r="H388" i="12"/>
  <c r="D469" i="3"/>
  <c r="G392" i="12"/>
  <c r="H182" i="3"/>
  <c r="H64" i="12"/>
  <c r="H160" i="3"/>
  <c r="H141" i="3"/>
  <c r="G19" i="12"/>
  <c r="H35" i="12"/>
  <c r="G35" i="12"/>
  <c r="D51" i="3"/>
  <c r="H47" i="12"/>
  <c r="H70" i="12"/>
  <c r="G70" i="12"/>
  <c r="H83" i="12"/>
  <c r="H95" i="12"/>
  <c r="G95" i="12"/>
  <c r="D285" i="3"/>
  <c r="H108" i="12"/>
  <c r="G108" i="12"/>
  <c r="H120" i="12"/>
  <c r="G120" i="12"/>
  <c r="G133" i="12"/>
  <c r="H133" i="12"/>
  <c r="G141" i="12"/>
  <c r="H141" i="12"/>
  <c r="D444" i="3"/>
  <c r="D443" i="3" s="1"/>
  <c r="G443" i="3" s="1"/>
  <c r="H155" i="12"/>
  <c r="G155" i="12"/>
  <c r="H169" i="12"/>
  <c r="G169" i="12"/>
  <c r="D416" i="3"/>
  <c r="G416" i="3" s="1"/>
  <c r="H181" i="12"/>
  <c r="G181" i="12"/>
  <c r="D434" i="3"/>
  <c r="G189" i="12"/>
  <c r="D134" i="3"/>
  <c r="H230" i="12"/>
  <c r="G230" i="12"/>
  <c r="H249" i="12"/>
  <c r="G249" i="12"/>
  <c r="D174" i="3"/>
  <c r="G174" i="3" s="1"/>
  <c r="G258" i="12"/>
  <c r="H258" i="12"/>
  <c r="D199" i="3"/>
  <c r="G199" i="3" s="1"/>
  <c r="H273" i="12"/>
  <c r="G273" i="12"/>
  <c r="H290" i="12"/>
  <c r="G290" i="12"/>
  <c r="H306" i="12"/>
  <c r="G306" i="12"/>
  <c r="H351" i="12"/>
  <c r="G351" i="12"/>
  <c r="H360" i="12"/>
  <c r="G360" i="12"/>
  <c r="D370" i="3"/>
  <c r="G372" i="12"/>
  <c r="H386" i="12"/>
  <c r="H359" i="3"/>
  <c r="H8" i="12"/>
  <c r="G8" i="12"/>
  <c r="H12" i="12"/>
  <c r="G12" i="12"/>
  <c r="H18" i="12"/>
  <c r="G18" i="12"/>
  <c r="D20" i="3"/>
  <c r="H20" i="3" s="1"/>
  <c r="H22" i="12"/>
  <c r="G22" i="12"/>
  <c r="D25" i="3"/>
  <c r="H25" i="3" s="1"/>
  <c r="H26" i="12"/>
  <c r="G26" i="12"/>
  <c r="D30" i="3"/>
  <c r="H30" i="3" s="1"/>
  <c r="H30" i="12"/>
  <c r="G30" i="12"/>
  <c r="D34" i="3"/>
  <c r="H34" i="3" s="1"/>
  <c r="H34" i="12"/>
  <c r="G34" i="12"/>
  <c r="D38" i="3"/>
  <c r="H38" i="3" s="1"/>
  <c r="H38" i="12"/>
  <c r="G38" i="12"/>
  <c r="H42" i="12"/>
  <c r="G42" i="12"/>
  <c r="D50" i="3"/>
  <c r="H50" i="3" s="1"/>
  <c r="H46" i="12"/>
  <c r="G46" i="12"/>
  <c r="D58" i="3"/>
  <c r="G50" i="12"/>
  <c r="D67" i="3"/>
  <c r="H67" i="3" s="1"/>
  <c r="H54" i="12"/>
  <c r="G54" i="12"/>
  <c r="D123" i="3"/>
  <c r="D122" i="3" s="1"/>
  <c r="G69" i="12"/>
  <c r="H69" i="12"/>
  <c r="H73" i="12"/>
  <c r="G73" i="12"/>
  <c r="H78" i="12"/>
  <c r="G78" i="12"/>
  <c r="H82" i="12"/>
  <c r="G82" i="12"/>
  <c r="H86" i="12"/>
  <c r="G86" i="12"/>
  <c r="H90" i="12"/>
  <c r="G90" i="12"/>
  <c r="H94" i="12"/>
  <c r="G94" i="12"/>
  <c r="D247" i="3"/>
  <c r="H247" i="3" s="1"/>
  <c r="H98" i="12"/>
  <c r="G98" i="12"/>
  <c r="H102" i="12"/>
  <c r="G102" i="12"/>
  <c r="H107" i="12"/>
  <c r="G107" i="12"/>
  <c r="D289" i="3"/>
  <c r="H289" i="3" s="1"/>
  <c r="H111" i="12"/>
  <c r="G111" i="12"/>
  <c r="D294" i="3"/>
  <c r="G115" i="12"/>
  <c r="D298" i="3"/>
  <c r="H298" i="3" s="1"/>
  <c r="H119" i="12"/>
  <c r="G119" i="12"/>
  <c r="D303" i="3"/>
  <c r="H303" i="3" s="1"/>
  <c r="H123" i="12"/>
  <c r="G123" i="12"/>
  <c r="D314" i="3"/>
  <c r="H314" i="3" s="1"/>
  <c r="H127" i="12"/>
  <c r="G127" i="12"/>
  <c r="D324" i="3"/>
  <c r="H136" i="12"/>
  <c r="G136" i="12"/>
  <c r="H140" i="12"/>
  <c r="G140" i="12"/>
  <c r="H144" i="12"/>
  <c r="G144" i="12"/>
  <c r="H148" i="12"/>
  <c r="G148" i="12"/>
  <c r="D442" i="3"/>
  <c r="H442" i="3" s="1"/>
  <c r="G154" i="12"/>
  <c r="D450" i="3"/>
  <c r="G158" i="12"/>
  <c r="H158" i="12"/>
  <c r="D461" i="3"/>
  <c r="H461" i="3" s="1"/>
  <c r="G162" i="12"/>
  <c r="H162" i="12"/>
  <c r="D398" i="3"/>
  <c r="G398" i="3" s="1"/>
  <c r="H168" i="12"/>
  <c r="G168" i="12"/>
  <c r="D405" i="3"/>
  <c r="H405" i="3" s="1"/>
  <c r="H172" i="12"/>
  <c r="G172" i="12"/>
  <c r="D410" i="3"/>
  <c r="G176" i="12"/>
  <c r="D415" i="3"/>
  <c r="H415" i="3" s="1"/>
  <c r="D419" i="3"/>
  <c r="G419" i="3" s="1"/>
  <c r="H184" i="12"/>
  <c r="G184" i="12"/>
  <c r="D430" i="3"/>
  <c r="H430" i="3" s="1"/>
  <c r="H188" i="12"/>
  <c r="G188" i="12"/>
  <c r="H224" i="12"/>
  <c r="G224" i="12"/>
  <c r="D132" i="3"/>
  <c r="G132" i="3" s="1"/>
  <c r="D137" i="3"/>
  <c r="H137" i="3" s="1"/>
  <c r="H233" i="12"/>
  <c r="D143" i="3"/>
  <c r="H143" i="3" s="1"/>
  <c r="G238" i="12"/>
  <c r="H238" i="12"/>
  <c r="D150" i="3"/>
  <c r="H244" i="12"/>
  <c r="D155" i="3"/>
  <c r="H155" i="3" s="1"/>
  <c r="H248" i="12"/>
  <c r="G248" i="12"/>
  <c r="D161" i="3"/>
  <c r="G161" i="3" s="1"/>
  <c r="H252" i="12"/>
  <c r="G252" i="12"/>
  <c r="D169" i="3"/>
  <c r="H169" i="3" s="1"/>
  <c r="H256" i="12"/>
  <c r="G256" i="12"/>
  <c r="D181" i="3"/>
  <c r="H262" i="12"/>
  <c r="G262" i="12"/>
  <c r="H268" i="12"/>
  <c r="G268" i="12"/>
  <c r="H272" i="12"/>
  <c r="G272" i="12"/>
  <c r="H276" i="12"/>
  <c r="G276" i="12"/>
  <c r="H281" i="12"/>
  <c r="G281" i="12"/>
  <c r="H285" i="12"/>
  <c r="G285" i="12"/>
  <c r="H289" i="12"/>
  <c r="G289" i="12"/>
  <c r="D223" i="3"/>
  <c r="G293" i="12"/>
  <c r="D229" i="3"/>
  <c r="H229" i="3" s="1"/>
  <c r="H297" i="12"/>
  <c r="D242" i="3"/>
  <c r="D67" i="10" s="1"/>
  <c r="H301" i="12"/>
  <c r="G301" i="12"/>
  <c r="D252" i="3"/>
  <c r="G305" i="12"/>
  <c r="H309" i="12"/>
  <c r="G309" i="12"/>
  <c r="D263" i="3"/>
  <c r="D269" i="3"/>
  <c r="H317" i="12"/>
  <c r="G317" i="12"/>
  <c r="H346" i="12"/>
  <c r="G346" i="12"/>
  <c r="H350" i="12"/>
  <c r="G350" i="12"/>
  <c r="D350" i="3"/>
  <c r="H350" i="3" s="1"/>
  <c r="H359" i="12"/>
  <c r="G359" i="12"/>
  <c r="H363" i="12"/>
  <c r="G363" i="12"/>
  <c r="H367" i="12"/>
  <c r="G367" i="12"/>
  <c r="D368" i="3"/>
  <c r="H368" i="3" s="1"/>
  <c r="H371" i="12"/>
  <c r="H375" i="12"/>
  <c r="G375" i="12"/>
  <c r="H380" i="12"/>
  <c r="D455" i="3"/>
  <c r="H455" i="3" s="1"/>
  <c r="H385" i="12"/>
  <c r="D462" i="3"/>
  <c r="H462" i="3" s="1"/>
  <c r="H389" i="12"/>
  <c r="D477" i="3"/>
  <c r="H477" i="3" s="1"/>
  <c r="H395" i="12"/>
  <c r="G395" i="12"/>
  <c r="H61" i="12"/>
  <c r="H63" i="12"/>
  <c r="D177" i="3"/>
  <c r="G177" i="3" s="1"/>
  <c r="H261" i="12"/>
  <c r="G261" i="12"/>
  <c r="D345" i="3"/>
  <c r="H355" i="12"/>
  <c r="H361" i="12"/>
  <c r="G361" i="12"/>
  <c r="H664" i="5"/>
  <c r="G664" i="5"/>
  <c r="H354" i="12"/>
  <c r="G201" i="5"/>
  <c r="H201" i="5"/>
  <c r="D76" i="3"/>
  <c r="H194" i="12"/>
  <c r="G194" i="12"/>
  <c r="H198" i="12"/>
  <c r="G198" i="12"/>
  <c r="D88" i="3"/>
  <c r="G88" i="3" s="1"/>
  <c r="G202" i="12"/>
  <c r="D93" i="3"/>
  <c r="H206" i="12"/>
  <c r="G206" i="12"/>
  <c r="D97" i="3"/>
  <c r="G97" i="3" s="1"/>
  <c r="H210" i="12"/>
  <c r="G210" i="12"/>
  <c r="D108" i="3"/>
  <c r="G108" i="3" s="1"/>
  <c r="H214" i="12"/>
  <c r="G214" i="12"/>
  <c r="D78" i="3"/>
  <c r="D77" i="3" s="1"/>
  <c r="G77" i="3" s="1"/>
  <c r="H195" i="12"/>
  <c r="G195" i="12"/>
  <c r="D85" i="3"/>
  <c r="H199" i="12"/>
  <c r="G199" i="12"/>
  <c r="D90" i="3"/>
  <c r="H203" i="12"/>
  <c r="D94" i="3"/>
  <c r="H207" i="12"/>
  <c r="G207" i="12"/>
  <c r="D99" i="3"/>
  <c r="D98" i="3" s="1"/>
  <c r="G98" i="3" s="1"/>
  <c r="H211" i="12"/>
  <c r="G211" i="12"/>
  <c r="D112" i="3"/>
  <c r="G215" i="12"/>
  <c r="H196" i="12"/>
  <c r="G196" i="12"/>
  <c r="D86" i="3"/>
  <c r="H86" i="3" s="1"/>
  <c r="H200" i="12"/>
  <c r="D91" i="3"/>
  <c r="D95" i="3"/>
  <c r="H95" i="3" s="1"/>
  <c r="H208" i="12"/>
  <c r="G208" i="12"/>
  <c r="D102" i="3"/>
  <c r="H102" i="3" s="1"/>
  <c r="H212" i="12"/>
  <c r="G212" i="12"/>
  <c r="D113" i="3"/>
  <c r="G216" i="12"/>
  <c r="H91" i="3"/>
  <c r="D74" i="3"/>
  <c r="G74" i="3" s="1"/>
  <c r="H193" i="12"/>
  <c r="G193" i="12"/>
  <c r="D82" i="3"/>
  <c r="G82" i="3" s="1"/>
  <c r="H197" i="12"/>
  <c r="G197" i="12"/>
  <c r="D87" i="3"/>
  <c r="H87" i="3" s="1"/>
  <c r="H201" i="12"/>
  <c r="G201" i="12"/>
  <c r="D92" i="3"/>
  <c r="G205" i="12"/>
  <c r="D96" i="3"/>
  <c r="G209" i="12"/>
  <c r="D105" i="3"/>
  <c r="H105" i="3" s="1"/>
  <c r="G213" i="12"/>
  <c r="H213" i="12"/>
  <c r="D115" i="3"/>
  <c r="H115" i="3" s="1"/>
  <c r="H217" i="12"/>
  <c r="G26" i="3"/>
  <c r="D420" i="3"/>
  <c r="G421" i="3"/>
  <c r="D369" i="3"/>
  <c r="G369" i="3" s="1"/>
  <c r="G370" i="3"/>
  <c r="E10" i="10"/>
  <c r="H10" i="3"/>
  <c r="E149" i="3"/>
  <c r="H150" i="3"/>
  <c r="E441" i="3"/>
  <c r="G32" i="3"/>
  <c r="G42" i="3"/>
  <c r="D68" i="3"/>
  <c r="G68" i="3" s="1"/>
  <c r="G69" i="3"/>
  <c r="D232" i="3"/>
  <c r="D278" i="3"/>
  <c r="G278" i="3" s="1"/>
  <c r="G279" i="3"/>
  <c r="G286" i="3"/>
  <c r="G291" i="3"/>
  <c r="G296" i="3"/>
  <c r="G300" i="3"/>
  <c r="D308" i="3"/>
  <c r="D471" i="3"/>
  <c r="G471" i="3" s="1"/>
  <c r="G472" i="3"/>
  <c r="G403" i="3"/>
  <c r="G417" i="3"/>
  <c r="G424" i="3"/>
  <c r="G94" i="3"/>
  <c r="G112" i="3"/>
  <c r="G159" i="3"/>
  <c r="D164" i="3"/>
  <c r="G165" i="3"/>
  <c r="G227" i="3"/>
  <c r="G364" i="3"/>
  <c r="D372" i="3"/>
  <c r="D451" i="3"/>
  <c r="G466" i="3"/>
  <c r="D479" i="3"/>
  <c r="H26" i="3"/>
  <c r="H31" i="3"/>
  <c r="H40" i="3"/>
  <c r="E237" i="3"/>
  <c r="E101" i="3"/>
  <c r="E436" i="3"/>
  <c r="E426" i="3"/>
  <c r="H427" i="3"/>
  <c r="H409" i="3"/>
  <c r="H404" i="3"/>
  <c r="E395" i="3"/>
  <c r="H449" i="3"/>
  <c r="E390" i="3"/>
  <c r="E311" i="3"/>
  <c r="H312" i="3"/>
  <c r="H287" i="3"/>
  <c r="E235" i="3"/>
  <c r="H236" i="3"/>
  <c r="H147" i="3"/>
  <c r="H142" i="3"/>
  <c r="D39" i="3"/>
  <c r="D61" i="3"/>
  <c r="G62" i="3"/>
  <c r="D379" i="3"/>
  <c r="G380" i="3"/>
  <c r="G467" i="3"/>
  <c r="D75" i="3"/>
  <c r="G75" i="3" s="1"/>
  <c r="G76" i="3"/>
  <c r="G265" i="3"/>
  <c r="E468" i="3"/>
  <c r="E216" i="3"/>
  <c r="H217" i="3"/>
  <c r="E73" i="3"/>
  <c r="H74" i="3"/>
  <c r="D10" i="10"/>
  <c r="G28" i="3"/>
  <c r="D235" i="3"/>
  <c r="G236" i="3"/>
  <c r="G287" i="3"/>
  <c r="D311" i="3"/>
  <c r="G311" i="3" s="1"/>
  <c r="G312" i="3"/>
  <c r="G404" i="3"/>
  <c r="G418" i="3"/>
  <c r="D426" i="3"/>
  <c r="G427" i="3"/>
  <c r="G91" i="3"/>
  <c r="G95" i="3"/>
  <c r="G113" i="3"/>
  <c r="G141" i="3"/>
  <c r="G160" i="3"/>
  <c r="D216" i="3"/>
  <c r="G216" i="3" s="1"/>
  <c r="G217" i="3"/>
  <c r="D89" i="10"/>
  <c r="G262" i="3"/>
  <c r="G359" i="3"/>
  <c r="G376" i="3"/>
  <c r="G386" i="3"/>
  <c r="D468" i="3"/>
  <c r="G468" i="3" s="1"/>
  <c r="G469" i="3"/>
  <c r="E27" i="10"/>
  <c r="H32" i="3"/>
  <c r="H65" i="3"/>
  <c r="E68" i="3"/>
  <c r="H69" i="3"/>
  <c r="H332" i="3"/>
  <c r="E355" i="3"/>
  <c r="H361" i="3"/>
  <c r="E369" i="3"/>
  <c r="H272" i="3"/>
  <c r="E264" i="3"/>
  <c r="H259" i="3"/>
  <c r="H245" i="3"/>
  <c r="H210" i="3"/>
  <c r="H199" i="3"/>
  <c r="E164" i="3"/>
  <c r="H165" i="3"/>
  <c r="H159" i="3"/>
  <c r="E98" i="3"/>
  <c r="H94" i="3"/>
  <c r="H90" i="3"/>
  <c r="E77" i="3"/>
  <c r="E72" i="3" s="1"/>
  <c r="E423" i="3"/>
  <c r="H424" i="3"/>
  <c r="H417" i="3"/>
  <c r="H403" i="3"/>
  <c r="E471" i="3"/>
  <c r="H471" i="3" s="1"/>
  <c r="H472" i="3"/>
  <c r="E445" i="3"/>
  <c r="E317" i="3"/>
  <c r="E308" i="3"/>
  <c r="H296" i="3"/>
  <c r="E278" i="3"/>
  <c r="H278" i="3" s="1"/>
  <c r="H279" i="3"/>
  <c r="H233" i="3"/>
  <c r="D276" i="3"/>
  <c r="G444" i="3"/>
  <c r="D271" i="3"/>
  <c r="E375" i="3"/>
  <c r="E397" i="3"/>
  <c r="H398" i="3"/>
  <c r="G20" i="3"/>
  <c r="G34" i="3"/>
  <c r="D57" i="3"/>
  <c r="G58" i="3"/>
  <c r="G67" i="3"/>
  <c r="G247" i="3"/>
  <c r="G289" i="3"/>
  <c r="G294" i="3"/>
  <c r="G303" i="3"/>
  <c r="G314" i="3"/>
  <c r="G450" i="3"/>
  <c r="D397" i="3"/>
  <c r="G397" i="3" s="1"/>
  <c r="G410" i="3"/>
  <c r="G415" i="3"/>
  <c r="D73" i="3"/>
  <c r="G73" i="3" s="1"/>
  <c r="G96" i="3"/>
  <c r="G105" i="3"/>
  <c r="D114" i="3"/>
  <c r="D149" i="3"/>
  <c r="G169" i="3"/>
  <c r="D79" i="10"/>
  <c r="G252" i="3"/>
  <c r="D90" i="10"/>
  <c r="G477" i="3"/>
  <c r="H28" i="3"/>
  <c r="E372" i="3"/>
  <c r="E479" i="3"/>
  <c r="H479" i="3" s="1"/>
  <c r="H480" i="3"/>
  <c r="H269" i="3"/>
  <c r="E90" i="10"/>
  <c r="H263" i="3"/>
  <c r="E79" i="10"/>
  <c r="E67" i="10"/>
  <c r="H242" i="3"/>
  <c r="H181" i="3"/>
  <c r="H144" i="3"/>
  <c r="H134" i="3"/>
  <c r="E107" i="3"/>
  <c r="H108" i="3"/>
  <c r="H97" i="3"/>
  <c r="E75" i="3"/>
  <c r="H76" i="3"/>
  <c r="E420" i="3"/>
  <c r="H421" i="3"/>
  <c r="H412" i="3"/>
  <c r="E399" i="3"/>
  <c r="H467" i="3"/>
  <c r="E443" i="3"/>
  <c r="E440" i="3" s="1"/>
  <c r="H444" i="3"/>
  <c r="E379" i="3"/>
  <c r="H380" i="3"/>
  <c r="E63" i="10"/>
  <c r="E305" i="3"/>
  <c r="H205" i="3"/>
  <c r="E58" i="12"/>
  <c r="E57" i="12" s="1"/>
  <c r="F58" i="12"/>
  <c r="F57" i="12" s="1"/>
  <c r="D58" i="12"/>
  <c r="C58" i="12"/>
  <c r="C57" i="12" s="1"/>
  <c r="F48" i="9"/>
  <c r="F45" i="9" s="1"/>
  <c r="F44" i="9" s="1"/>
  <c r="D29" i="9"/>
  <c r="D48" i="9"/>
  <c r="F37" i="9"/>
  <c r="C48" i="9"/>
  <c r="J16" i="6"/>
  <c r="C36" i="9"/>
  <c r="C35" i="9" s="1"/>
  <c r="C52" i="3"/>
  <c r="C52" i="10" s="1"/>
  <c r="D52" i="3"/>
  <c r="E52" i="3"/>
  <c r="C174" i="5"/>
  <c r="C173" i="5" s="1"/>
  <c r="F396" i="5"/>
  <c r="D36" i="9"/>
  <c r="F18" i="9"/>
  <c r="C48" i="7"/>
  <c r="C16" i="9"/>
  <c r="C32" i="9"/>
  <c r="F52" i="3"/>
  <c r="F49" i="3" s="1"/>
  <c r="F48" i="3" s="1"/>
  <c r="C545" i="5"/>
  <c r="C6" i="7"/>
  <c r="F18" i="6"/>
  <c r="J18" i="6" s="1"/>
  <c r="C7" i="9"/>
  <c r="F36" i="9"/>
  <c r="F26" i="7"/>
  <c r="C21" i="9"/>
  <c r="C20" i="9" s="1"/>
  <c r="J19" i="6"/>
  <c r="F32" i="9"/>
  <c r="C39" i="9"/>
  <c r="F21" i="9"/>
  <c r="E32" i="9"/>
  <c r="F40" i="9"/>
  <c r="H20" i="6"/>
  <c r="F20" i="6"/>
  <c r="D32" i="9"/>
  <c r="D21" i="9"/>
  <c r="F367" i="3"/>
  <c r="E367" i="3"/>
  <c r="C367" i="3"/>
  <c r="C366" i="3" s="1"/>
  <c r="E220" i="3"/>
  <c r="F467" i="3"/>
  <c r="F465" i="3" s="1"/>
  <c r="E173" i="3"/>
  <c r="D16" i="5"/>
  <c r="D7" i="9"/>
  <c r="J24" i="6"/>
  <c r="C12" i="9"/>
  <c r="G12" i="9" s="1"/>
  <c r="C46" i="9"/>
  <c r="F29" i="9"/>
  <c r="D26" i="9"/>
  <c r="C29" i="9"/>
  <c r="E7" i="9"/>
  <c r="F7" i="9"/>
  <c r="D16" i="9"/>
  <c r="D48" i="7"/>
  <c r="D39" i="9"/>
  <c r="D6" i="7"/>
  <c r="D35" i="9"/>
  <c r="D174" i="5"/>
  <c r="D209" i="3"/>
  <c r="E221" i="3"/>
  <c r="E125" i="3"/>
  <c r="F147" i="12"/>
  <c r="E86" i="10"/>
  <c r="F280" i="12"/>
  <c r="F208" i="3" s="1"/>
  <c r="F229" i="5"/>
  <c r="F228" i="5" s="1"/>
  <c r="E361" i="5"/>
  <c r="C624" i="5"/>
  <c r="E452" i="3"/>
  <c r="E382" i="12"/>
  <c r="D382" i="12"/>
  <c r="F188" i="12"/>
  <c r="F430" i="3" s="1"/>
  <c r="F429" i="3" s="1"/>
  <c r="F428" i="3" s="1"/>
  <c r="F141" i="12"/>
  <c r="F349" i="3" s="1"/>
  <c r="C382" i="12"/>
  <c r="F382" i="12"/>
  <c r="D545" i="5"/>
  <c r="D86" i="10"/>
  <c r="F214" i="12"/>
  <c r="F108" i="3" s="1"/>
  <c r="F107" i="3" s="1"/>
  <c r="F106" i="3" s="1"/>
  <c r="F209" i="12"/>
  <c r="F96" i="3" s="1"/>
  <c r="F183" i="12"/>
  <c r="F418" i="3" s="1"/>
  <c r="F86" i="10"/>
  <c r="F131" i="12"/>
  <c r="F134" i="12"/>
  <c r="F334" i="3" s="1"/>
  <c r="F333" i="3" s="1"/>
  <c r="D361" i="5"/>
  <c r="F194" i="12"/>
  <c r="F76" i="3" s="1"/>
  <c r="F75" i="3" s="1"/>
  <c r="F123" i="12"/>
  <c r="F303" i="3" s="1"/>
  <c r="F111" i="12"/>
  <c r="F289" i="3" s="1"/>
  <c r="F158" i="12"/>
  <c r="F206" i="12"/>
  <c r="F187" i="12"/>
  <c r="F427" i="3" s="1"/>
  <c r="F426" i="3" s="1"/>
  <c r="F425" i="3" s="1"/>
  <c r="F175" i="12"/>
  <c r="F198" i="12"/>
  <c r="F146" i="12"/>
  <c r="F213" i="12"/>
  <c r="F105" i="3" s="1"/>
  <c r="F104" i="3" s="1"/>
  <c r="F103" i="3" s="1"/>
  <c r="F197" i="12"/>
  <c r="F137" i="12"/>
  <c r="F145" i="12"/>
  <c r="F354" i="3" s="1"/>
  <c r="F210" i="12"/>
  <c r="F97" i="3" s="1"/>
  <c r="E321" i="12"/>
  <c r="C321" i="12"/>
  <c r="D321" i="12"/>
  <c r="F321" i="12"/>
  <c r="D220" i="3"/>
  <c r="G220" i="3" s="1"/>
  <c r="D8" i="3"/>
  <c r="F126" i="3"/>
  <c r="E282" i="3"/>
  <c r="D337" i="3"/>
  <c r="E255" i="3"/>
  <c r="E204" i="3"/>
  <c r="E136" i="3"/>
  <c r="F121" i="3"/>
  <c r="D190" i="3"/>
  <c r="D299" i="3"/>
  <c r="D454" i="3"/>
  <c r="F180" i="3"/>
  <c r="F255" i="3"/>
  <c r="D180" i="3"/>
  <c r="D97" i="10"/>
  <c r="D353" i="3"/>
  <c r="E97" i="10"/>
  <c r="E180" i="3"/>
  <c r="F120" i="3"/>
  <c r="F125" i="3"/>
  <c r="F214" i="3"/>
  <c r="F197" i="3"/>
  <c r="C201" i="3"/>
  <c r="D331" i="3"/>
  <c r="F198" i="3"/>
  <c r="D351" i="3"/>
  <c r="F139" i="12"/>
  <c r="F462" i="3"/>
  <c r="F257" i="3"/>
  <c r="D290" i="3"/>
  <c r="F454" i="3"/>
  <c r="F207" i="12"/>
  <c r="F152" i="12"/>
  <c r="F185" i="12"/>
  <c r="F421" i="3" s="1"/>
  <c r="F420" i="3" s="1"/>
  <c r="F199" i="12"/>
  <c r="F85" i="3" s="1"/>
  <c r="F211" i="12"/>
  <c r="F99" i="3" s="1"/>
  <c r="F98" i="3" s="1"/>
  <c r="C196" i="3"/>
  <c r="C126" i="3"/>
  <c r="C189" i="3"/>
  <c r="D340" i="3"/>
  <c r="F113" i="12"/>
  <c r="F291" i="3" s="1"/>
  <c r="F383" i="3"/>
  <c r="C152" i="3"/>
  <c r="C333" i="3"/>
  <c r="C130" i="3"/>
  <c r="D360" i="3"/>
  <c r="C123" i="3"/>
  <c r="C122" i="3" s="1"/>
  <c r="D136" i="3"/>
  <c r="D204" i="3"/>
  <c r="D255" i="3"/>
  <c r="G255" i="3" s="1"/>
  <c r="D349" i="3"/>
  <c r="F40" i="3"/>
  <c r="F39" i="3" s="1"/>
  <c r="D36" i="3"/>
  <c r="D383" i="3"/>
  <c r="F120" i="12"/>
  <c r="F143" i="12"/>
  <c r="F135" i="12"/>
  <c r="F336" i="3" s="1"/>
  <c r="F167" i="12"/>
  <c r="F396" i="3" s="1"/>
  <c r="F395" i="3" s="1"/>
  <c r="F203" i="12"/>
  <c r="F195" i="12"/>
  <c r="F277" i="3"/>
  <c r="F276" i="3" s="1"/>
  <c r="F245" i="3"/>
  <c r="F455" i="3"/>
  <c r="F138" i="3"/>
  <c r="F28" i="10" s="1"/>
  <c r="F220" i="3"/>
  <c r="E190" i="3"/>
  <c r="D281" i="3"/>
  <c r="D198" i="3"/>
  <c r="D334" i="3"/>
  <c r="D341" i="3"/>
  <c r="D358" i="3"/>
  <c r="G358" i="3" s="1"/>
  <c r="F187" i="3"/>
  <c r="F186" i="3" s="1"/>
  <c r="F209" i="3"/>
  <c r="D146" i="3"/>
  <c r="D365" i="3"/>
  <c r="E130" i="3"/>
  <c r="E129" i="3"/>
  <c r="E196" i="3"/>
  <c r="F124" i="12"/>
  <c r="F306" i="3" s="1"/>
  <c r="F112" i="12"/>
  <c r="F116" i="12"/>
  <c r="F168" i="12"/>
  <c r="F398" i="3" s="1"/>
  <c r="F397" i="3" s="1"/>
  <c r="F196" i="12"/>
  <c r="F81" i="3" s="1"/>
  <c r="F180" i="12"/>
  <c r="F172" i="12"/>
  <c r="F184" i="12"/>
  <c r="F419" i="3" s="1"/>
  <c r="C213" i="3"/>
  <c r="C354" i="3"/>
  <c r="C295" i="3"/>
  <c r="C203" i="3"/>
  <c r="F108" i="12"/>
  <c r="F285" i="3" s="1"/>
  <c r="F477" i="3"/>
  <c r="F476" i="3" s="1"/>
  <c r="F8" i="12"/>
  <c r="F12" i="3" s="1"/>
  <c r="F11" i="3" s="1"/>
  <c r="F215" i="12"/>
  <c r="F147" i="3"/>
  <c r="C260" i="3"/>
  <c r="F134" i="3"/>
  <c r="F173" i="3"/>
  <c r="C22" i="3"/>
  <c r="D66" i="3"/>
  <c r="D336" i="3"/>
  <c r="G336" i="3" s="1"/>
  <c r="D342" i="3"/>
  <c r="D458" i="3"/>
  <c r="E299" i="3"/>
  <c r="H299" i="3" s="1"/>
  <c r="E340" i="3"/>
  <c r="E354" i="3"/>
  <c r="E454" i="3"/>
  <c r="H454" i="3" s="1"/>
  <c r="C340" i="3"/>
  <c r="C352" i="3"/>
  <c r="E290" i="3"/>
  <c r="E349" i="3"/>
  <c r="F32" i="3"/>
  <c r="D19" i="3"/>
  <c r="D24" i="3"/>
  <c r="D33" i="3"/>
  <c r="H33" i="3" s="1"/>
  <c r="D43" i="3"/>
  <c r="D156" i="3"/>
  <c r="D173" i="3"/>
  <c r="D192" i="3"/>
  <c r="G192" i="3" s="1"/>
  <c r="D456" i="3"/>
  <c r="F109" i="12"/>
  <c r="F286" i="3" s="1"/>
  <c r="F189" i="12"/>
  <c r="F434" i="3" s="1"/>
  <c r="F186" i="12"/>
  <c r="F424" i="3" s="1"/>
  <c r="F423" i="3" s="1"/>
  <c r="F422" i="3" s="1"/>
  <c r="F177" i="12"/>
  <c r="F169" i="12"/>
  <c r="F400" i="3" s="1"/>
  <c r="F399" i="3" s="1"/>
  <c r="F212" i="12"/>
  <c r="F102" i="3" s="1"/>
  <c r="F101" i="3" s="1"/>
  <c r="F100" i="3" s="1"/>
  <c r="F204" i="12"/>
  <c r="F9" i="12"/>
  <c r="F14" i="3" s="1"/>
  <c r="F148" i="12"/>
  <c r="F365" i="3" s="1"/>
  <c r="C43" i="3"/>
  <c r="C198" i="3"/>
  <c r="C257" i="3"/>
  <c r="G257" i="3" s="1"/>
  <c r="C125" i="3"/>
  <c r="C8" i="3"/>
  <c r="C7" i="3" s="1"/>
  <c r="D81" i="3"/>
  <c r="G81" i="3" s="1"/>
  <c r="D203" i="3"/>
  <c r="H203" i="3" s="1"/>
  <c r="D219" i="3"/>
  <c r="H219" i="3" s="1"/>
  <c r="D352" i="3"/>
  <c r="G352" i="3" s="1"/>
  <c r="F216" i="12"/>
  <c r="F113" i="3" s="1"/>
  <c r="F144" i="12"/>
  <c r="F181" i="12"/>
  <c r="F416" i="3" s="1"/>
  <c r="F173" i="12"/>
  <c r="C51" i="3"/>
  <c r="D396" i="3"/>
  <c r="H396" i="3" s="1"/>
  <c r="F54" i="3"/>
  <c r="F35" i="3"/>
  <c r="F35" i="10" s="1"/>
  <c r="F341" i="3"/>
  <c r="C40" i="3"/>
  <c r="G40" i="3" s="1"/>
  <c r="C47" i="3"/>
  <c r="C64" i="3"/>
  <c r="C63" i="3" s="1"/>
  <c r="C59" i="3" s="1"/>
  <c r="C67" i="12"/>
  <c r="D152" i="3"/>
  <c r="D162" i="3"/>
  <c r="H162" i="3" s="1"/>
  <c r="F140" i="12"/>
  <c r="F136" i="12"/>
  <c r="F208" i="12"/>
  <c r="F13" i="12"/>
  <c r="C373" i="3"/>
  <c r="C372" i="3" s="1"/>
  <c r="C371" i="3" s="1"/>
  <c r="D18" i="3"/>
  <c r="G18" i="3" s="1"/>
  <c r="F153" i="3"/>
  <c r="F159" i="3"/>
  <c r="F165" i="3"/>
  <c r="F164" i="3" s="1"/>
  <c r="F163" i="3" s="1"/>
  <c r="F174" i="3"/>
  <c r="F269" i="3"/>
  <c r="F97" i="10" s="1"/>
  <c r="F376" i="3"/>
  <c r="F375" i="3" s="1"/>
  <c r="F374" i="3" s="1"/>
  <c r="F480" i="3"/>
  <c r="F479" i="3" s="1"/>
  <c r="C45" i="3"/>
  <c r="C136" i="3"/>
  <c r="C197" i="3"/>
  <c r="C211" i="3"/>
  <c r="E410" i="3"/>
  <c r="E31" i="10"/>
  <c r="E213" i="3"/>
  <c r="E53" i="10"/>
  <c r="E458" i="3"/>
  <c r="H458" i="3" s="1"/>
  <c r="E336" i="3"/>
  <c r="E215" i="3"/>
  <c r="C142" i="3"/>
  <c r="F228" i="3"/>
  <c r="F256" i="3"/>
  <c r="F207" i="3"/>
  <c r="F356" i="3"/>
  <c r="F355" i="3" s="1"/>
  <c r="C306" i="3"/>
  <c r="C305" i="3" s="1"/>
  <c r="C304" i="3" s="1"/>
  <c r="F146" i="3"/>
  <c r="F154" i="3"/>
  <c r="F168" i="3"/>
  <c r="F222" i="3"/>
  <c r="F350" i="3"/>
  <c r="F364" i="3"/>
  <c r="C78" i="10"/>
  <c r="C77" i="10" s="1"/>
  <c r="C76" i="10" s="1"/>
  <c r="C389" i="3"/>
  <c r="C388" i="3" s="1"/>
  <c r="C80" i="3"/>
  <c r="C454" i="3"/>
  <c r="C140" i="3"/>
  <c r="F359" i="3"/>
  <c r="F251" i="3"/>
  <c r="F250" i="3" s="1"/>
  <c r="F249" i="3" s="1"/>
  <c r="C258" i="3"/>
  <c r="C85" i="10" s="1"/>
  <c r="E271" i="3"/>
  <c r="E100" i="10"/>
  <c r="E99" i="10" s="1"/>
  <c r="E98" i="10" s="1"/>
  <c r="E123" i="3"/>
  <c r="F351" i="3"/>
  <c r="C173" i="3"/>
  <c r="C172" i="3" s="1"/>
  <c r="C344" i="3"/>
  <c r="C343" i="3" s="1"/>
  <c r="F385" i="3"/>
  <c r="E193" i="3"/>
  <c r="E202" i="3"/>
  <c r="E344" i="3"/>
  <c r="E353" i="3"/>
  <c r="H353" i="3" s="1"/>
  <c r="E365" i="3"/>
  <c r="E267" i="3"/>
  <c r="E211" i="3"/>
  <c r="F267" i="3"/>
  <c r="C12" i="3"/>
  <c r="F21" i="10"/>
  <c r="F410" i="3"/>
  <c r="F53" i="10"/>
  <c r="C84" i="3"/>
  <c r="E83" i="10"/>
  <c r="E96" i="10"/>
  <c r="E334" i="3"/>
  <c r="E214" i="3"/>
  <c r="E146" i="3"/>
  <c r="E35" i="3"/>
  <c r="E45" i="3"/>
  <c r="F281" i="3"/>
  <c r="F223" i="3"/>
  <c r="F126" i="12"/>
  <c r="F312" i="3" s="1"/>
  <c r="F59" i="10" s="1"/>
  <c r="F58" i="10" s="1"/>
  <c r="F130" i="12"/>
  <c r="C263" i="3"/>
  <c r="C261" i="3" s="1"/>
  <c r="C148" i="3"/>
  <c r="F331" i="3"/>
  <c r="F161" i="3"/>
  <c r="E209" i="3"/>
  <c r="F201" i="12"/>
  <c r="F87" i="3" s="1"/>
  <c r="F118" i="12"/>
  <c r="F297" i="3" s="1"/>
  <c r="F114" i="12"/>
  <c r="F157" i="12"/>
  <c r="F449" i="3" s="1"/>
  <c r="C156" i="3"/>
  <c r="C228" i="3"/>
  <c r="C458" i="3"/>
  <c r="F66" i="10"/>
  <c r="F155" i="3"/>
  <c r="C209" i="3"/>
  <c r="C181" i="3"/>
  <c r="G181" i="3" s="1"/>
  <c r="F154" i="12"/>
  <c r="F227" i="3"/>
  <c r="E281" i="3"/>
  <c r="F242" i="3"/>
  <c r="F122" i="12"/>
  <c r="F10" i="12"/>
  <c r="F7" i="5"/>
  <c r="F111" i="5"/>
  <c r="F161" i="12"/>
  <c r="F190" i="12"/>
  <c r="F435" i="3" s="1"/>
  <c r="F182" i="12"/>
  <c r="C353" i="3"/>
  <c r="F211" i="3"/>
  <c r="F217" i="3"/>
  <c r="F216" i="3" s="1"/>
  <c r="F131" i="3"/>
  <c r="F136" i="3"/>
  <c r="F160" i="3"/>
  <c r="F263" i="3"/>
  <c r="F347" i="3"/>
  <c r="F361" i="3"/>
  <c r="E250" i="3"/>
  <c r="E240" i="3"/>
  <c r="E111" i="3"/>
  <c r="E258" i="3"/>
  <c r="E232" i="3"/>
  <c r="E56" i="10"/>
  <c r="E55" i="10" s="1"/>
  <c r="E54" i="10" s="1"/>
  <c r="E198" i="3"/>
  <c r="E192" i="3"/>
  <c r="F192" i="3"/>
  <c r="F469" i="3"/>
  <c r="F8" i="3"/>
  <c r="E21" i="10"/>
  <c r="D15" i="3"/>
  <c r="D46" i="3"/>
  <c r="E15" i="3"/>
  <c r="E302" i="3"/>
  <c r="C207" i="3"/>
  <c r="C442" i="3"/>
  <c r="C441" i="3" s="1"/>
  <c r="C440" i="3" s="1"/>
  <c r="C241" i="3"/>
  <c r="C240" i="3" s="1"/>
  <c r="C239" i="3" s="1"/>
  <c r="F42" i="3"/>
  <c r="F9" i="3"/>
  <c r="C360" i="3"/>
  <c r="F20" i="3"/>
  <c r="F23" i="3"/>
  <c r="E277" i="3"/>
  <c r="C452" i="3"/>
  <c r="C451" i="3" s="1"/>
  <c r="F169" i="3"/>
  <c r="F202" i="3"/>
  <c r="F460" i="3"/>
  <c r="E433" i="3"/>
  <c r="C290" i="3"/>
  <c r="C288" i="3" s="1"/>
  <c r="C448" i="3"/>
  <c r="E360" i="3"/>
  <c r="D129" i="3"/>
  <c r="C129" i="3"/>
  <c r="E14" i="3"/>
  <c r="E46" i="3"/>
  <c r="E341" i="3"/>
  <c r="E351" i="3"/>
  <c r="D130" i="3"/>
  <c r="D202" i="3"/>
  <c r="D211" i="3"/>
  <c r="D282" i="3"/>
  <c r="E342" i="3"/>
  <c r="H342" i="3" s="1"/>
  <c r="E352" i="3"/>
  <c r="E260" i="3"/>
  <c r="E201" i="3"/>
  <c r="C162" i="3"/>
  <c r="C158" i="3" s="1"/>
  <c r="C157" i="3" s="1"/>
  <c r="C394" i="12"/>
  <c r="C476" i="3"/>
  <c r="C361" i="5"/>
  <c r="C134" i="3"/>
  <c r="G134" i="3" s="1"/>
  <c r="C204" i="3"/>
  <c r="F16" i="5"/>
  <c r="F287" i="3"/>
  <c r="C268" i="3"/>
  <c r="C212" i="3"/>
  <c r="C342" i="3"/>
  <c r="C282" i="3"/>
  <c r="C224" i="3"/>
  <c r="C341" i="3"/>
  <c r="C77" i="12"/>
  <c r="C215" i="3"/>
  <c r="C272" i="3"/>
  <c r="C121" i="3"/>
  <c r="C9" i="10" s="1"/>
  <c r="C144" i="3"/>
  <c r="G144" i="3" s="1"/>
  <c r="C244" i="3"/>
  <c r="C243" i="3" s="1"/>
  <c r="C277" i="3"/>
  <c r="C276" i="3" s="1"/>
  <c r="C285" i="3"/>
  <c r="C15" i="3"/>
  <c r="C480" i="3"/>
  <c r="C479" i="3" s="1"/>
  <c r="C250" i="3"/>
  <c r="C138" i="3"/>
  <c r="C28" i="10" s="1"/>
  <c r="C230" i="3"/>
  <c r="C462" i="3"/>
  <c r="C459" i="3" s="1"/>
  <c r="C68" i="5"/>
  <c r="C67" i="5" s="1"/>
  <c r="C62" i="10"/>
  <c r="C426" i="3"/>
  <c r="C425" i="3" s="1"/>
  <c r="F215" i="3"/>
  <c r="F260" i="3"/>
  <c r="F446" i="3"/>
  <c r="F445" i="3" s="1"/>
  <c r="F624" i="5"/>
  <c r="C72" i="3"/>
  <c r="C351" i="3"/>
  <c r="D261" i="3"/>
  <c r="C221" i="3"/>
  <c r="C44" i="10" s="1"/>
  <c r="F219" i="12"/>
  <c r="C264" i="3"/>
  <c r="C330" i="3"/>
  <c r="C5" i="5"/>
  <c r="C302" i="3"/>
  <c r="C301" i="3" s="1"/>
  <c r="C269" i="3"/>
  <c r="C97" i="10" s="1"/>
  <c r="E6" i="5"/>
  <c r="E5" i="5" s="1"/>
  <c r="F221" i="3"/>
  <c r="C402" i="3"/>
  <c r="C111" i="3"/>
  <c r="C110" i="3" s="1"/>
  <c r="C109" i="3" s="1"/>
  <c r="D28" i="10"/>
  <c r="E545" i="5"/>
  <c r="E642" i="5"/>
  <c r="H642" i="5" s="1"/>
  <c r="D62" i="10"/>
  <c r="F258" i="3"/>
  <c r="E12" i="3"/>
  <c r="E5" i="12"/>
  <c r="E4" i="12" s="1"/>
  <c r="E261" i="3"/>
  <c r="E89" i="10"/>
  <c r="E411" i="3"/>
  <c r="E126" i="3"/>
  <c r="E84" i="3"/>
  <c r="E244" i="3"/>
  <c r="D132" i="12"/>
  <c r="D394" i="12"/>
  <c r="E383" i="3"/>
  <c r="F46" i="3"/>
  <c r="C238" i="3"/>
  <c r="C237" i="3" s="1"/>
  <c r="C168" i="3"/>
  <c r="G168" i="3" s="1"/>
  <c r="C345" i="12"/>
  <c r="F58" i="3"/>
  <c r="F15" i="12"/>
  <c r="F193" i="3"/>
  <c r="F196" i="3"/>
  <c r="F204" i="3"/>
  <c r="F213" i="3"/>
  <c r="D5" i="12"/>
  <c r="D12" i="3"/>
  <c r="G12" i="3" s="1"/>
  <c r="D35" i="3"/>
  <c r="D44" i="3"/>
  <c r="G44" i="3" s="1"/>
  <c r="E478" i="3"/>
  <c r="E394" i="12"/>
  <c r="C83" i="10"/>
  <c r="C214" i="3"/>
  <c r="C50" i="3"/>
  <c r="C50" i="10" s="1"/>
  <c r="C16" i="5"/>
  <c r="C396" i="3"/>
  <c r="C395" i="3" s="1"/>
  <c r="C166" i="12"/>
  <c r="C434" i="3"/>
  <c r="C433" i="3" s="1"/>
  <c r="C432" i="3" s="1"/>
  <c r="C431" i="3" s="1"/>
  <c r="C54" i="3"/>
  <c r="C53" i="3" s="1"/>
  <c r="C92" i="3"/>
  <c r="G92" i="3" s="1"/>
  <c r="C192" i="12"/>
  <c r="C396" i="5"/>
  <c r="C349" i="3"/>
  <c r="C299" i="3"/>
  <c r="C259" i="3"/>
  <c r="C86" i="10" s="1"/>
  <c r="C146" i="3"/>
  <c r="C264" i="12"/>
  <c r="C193" i="3"/>
  <c r="F264" i="3"/>
  <c r="C46" i="3"/>
  <c r="C15" i="12"/>
  <c r="C14" i="12" s="1"/>
  <c r="F65" i="3"/>
  <c r="F64" i="3" s="1"/>
  <c r="F68" i="3"/>
  <c r="F67" i="12"/>
  <c r="F123" i="3"/>
  <c r="F130" i="3"/>
  <c r="F190" i="3"/>
  <c r="F189" i="3" s="1"/>
  <c r="F201" i="3"/>
  <c r="D651" i="5"/>
  <c r="D77" i="12"/>
  <c r="D197" i="3"/>
  <c r="E388" i="3"/>
  <c r="E92" i="10"/>
  <c r="E91" i="10" s="1"/>
  <c r="F379" i="3"/>
  <c r="F404" i="3"/>
  <c r="C337" i="3"/>
  <c r="C456" i="3"/>
  <c r="C14" i="3"/>
  <c r="F282" i="3"/>
  <c r="F313" i="3"/>
  <c r="C365" i="3"/>
  <c r="C363" i="3" s="1"/>
  <c r="C362" i="3" s="1"/>
  <c r="C411" i="3"/>
  <c r="C223" i="3"/>
  <c r="G223" i="3" s="1"/>
  <c r="C120" i="3"/>
  <c r="C219" i="12"/>
  <c r="C202" i="3"/>
  <c r="C210" i="3"/>
  <c r="G210" i="3" s="1"/>
  <c r="C132" i="12"/>
  <c r="C153" i="12"/>
  <c r="C5" i="12"/>
  <c r="C21" i="10"/>
  <c r="F150" i="3"/>
  <c r="F176" i="3"/>
  <c r="F272" i="3"/>
  <c r="F452" i="3"/>
  <c r="F451" i="3" s="1"/>
  <c r="D624" i="5"/>
  <c r="C103" i="12"/>
  <c r="C281" i="3"/>
  <c r="C219" i="3"/>
  <c r="D459" i="3"/>
  <c r="F545" i="5"/>
  <c r="C406" i="3"/>
  <c r="F345" i="12"/>
  <c r="D476" i="3"/>
  <c r="D111" i="3"/>
  <c r="C59" i="10"/>
  <c r="C58" i="10" s="1"/>
  <c r="C465" i="3"/>
  <c r="C464" i="3" s="1"/>
  <c r="C463" i="3" s="1"/>
  <c r="D96" i="10"/>
  <c r="F77" i="12"/>
  <c r="F394" i="12"/>
  <c r="F643" i="5"/>
  <c r="D14" i="3"/>
  <c r="G14" i="3" s="1"/>
  <c r="D45" i="3"/>
  <c r="D103" i="12"/>
  <c r="D67" i="12"/>
  <c r="E8" i="3"/>
  <c r="E42" i="10"/>
  <c r="E459" i="3"/>
  <c r="F161" i="5"/>
  <c r="E151" i="3"/>
  <c r="E67" i="12"/>
  <c r="E207" i="3"/>
  <c r="F140" i="5"/>
  <c r="E358" i="3"/>
  <c r="H358" i="3" s="1"/>
  <c r="F278" i="3"/>
  <c r="F317" i="3"/>
  <c r="F403" i="3"/>
  <c r="C420" i="3"/>
  <c r="F371" i="3"/>
  <c r="C71" i="10"/>
  <c r="C149" i="3"/>
  <c r="C350" i="3"/>
  <c r="C107" i="3"/>
  <c r="C106" i="3" s="1"/>
  <c r="C72" i="10"/>
  <c r="F60" i="3"/>
  <c r="F369" i="3"/>
  <c r="C400" i="3"/>
  <c r="C267" i="3"/>
  <c r="C67" i="10"/>
  <c r="F234" i="3"/>
  <c r="C235" i="3"/>
  <c r="C56" i="10"/>
  <c r="C55" i="10" s="1"/>
  <c r="C54" i="10" s="1"/>
  <c r="C313" i="3"/>
  <c r="C310" i="3" s="1"/>
  <c r="D166" i="12"/>
  <c r="D125" i="3"/>
  <c r="D221" i="3"/>
  <c r="D260" i="3"/>
  <c r="D344" i="3"/>
  <c r="F201" i="5"/>
  <c r="E285" i="3"/>
  <c r="D126" i="3"/>
  <c r="E89" i="3"/>
  <c r="E33" i="10"/>
  <c r="E465" i="3"/>
  <c r="F175" i="5"/>
  <c r="E166" i="12"/>
  <c r="E402" i="3"/>
  <c r="E153" i="12"/>
  <c r="E337" i="3"/>
  <c r="E77" i="12"/>
  <c r="D267" i="3"/>
  <c r="D238" i="3"/>
  <c r="G238" i="3" s="1"/>
  <c r="D215" i="3"/>
  <c r="G215" i="3" s="1"/>
  <c r="D201" i="3"/>
  <c r="D258" i="3"/>
  <c r="D193" i="3"/>
  <c r="G193" i="3" s="1"/>
  <c r="D423" i="3"/>
  <c r="D400" i="3"/>
  <c r="H400" i="3" s="1"/>
  <c r="D107" i="3"/>
  <c r="D173" i="5"/>
  <c r="D83" i="3"/>
  <c r="G83" i="3" s="1"/>
  <c r="D192" i="12"/>
  <c r="D354" i="3"/>
  <c r="G354" i="3" s="1"/>
  <c r="D70" i="10"/>
  <c r="D120" i="3"/>
  <c r="D148" i="3"/>
  <c r="D15" i="12"/>
  <c r="D219" i="12"/>
  <c r="D213" i="3"/>
  <c r="G213" i="3" s="1"/>
  <c r="D214" i="3"/>
  <c r="D302" i="5"/>
  <c r="D167" i="3"/>
  <c r="D196" i="3"/>
  <c r="D207" i="3"/>
  <c r="D153" i="3"/>
  <c r="G153" i="3" s="1"/>
  <c r="E226" i="3"/>
  <c r="E21" i="9"/>
  <c r="E20" i="9" s="1"/>
  <c r="D100" i="10"/>
  <c r="D208" i="3"/>
  <c r="D153" i="12"/>
  <c r="D448" i="3"/>
  <c r="E624" i="5"/>
  <c r="E28" i="10"/>
  <c r="E47" i="10"/>
  <c r="E345" i="12"/>
  <c r="E396" i="5"/>
  <c r="E331" i="3"/>
  <c r="E167" i="3"/>
  <c r="E70" i="10"/>
  <c r="E158" i="3"/>
  <c r="E219" i="12"/>
  <c r="E120" i="3"/>
  <c r="E84" i="10"/>
  <c r="E264" i="12"/>
  <c r="E188" i="3"/>
  <c r="E187" i="3"/>
  <c r="D187" i="3"/>
  <c r="G187" i="3" s="1"/>
  <c r="D345" i="12"/>
  <c r="D264" i="12"/>
  <c r="E197" i="3"/>
  <c r="D68" i="5"/>
  <c r="E16" i="5"/>
  <c r="E64" i="3"/>
  <c r="E54" i="3"/>
  <c r="E66" i="10"/>
  <c r="E65" i="10" s="1"/>
  <c r="E64" i="10" s="1"/>
  <c r="E40" i="10"/>
  <c r="E39" i="10" s="1"/>
  <c r="E39" i="3"/>
  <c r="H39" i="3" s="1"/>
  <c r="E22" i="3"/>
  <c r="E50" i="10"/>
  <c r="E71" i="10"/>
  <c r="E57" i="3"/>
  <c r="E61" i="3"/>
  <c r="E78" i="10"/>
  <c r="E77" i="10" s="1"/>
  <c r="E76" i="10" s="1"/>
  <c r="E17" i="3"/>
  <c r="E15" i="12"/>
  <c r="E114" i="3"/>
  <c r="H114" i="3" s="1"/>
  <c r="E61" i="10"/>
  <c r="E104" i="3"/>
  <c r="E174" i="5"/>
  <c r="E173" i="5" s="1"/>
  <c r="E80" i="3"/>
  <c r="E192" i="12"/>
  <c r="E429" i="3"/>
  <c r="E72" i="10"/>
  <c r="E394" i="3"/>
  <c r="E450" i="3"/>
  <c r="H450" i="3" s="1"/>
  <c r="E132" i="12"/>
  <c r="E68" i="5"/>
  <c r="E67" i="5" s="1"/>
  <c r="E313" i="3"/>
  <c r="E62" i="10"/>
  <c r="E59" i="10"/>
  <c r="E58" i="10" s="1"/>
  <c r="E103" i="12"/>
  <c r="E16" i="9"/>
  <c r="E29" i="9"/>
  <c r="E36" i="9"/>
  <c r="E35" i="9" s="1"/>
  <c r="E6" i="7"/>
  <c r="E48" i="7"/>
  <c r="E39" i="9"/>
  <c r="D396" i="5"/>
  <c r="D314" i="5"/>
  <c r="G16" i="5" l="1"/>
  <c r="D20" i="9"/>
  <c r="G21" i="9"/>
  <c r="H21" i="9"/>
  <c r="G285" i="3"/>
  <c r="G228" i="3"/>
  <c r="D390" i="3"/>
  <c r="G390" i="3" s="1"/>
  <c r="G297" i="3"/>
  <c r="H292" i="3"/>
  <c r="G125" i="3"/>
  <c r="G130" i="3"/>
  <c r="H68" i="3"/>
  <c r="D59" i="10"/>
  <c r="D411" i="3"/>
  <c r="G411" i="3" s="1"/>
  <c r="G201" i="3"/>
  <c r="D244" i="3"/>
  <c r="D71" i="10"/>
  <c r="G224" i="3"/>
  <c r="G268" i="3"/>
  <c r="D104" i="3"/>
  <c r="G430" i="3"/>
  <c r="G405" i="3"/>
  <c r="D441" i="3"/>
  <c r="G298" i="3"/>
  <c r="H446" i="3"/>
  <c r="H437" i="3"/>
  <c r="H246" i="3"/>
  <c r="G135" i="3"/>
  <c r="G23" i="3"/>
  <c r="D9" i="10"/>
  <c r="H161" i="3"/>
  <c r="D367" i="3"/>
  <c r="D240" i="3"/>
  <c r="D433" i="3"/>
  <c r="G47" i="3"/>
  <c r="H347" i="3"/>
  <c r="D429" i="3"/>
  <c r="G30" i="3"/>
  <c r="H309" i="3"/>
  <c r="H356" i="3"/>
  <c r="G315" i="3"/>
  <c r="E234" i="3"/>
  <c r="H311" i="3"/>
  <c r="G356" i="3"/>
  <c r="H82" i="3"/>
  <c r="D301" i="3"/>
  <c r="G301" i="3" s="1"/>
  <c r="G142" i="3"/>
  <c r="G148" i="3"/>
  <c r="D40" i="10"/>
  <c r="G40" i="10" s="1"/>
  <c r="D402" i="3"/>
  <c r="G402" i="3" s="1"/>
  <c r="D406" i="3"/>
  <c r="G406" i="3" s="1"/>
  <c r="D284" i="3"/>
  <c r="D313" i="3"/>
  <c r="D310" i="3" s="1"/>
  <c r="G310" i="3" s="1"/>
  <c r="G152" i="3"/>
  <c r="G43" i="3"/>
  <c r="H315" i="3"/>
  <c r="H407" i="3"/>
  <c r="G455" i="3"/>
  <c r="H78" i="3"/>
  <c r="H355" i="3"/>
  <c r="G176" i="3"/>
  <c r="G322" i="3"/>
  <c r="H336" i="3"/>
  <c r="H624" i="5"/>
  <c r="G624" i="5"/>
  <c r="G607" i="5"/>
  <c r="H607" i="5"/>
  <c r="G38" i="3"/>
  <c r="D92" i="10"/>
  <c r="D91" i="10" s="1"/>
  <c r="H376" i="3"/>
  <c r="D226" i="3"/>
  <c r="H216" i="3"/>
  <c r="H175" i="3"/>
  <c r="H174" i="3"/>
  <c r="G143" i="3"/>
  <c r="G131" i="3"/>
  <c r="H396" i="5"/>
  <c r="G396" i="5"/>
  <c r="D50" i="10"/>
  <c r="H361" i="5"/>
  <c r="G361" i="5"/>
  <c r="H187" i="3"/>
  <c r="G339" i="5"/>
  <c r="H339" i="5"/>
  <c r="G140" i="3"/>
  <c r="H314" i="5"/>
  <c r="G314" i="5"/>
  <c r="H302" i="5"/>
  <c r="G302" i="5"/>
  <c r="H93" i="3"/>
  <c r="D84" i="3"/>
  <c r="H84" i="3" s="1"/>
  <c r="G87" i="3"/>
  <c r="H337" i="3"/>
  <c r="G258" i="3"/>
  <c r="H16" i="5"/>
  <c r="H68" i="5"/>
  <c r="G68" i="5"/>
  <c r="G120" i="3"/>
  <c r="G7" i="9"/>
  <c r="H7" i="9"/>
  <c r="H28" i="6"/>
  <c r="G16" i="9"/>
  <c r="H16" i="9"/>
  <c r="C45" i="9"/>
  <c r="C44" i="9" s="1"/>
  <c r="D28" i="9"/>
  <c r="G32" i="9"/>
  <c r="H32" i="9"/>
  <c r="E88" i="10"/>
  <c r="H459" i="3"/>
  <c r="H53" i="9"/>
  <c r="G53" i="9"/>
  <c r="D45" i="9"/>
  <c r="H45" i="9" s="1"/>
  <c r="G48" i="9"/>
  <c r="H48" i="9"/>
  <c r="G6" i="7"/>
  <c r="H6" i="7"/>
  <c r="G35" i="9"/>
  <c r="H35" i="9"/>
  <c r="H36" i="9"/>
  <c r="G36" i="9"/>
  <c r="E44" i="9"/>
  <c r="D15" i="8" s="1"/>
  <c r="H166" i="12"/>
  <c r="G166" i="12"/>
  <c r="H67" i="12"/>
  <c r="G67" i="12"/>
  <c r="G321" i="12"/>
  <c r="H264" i="12"/>
  <c r="G264" i="12"/>
  <c r="D56" i="10"/>
  <c r="G56" i="10" s="1"/>
  <c r="D89" i="3"/>
  <c r="D72" i="3"/>
  <c r="H207" i="3"/>
  <c r="H103" i="12"/>
  <c r="G103" i="12"/>
  <c r="D83" i="10"/>
  <c r="G77" i="12"/>
  <c r="H77" i="12"/>
  <c r="D4" i="12"/>
  <c r="G5" i="12"/>
  <c r="H5" i="12"/>
  <c r="D465" i="3"/>
  <c r="G465" i="3" s="1"/>
  <c r="G230" i="3"/>
  <c r="H201" i="3"/>
  <c r="H351" i="3"/>
  <c r="H45" i="3"/>
  <c r="H204" i="3"/>
  <c r="H306" i="3"/>
  <c r="H416" i="3"/>
  <c r="H37" i="3"/>
  <c r="H77" i="3"/>
  <c r="H99" i="3"/>
  <c r="H389" i="3"/>
  <c r="G154" i="3"/>
  <c r="G102" i="3"/>
  <c r="G55" i="3"/>
  <c r="G9" i="3"/>
  <c r="D264" i="3"/>
  <c r="G264" i="3" s="1"/>
  <c r="H227" i="3"/>
  <c r="G99" i="3"/>
  <c r="H149" i="3"/>
  <c r="H132" i="3"/>
  <c r="H153" i="12"/>
  <c r="G153" i="12"/>
  <c r="D66" i="10"/>
  <c r="H219" i="12"/>
  <c r="G219" i="12"/>
  <c r="D72" i="10"/>
  <c r="G72" i="10" s="1"/>
  <c r="G221" i="3"/>
  <c r="D78" i="10"/>
  <c r="G78" i="10" s="1"/>
  <c r="H394" i="12"/>
  <c r="G394" i="12"/>
  <c r="D250" i="3"/>
  <c r="G156" i="3"/>
  <c r="G19" i="3"/>
  <c r="G342" i="3"/>
  <c r="G382" i="12"/>
  <c r="H382" i="12"/>
  <c r="D57" i="12"/>
  <c r="H58" i="12"/>
  <c r="H385" i="3"/>
  <c r="G155" i="3"/>
  <c r="G25" i="3"/>
  <c r="H318" i="3"/>
  <c r="H457" i="3"/>
  <c r="H140" i="3"/>
  <c r="H265" i="3"/>
  <c r="D101" i="3"/>
  <c r="D54" i="3"/>
  <c r="D53" i="3" s="1"/>
  <c r="G53" i="3" s="1"/>
  <c r="H44" i="3"/>
  <c r="H391" i="3"/>
  <c r="G373" i="3"/>
  <c r="G78" i="3"/>
  <c r="G318" i="3"/>
  <c r="G420" i="3"/>
  <c r="H345" i="3"/>
  <c r="H177" i="3"/>
  <c r="H419" i="3"/>
  <c r="G198" i="3"/>
  <c r="H180" i="3"/>
  <c r="H387" i="3"/>
  <c r="H72" i="3"/>
  <c r="H15" i="12"/>
  <c r="G15" i="12"/>
  <c r="G126" i="3"/>
  <c r="G350" i="3"/>
  <c r="D21" i="10"/>
  <c r="H21" i="10" s="1"/>
  <c r="H388" i="3"/>
  <c r="H132" i="12"/>
  <c r="G132" i="12"/>
  <c r="G212" i="3"/>
  <c r="H360" i="3"/>
  <c r="G349" i="3"/>
  <c r="H152" i="3"/>
  <c r="G277" i="3"/>
  <c r="H413" i="3"/>
  <c r="H27" i="3"/>
  <c r="G251" i="3"/>
  <c r="H390" i="3"/>
  <c r="H545" i="5"/>
  <c r="G545" i="5"/>
  <c r="G345" i="12"/>
  <c r="H345" i="12"/>
  <c r="H651" i="5"/>
  <c r="G651" i="5"/>
  <c r="H192" i="12"/>
  <c r="G192" i="12"/>
  <c r="G174" i="5"/>
  <c r="H174" i="5"/>
  <c r="G173" i="5"/>
  <c r="H173" i="5"/>
  <c r="E119" i="3"/>
  <c r="H120" i="3"/>
  <c r="G62" i="10"/>
  <c r="H62" i="10"/>
  <c r="E46" i="10"/>
  <c r="H46" i="3"/>
  <c r="D46" i="10"/>
  <c r="E139" i="3"/>
  <c r="H146" i="3"/>
  <c r="E363" i="3"/>
  <c r="H365" i="3"/>
  <c r="D189" i="3"/>
  <c r="G189" i="3" s="1"/>
  <c r="G190" i="3"/>
  <c r="E163" i="3"/>
  <c r="H164" i="3"/>
  <c r="E425" i="3"/>
  <c r="H426" i="3"/>
  <c r="G479" i="3"/>
  <c r="D307" i="3"/>
  <c r="G307" i="3" s="1"/>
  <c r="G308" i="3"/>
  <c r="D231" i="3"/>
  <c r="G231" i="3" s="1"/>
  <c r="G232" i="3"/>
  <c r="E310" i="3"/>
  <c r="H313" i="3"/>
  <c r="E330" i="3"/>
  <c r="H331" i="3"/>
  <c r="H70" i="10"/>
  <c r="D106" i="3"/>
  <c r="G106" i="3" s="1"/>
  <c r="G107" i="3"/>
  <c r="H96" i="10"/>
  <c r="E243" i="3"/>
  <c r="H244" i="3"/>
  <c r="G282" i="3"/>
  <c r="H14" i="3"/>
  <c r="H192" i="3"/>
  <c r="E85" i="10"/>
  <c r="H258" i="3"/>
  <c r="E37" i="10"/>
  <c r="H214" i="3"/>
  <c r="E122" i="3"/>
  <c r="H122" i="3" s="1"/>
  <c r="H123" i="3"/>
  <c r="E406" i="3"/>
  <c r="H406" i="3" s="1"/>
  <c r="H349" i="3"/>
  <c r="H354" i="3"/>
  <c r="D51" i="10"/>
  <c r="G365" i="3"/>
  <c r="D333" i="3"/>
  <c r="G333" i="3" s="1"/>
  <c r="G334" i="3"/>
  <c r="G281" i="3"/>
  <c r="G36" i="3"/>
  <c r="G340" i="3"/>
  <c r="G97" i="10"/>
  <c r="H97" i="10"/>
  <c r="H255" i="3"/>
  <c r="D7" i="3"/>
  <c r="G7" i="3" s="1"/>
  <c r="G8" i="3"/>
  <c r="G86" i="10"/>
  <c r="G209" i="3"/>
  <c r="E52" i="10"/>
  <c r="H52" i="3"/>
  <c r="E304" i="3"/>
  <c r="H305" i="3"/>
  <c r="E378" i="3"/>
  <c r="H379" i="3"/>
  <c r="H156" i="3"/>
  <c r="H90" i="10"/>
  <c r="G67" i="10"/>
  <c r="H67" i="10"/>
  <c r="G442" i="3"/>
  <c r="E374" i="3"/>
  <c r="H375" i="3"/>
  <c r="D270" i="3"/>
  <c r="G276" i="3"/>
  <c r="H153" i="3"/>
  <c r="H36" i="3"/>
  <c r="H19" i="3"/>
  <c r="D60" i="3"/>
  <c r="G60" i="3" s="1"/>
  <c r="G61" i="3"/>
  <c r="E100" i="3"/>
  <c r="H101" i="3"/>
  <c r="H238" i="3"/>
  <c r="D371" i="3"/>
  <c r="G371" i="3" s="1"/>
  <c r="G372" i="3"/>
  <c r="D163" i="3"/>
  <c r="G163" i="3" s="1"/>
  <c r="G164" i="3"/>
  <c r="E166" i="3"/>
  <c r="H167" i="3"/>
  <c r="H40" i="10"/>
  <c r="D399" i="3"/>
  <c r="G400" i="3"/>
  <c r="E464" i="3"/>
  <c r="H465" i="3"/>
  <c r="E7" i="3"/>
  <c r="H8" i="3"/>
  <c r="E249" i="3"/>
  <c r="H193" i="3"/>
  <c r="E189" i="3"/>
  <c r="H190" i="3"/>
  <c r="D330" i="3"/>
  <c r="G330" i="3" s="1"/>
  <c r="G331" i="3"/>
  <c r="E451" i="3"/>
  <c r="H451" i="3" s="1"/>
  <c r="H452" i="3"/>
  <c r="E172" i="3"/>
  <c r="H173" i="3"/>
  <c r="E371" i="3"/>
  <c r="H371" i="3" s="1"/>
  <c r="H372" i="3"/>
  <c r="D103" i="3"/>
  <c r="G103" i="3" s="1"/>
  <c r="G104" i="3"/>
  <c r="D428" i="3"/>
  <c r="G428" i="3" s="1"/>
  <c r="G429" i="3"/>
  <c r="E316" i="3"/>
  <c r="H317" i="3"/>
  <c r="D58" i="10"/>
  <c r="G59" i="10"/>
  <c r="H59" i="10"/>
  <c r="E9" i="10"/>
  <c r="H9" i="10" s="1"/>
  <c r="H188" i="3"/>
  <c r="H66" i="10"/>
  <c r="D95" i="10"/>
  <c r="D94" i="10" s="1"/>
  <c r="G267" i="3"/>
  <c r="H402" i="3"/>
  <c r="G197" i="3"/>
  <c r="E382" i="3"/>
  <c r="H383" i="3"/>
  <c r="H126" i="3"/>
  <c r="E157" i="3"/>
  <c r="E225" i="3"/>
  <c r="H226" i="3"/>
  <c r="H56" i="10"/>
  <c r="E284" i="3"/>
  <c r="H284" i="3" s="1"/>
  <c r="H285" i="3"/>
  <c r="G9" i="10"/>
  <c r="D110" i="3"/>
  <c r="G111" i="3"/>
  <c r="D243" i="3"/>
  <c r="G35" i="3"/>
  <c r="E11" i="3"/>
  <c r="H12" i="3"/>
  <c r="G261" i="3"/>
  <c r="H260" i="3"/>
  <c r="G211" i="3"/>
  <c r="E276" i="3"/>
  <c r="H276" i="3" s="1"/>
  <c r="H277" i="3"/>
  <c r="E301" i="3"/>
  <c r="H301" i="3" s="1"/>
  <c r="H302" i="3"/>
  <c r="H198" i="3"/>
  <c r="H281" i="3"/>
  <c r="E35" i="10"/>
  <c r="H35" i="3"/>
  <c r="E333" i="3"/>
  <c r="H334" i="3"/>
  <c r="H211" i="3"/>
  <c r="E343" i="3"/>
  <c r="H344" i="3"/>
  <c r="D395" i="3"/>
  <c r="G395" i="3" s="1"/>
  <c r="G396" i="3"/>
  <c r="G219" i="3"/>
  <c r="G24" i="3"/>
  <c r="E288" i="3"/>
  <c r="H290" i="3"/>
  <c r="H340" i="3"/>
  <c r="H196" i="3"/>
  <c r="D26" i="10"/>
  <c r="G204" i="3"/>
  <c r="G360" i="3"/>
  <c r="D288" i="3"/>
  <c r="G288" i="3" s="1"/>
  <c r="G290" i="3"/>
  <c r="G454" i="3"/>
  <c r="G337" i="3"/>
  <c r="D52" i="10"/>
  <c r="H399" i="3"/>
  <c r="H75" i="3"/>
  <c r="H43" i="3"/>
  <c r="H24" i="3"/>
  <c r="G441" i="3"/>
  <c r="G123" i="3"/>
  <c r="D56" i="3"/>
  <c r="G56" i="3" s="1"/>
  <c r="G57" i="3"/>
  <c r="H397" i="3"/>
  <c r="G138" i="3"/>
  <c r="G306" i="3"/>
  <c r="E307" i="3"/>
  <c r="H307" i="3" s="1"/>
  <c r="H308" i="3"/>
  <c r="H445" i="3"/>
  <c r="G302" i="3"/>
  <c r="G389" i="3"/>
  <c r="G63" i="10"/>
  <c r="H63" i="10"/>
  <c r="H395" i="3"/>
  <c r="H436" i="3"/>
  <c r="H148" i="3"/>
  <c r="G452" i="3"/>
  <c r="G121" i="3"/>
  <c r="D316" i="3"/>
  <c r="G316" i="3" s="1"/>
  <c r="G317" i="3"/>
  <c r="H27" i="10"/>
  <c r="H441" i="3"/>
  <c r="E103" i="3"/>
  <c r="H103" i="3" s="1"/>
  <c r="H104" i="3"/>
  <c r="G21" i="10"/>
  <c r="G28" i="10"/>
  <c r="H28" i="10"/>
  <c r="D464" i="3"/>
  <c r="E231" i="3"/>
  <c r="H232" i="3"/>
  <c r="D53" i="10"/>
  <c r="G162" i="3"/>
  <c r="H130" i="3"/>
  <c r="E44" i="10"/>
  <c r="H221" i="3"/>
  <c r="E106" i="3"/>
  <c r="H107" i="3"/>
  <c r="G263" i="3"/>
  <c r="D100" i="3"/>
  <c r="G100" i="3" s="1"/>
  <c r="G101" i="3"/>
  <c r="D378" i="3"/>
  <c r="G378" i="3" s="1"/>
  <c r="G379" i="3"/>
  <c r="D31" i="10"/>
  <c r="G208" i="3"/>
  <c r="G196" i="3"/>
  <c r="D343" i="3"/>
  <c r="G343" i="3" s="1"/>
  <c r="E60" i="3"/>
  <c r="E53" i="3"/>
  <c r="H197" i="3"/>
  <c r="D99" i="10"/>
  <c r="H100" i="10"/>
  <c r="H50" i="10"/>
  <c r="G50" i="10"/>
  <c r="H72" i="10"/>
  <c r="G72" i="3"/>
  <c r="E428" i="3"/>
  <c r="H429" i="3"/>
  <c r="E56" i="3"/>
  <c r="E63" i="3"/>
  <c r="G448" i="3"/>
  <c r="G207" i="3"/>
  <c r="G214" i="3"/>
  <c r="D422" i="3"/>
  <c r="G422" i="3" s="1"/>
  <c r="G423" i="3"/>
  <c r="H89" i="3"/>
  <c r="D87" i="10"/>
  <c r="D432" i="3"/>
  <c r="G433" i="3"/>
  <c r="G45" i="3"/>
  <c r="D440" i="3"/>
  <c r="G440" i="3" s="1"/>
  <c r="D475" i="3"/>
  <c r="G476" i="3"/>
  <c r="G71" i="10"/>
  <c r="H71" i="10"/>
  <c r="E476" i="3"/>
  <c r="H478" i="3"/>
  <c r="D249" i="3"/>
  <c r="G250" i="3"/>
  <c r="H352" i="3"/>
  <c r="G202" i="3"/>
  <c r="H341" i="3"/>
  <c r="G129" i="3"/>
  <c r="E432" i="3"/>
  <c r="H15" i="3"/>
  <c r="E239" i="3"/>
  <c r="H240" i="3"/>
  <c r="H209" i="3"/>
  <c r="E95" i="10"/>
  <c r="E94" i="10" s="1"/>
  <c r="H267" i="3"/>
  <c r="H202" i="3"/>
  <c r="E270" i="3"/>
  <c r="H271" i="3"/>
  <c r="H215" i="3"/>
  <c r="H213" i="3"/>
  <c r="G203" i="3"/>
  <c r="G456" i="3"/>
  <c r="D33" i="10"/>
  <c r="G33" i="3"/>
  <c r="D64" i="3"/>
  <c r="G66" i="3"/>
  <c r="H129" i="3"/>
  <c r="G146" i="3"/>
  <c r="D88" i="10"/>
  <c r="D382" i="3"/>
  <c r="G383" i="3"/>
  <c r="G136" i="3"/>
  <c r="G353" i="3"/>
  <c r="D293" i="3"/>
  <c r="G299" i="3"/>
  <c r="E133" i="3"/>
  <c r="H136" i="3"/>
  <c r="H282" i="3"/>
  <c r="H125" i="3"/>
  <c r="H220" i="3"/>
  <c r="E366" i="3"/>
  <c r="H367" i="3"/>
  <c r="H443" i="3"/>
  <c r="H420" i="3"/>
  <c r="H83" i="3"/>
  <c r="H66" i="3"/>
  <c r="H18" i="3"/>
  <c r="G269" i="3"/>
  <c r="G79" i="10"/>
  <c r="G122" i="3"/>
  <c r="G50" i="3"/>
  <c r="H208" i="3"/>
  <c r="G434" i="3"/>
  <c r="D304" i="3"/>
  <c r="G304" i="3" s="1"/>
  <c r="G305" i="3"/>
  <c r="E422" i="3"/>
  <c r="H422" i="3" s="1"/>
  <c r="H423" i="3"/>
  <c r="H98" i="3"/>
  <c r="H456" i="3"/>
  <c r="D374" i="3"/>
  <c r="G374" i="3" s="1"/>
  <c r="G375" i="3"/>
  <c r="G89" i="10"/>
  <c r="D425" i="3"/>
  <c r="G425" i="3" s="1"/>
  <c r="G426" i="3"/>
  <c r="G235" i="3"/>
  <c r="H10" i="10"/>
  <c r="H73" i="3"/>
  <c r="G388" i="3"/>
  <c r="H235" i="3"/>
  <c r="H81" i="3"/>
  <c r="G480" i="3"/>
  <c r="G451" i="3"/>
  <c r="G259" i="3"/>
  <c r="F322" i="3"/>
  <c r="F295" i="3"/>
  <c r="C39" i="3"/>
  <c r="G39" i="3" s="1"/>
  <c r="D44" i="10"/>
  <c r="F44" i="10"/>
  <c r="F16" i="9"/>
  <c r="F35" i="9"/>
  <c r="E6" i="9"/>
  <c r="C28" i="9"/>
  <c r="J20" i="6"/>
  <c r="F6" i="7"/>
  <c r="E28" i="9"/>
  <c r="F28" i="6"/>
  <c r="J28" i="6" s="1"/>
  <c r="F48" i="7"/>
  <c r="G48" i="7" s="1"/>
  <c r="F39" i="9"/>
  <c r="F20" i="9"/>
  <c r="B15" i="8"/>
  <c r="E218" i="3"/>
  <c r="F366" i="3"/>
  <c r="F360" i="3"/>
  <c r="D25" i="9"/>
  <c r="F28" i="9"/>
  <c r="C6" i="9"/>
  <c r="D6" i="9"/>
  <c r="D32" i="10"/>
  <c r="E124" i="3"/>
  <c r="F409" i="3"/>
  <c r="F93" i="3"/>
  <c r="F83" i="3"/>
  <c r="F264" i="12"/>
  <c r="F324" i="3"/>
  <c r="F87" i="10" s="1"/>
  <c r="F82" i="3"/>
  <c r="F19" i="10" s="1"/>
  <c r="F450" i="3"/>
  <c r="F448" i="3" s="1"/>
  <c r="F468" i="3"/>
  <c r="C227" i="5"/>
  <c r="C672" i="5" s="1"/>
  <c r="F72" i="10"/>
  <c r="F358" i="3"/>
  <c r="F340" i="3"/>
  <c r="F292" i="3"/>
  <c r="F26" i="10" s="1"/>
  <c r="F62" i="10"/>
  <c r="C180" i="3"/>
  <c r="C171" i="3" s="1"/>
  <c r="C170" i="3" s="1"/>
  <c r="C95" i="10"/>
  <c r="E321" i="3"/>
  <c r="C321" i="3"/>
  <c r="D321" i="3"/>
  <c r="F405" i="3"/>
  <c r="F402" i="3" s="1"/>
  <c r="E25" i="10"/>
  <c r="F124" i="3"/>
  <c r="D335" i="3"/>
  <c r="F337" i="3"/>
  <c r="F335" i="3" s="1"/>
  <c r="F56" i="10"/>
  <c r="F55" i="10" s="1"/>
  <c r="F54" i="10" s="1"/>
  <c r="E280" i="3"/>
  <c r="D25" i="10"/>
  <c r="F352" i="3"/>
  <c r="F394" i="3"/>
  <c r="D133" i="3"/>
  <c r="F78" i="3"/>
  <c r="F77" i="3" s="1"/>
  <c r="F72" i="3" s="1"/>
  <c r="E45" i="10"/>
  <c r="F391" i="3"/>
  <c r="F390" i="3" s="1"/>
  <c r="F112" i="3"/>
  <c r="F111" i="3" s="1"/>
  <c r="F110" i="3" s="1"/>
  <c r="F109" i="3" s="1"/>
  <c r="D84" i="10"/>
  <c r="F244" i="3"/>
  <c r="F243" i="3" s="1"/>
  <c r="C335" i="3"/>
  <c r="C329" i="3" s="1"/>
  <c r="F94" i="3"/>
  <c r="F353" i="3"/>
  <c r="F342" i="3"/>
  <c r="F84" i="3"/>
  <c r="D158" i="3"/>
  <c r="C128" i="3"/>
  <c r="F119" i="3"/>
  <c r="C119" i="3"/>
  <c r="F266" i="3"/>
  <c r="F61" i="10"/>
  <c r="D22" i="3"/>
  <c r="G22" i="3" s="1"/>
  <c r="F45" i="3"/>
  <c r="F41" i="3" s="1"/>
  <c r="D453" i="3"/>
  <c r="D12" i="10"/>
  <c r="F417" i="3"/>
  <c r="E24" i="10"/>
  <c r="E453" i="3"/>
  <c r="D363" i="3"/>
  <c r="F29" i="3"/>
  <c r="C23" i="10"/>
  <c r="C357" i="3"/>
  <c r="E128" i="3"/>
  <c r="E171" i="3"/>
  <c r="F84" i="10"/>
  <c r="C195" i="3"/>
  <c r="D280" i="3"/>
  <c r="E266" i="3"/>
  <c r="F78" i="10"/>
  <c r="D82" i="10"/>
  <c r="D42" i="10"/>
  <c r="D45" i="10"/>
  <c r="F407" i="3"/>
  <c r="C186" i="3"/>
  <c r="C12" i="10"/>
  <c r="C11" i="10" s="1"/>
  <c r="D357" i="3"/>
  <c r="G357" i="3" s="1"/>
  <c r="C11" i="3"/>
  <c r="E51" i="10"/>
  <c r="E49" i="10" s="1"/>
  <c r="E48" i="10" s="1"/>
  <c r="C29" i="3"/>
  <c r="E38" i="10"/>
  <c r="F344" i="3"/>
  <c r="F343" i="3" s="1"/>
  <c r="D47" i="10"/>
  <c r="F290" i="3"/>
  <c r="F24" i="10" s="1"/>
  <c r="C42" i="10"/>
  <c r="F96" i="10"/>
  <c r="C35" i="10"/>
  <c r="D17" i="3"/>
  <c r="H17" i="3" s="1"/>
  <c r="C19" i="10"/>
  <c r="F91" i="3"/>
  <c r="F311" i="3"/>
  <c r="F310" i="3" s="1"/>
  <c r="D36" i="10"/>
  <c r="F415" i="3"/>
  <c r="C90" i="10"/>
  <c r="C88" i="10" s="1"/>
  <c r="F90" i="3"/>
  <c r="C61" i="10"/>
  <c r="C60" i="10" s="1"/>
  <c r="C57" i="10" s="1"/>
  <c r="C34" i="10"/>
  <c r="F475" i="3"/>
  <c r="F474" i="3" s="1"/>
  <c r="F473" i="3" s="1"/>
  <c r="E200" i="3"/>
  <c r="F305" i="3"/>
  <c r="D172" i="3"/>
  <c r="E357" i="3"/>
  <c r="C66" i="10"/>
  <c r="C65" i="10" s="1"/>
  <c r="C64" i="10" s="1"/>
  <c r="F132" i="12"/>
  <c r="C124" i="3"/>
  <c r="E254" i="3"/>
  <c r="E34" i="10"/>
  <c r="F133" i="3"/>
  <c r="C84" i="10"/>
  <c r="D339" i="3"/>
  <c r="F299" i="3"/>
  <c r="C20" i="10"/>
  <c r="D24" i="10"/>
  <c r="E191" i="3"/>
  <c r="E29" i="3"/>
  <c r="F53" i="3"/>
  <c r="C33" i="10"/>
  <c r="C92" i="10"/>
  <c r="C91" i="10" s="1"/>
  <c r="E339" i="3"/>
  <c r="F37" i="10"/>
  <c r="D49" i="3"/>
  <c r="F172" i="3"/>
  <c r="F254" i="3"/>
  <c r="C200" i="3"/>
  <c r="D19" i="10"/>
  <c r="C25" i="10"/>
  <c r="C254" i="3"/>
  <c r="E14" i="10"/>
  <c r="E195" i="3"/>
  <c r="D34" i="10"/>
  <c r="D20" i="10"/>
  <c r="E30" i="10"/>
  <c r="F433" i="3"/>
  <c r="F432" i="3" s="1"/>
  <c r="F431" i="3" s="1"/>
  <c r="F363" i="3"/>
  <c r="F70" i="10"/>
  <c r="F459" i="3"/>
  <c r="D29" i="3"/>
  <c r="F139" i="3"/>
  <c r="F15" i="3"/>
  <c r="F167" i="3"/>
  <c r="F166" i="3" s="1"/>
  <c r="E41" i="3"/>
  <c r="E36" i="10"/>
  <c r="F412" i="3"/>
  <c r="E13" i="3"/>
  <c r="E26" i="10"/>
  <c r="E335" i="3"/>
  <c r="F382" i="3"/>
  <c r="F95" i="3"/>
  <c r="C453" i="3"/>
  <c r="C447" i="3" s="1"/>
  <c r="C439" i="3" s="1"/>
  <c r="C438" i="3" s="1"/>
  <c r="F47" i="10"/>
  <c r="F153" i="12"/>
  <c r="E348" i="3"/>
  <c r="E293" i="3"/>
  <c r="F32" i="10"/>
  <c r="C41" i="3"/>
  <c r="C339" i="3"/>
  <c r="F51" i="10"/>
  <c r="F103" i="12"/>
  <c r="C26" i="10"/>
  <c r="F5" i="12"/>
  <c r="F4" i="12" s="1"/>
  <c r="F83" i="10"/>
  <c r="E87" i="10"/>
  <c r="F92" i="10"/>
  <c r="F91" i="10" s="1"/>
  <c r="F226" i="3"/>
  <c r="F225" i="3" s="1"/>
  <c r="F195" i="3"/>
  <c r="C30" i="10"/>
  <c r="E20" i="10"/>
  <c r="F192" i="12"/>
  <c r="F166" i="12"/>
  <c r="C32" i="10"/>
  <c r="C382" i="3"/>
  <c r="C381" i="3" s="1"/>
  <c r="C377" i="3" s="1"/>
  <c r="F191" i="3"/>
  <c r="F185" i="3" s="1"/>
  <c r="F22" i="3"/>
  <c r="E23" i="10"/>
  <c r="E206" i="3"/>
  <c r="C89" i="3"/>
  <c r="C79" i="3" s="1"/>
  <c r="C71" i="3" s="1"/>
  <c r="C70" i="3" s="1"/>
  <c r="F90" i="10"/>
  <c r="F88" i="10" s="1"/>
  <c r="F240" i="3"/>
  <c r="F239" i="3" s="1"/>
  <c r="E32" i="10"/>
  <c r="C284" i="3"/>
  <c r="G284" i="3" s="1"/>
  <c r="F261" i="3"/>
  <c r="F67" i="10"/>
  <c r="E381" i="3"/>
  <c r="F85" i="10"/>
  <c r="D128" i="3"/>
  <c r="F151" i="3"/>
  <c r="C18" i="10"/>
  <c r="F158" i="3"/>
  <c r="F157" i="3" s="1"/>
  <c r="C49" i="3"/>
  <c r="C226" i="3"/>
  <c r="C225" i="3" s="1"/>
  <c r="F6" i="5"/>
  <c r="F302" i="3"/>
  <c r="F301" i="3" s="1"/>
  <c r="F442" i="3"/>
  <c r="E82" i="10"/>
  <c r="F71" i="10"/>
  <c r="E110" i="3"/>
  <c r="C43" i="10"/>
  <c r="E43" i="10"/>
  <c r="F50" i="10"/>
  <c r="F46" i="10"/>
  <c r="F218" i="3"/>
  <c r="F458" i="3"/>
  <c r="F38" i="10" s="1"/>
  <c r="F330" i="3"/>
  <c r="C234" i="3"/>
  <c r="C167" i="3"/>
  <c r="C166" i="3" s="1"/>
  <c r="C70" i="10"/>
  <c r="C69" i="10" s="1"/>
  <c r="C68" i="10" s="1"/>
  <c r="C45" i="10"/>
  <c r="C475" i="3"/>
  <c r="C474" i="3" s="1"/>
  <c r="C218" i="3"/>
  <c r="E15" i="10"/>
  <c r="D124" i="3"/>
  <c r="F42" i="10"/>
  <c r="F52" i="10"/>
  <c r="F206" i="3"/>
  <c r="F17" i="3"/>
  <c r="C133" i="3"/>
  <c r="F7" i="3"/>
  <c r="F9" i="10"/>
  <c r="D191" i="3"/>
  <c r="C17" i="3"/>
  <c r="E12" i="10"/>
  <c r="E11" i="10" s="1"/>
  <c r="D15" i="10"/>
  <c r="D381" i="3"/>
  <c r="C38" i="10"/>
  <c r="C249" i="3"/>
  <c r="F63" i="3"/>
  <c r="F59" i="3" s="1"/>
  <c r="C66" i="12"/>
  <c r="C24" i="10"/>
  <c r="C47" i="10"/>
  <c r="C96" i="10"/>
  <c r="G96" i="10" s="1"/>
  <c r="E448" i="3"/>
  <c r="H448" i="3" s="1"/>
  <c r="F68" i="5"/>
  <c r="F67" i="5" s="1"/>
  <c r="C87" i="10"/>
  <c r="C271" i="3"/>
  <c r="C270" i="3" s="1"/>
  <c r="C100" i="10"/>
  <c r="C99" i="10" s="1"/>
  <c r="C98" i="10" s="1"/>
  <c r="C53" i="10"/>
  <c r="F642" i="5"/>
  <c r="F271" i="3"/>
  <c r="F270" i="3" s="1"/>
  <c r="F100" i="10"/>
  <c r="F99" i="10" s="1"/>
  <c r="F98" i="10" s="1"/>
  <c r="F149" i="3"/>
  <c r="F40" i="10"/>
  <c r="F39" i="10" s="1"/>
  <c r="F280" i="3"/>
  <c r="F275" i="3" s="1"/>
  <c r="F122" i="3"/>
  <c r="C36" i="10"/>
  <c r="C37" i="10"/>
  <c r="C206" i="3"/>
  <c r="F57" i="3"/>
  <c r="D218" i="3"/>
  <c r="D41" i="3"/>
  <c r="G41" i="3" s="1"/>
  <c r="C51" i="10"/>
  <c r="C293" i="3"/>
  <c r="C46" i="10"/>
  <c r="C13" i="3"/>
  <c r="F200" i="3"/>
  <c r="F284" i="3"/>
  <c r="D35" i="10"/>
  <c r="F12" i="10"/>
  <c r="C280" i="3"/>
  <c r="C275" i="3" s="1"/>
  <c r="C218" i="12"/>
  <c r="F378" i="3"/>
  <c r="F128" i="3"/>
  <c r="C15" i="10"/>
  <c r="C191" i="3"/>
  <c r="C165" i="12"/>
  <c r="D18" i="10"/>
  <c r="D195" i="3"/>
  <c r="G195" i="3" s="1"/>
  <c r="E227" i="5"/>
  <c r="E672" i="5" s="1"/>
  <c r="D13" i="3"/>
  <c r="E18" i="10"/>
  <c r="D14" i="10"/>
  <c r="D23" i="10"/>
  <c r="C151" i="3"/>
  <c r="C401" i="3"/>
  <c r="C82" i="10"/>
  <c r="C4" i="12"/>
  <c r="C8" i="10"/>
  <c r="C7" i="10" s="1"/>
  <c r="C355" i="3"/>
  <c r="G355" i="3" s="1"/>
  <c r="C139" i="3"/>
  <c r="D11" i="3"/>
  <c r="F14" i="12"/>
  <c r="D200" i="3"/>
  <c r="E79" i="3"/>
  <c r="E49" i="3"/>
  <c r="C266" i="3"/>
  <c r="F174" i="5"/>
  <c r="E165" i="12"/>
  <c r="C399" i="3"/>
  <c r="C394" i="3" s="1"/>
  <c r="C14" i="10"/>
  <c r="C348" i="3"/>
  <c r="C31" i="10"/>
  <c r="F316" i="3"/>
  <c r="D266" i="3"/>
  <c r="D237" i="3"/>
  <c r="H237" i="3" s="1"/>
  <c r="D61" i="10"/>
  <c r="D225" i="3"/>
  <c r="D85" i="10"/>
  <c r="D37" i="10"/>
  <c r="D254" i="3"/>
  <c r="D80" i="3"/>
  <c r="D165" i="12"/>
  <c r="D348" i="3"/>
  <c r="D14" i="12"/>
  <c r="D366" i="3"/>
  <c r="G366" i="3" s="1"/>
  <c r="D119" i="3"/>
  <c r="D38" i="10"/>
  <c r="D139" i="3"/>
  <c r="D206" i="3"/>
  <c r="E14" i="12"/>
  <c r="D166" i="3"/>
  <c r="D30" i="10"/>
  <c r="D65" i="10"/>
  <c r="D239" i="3"/>
  <c r="D43" i="10"/>
  <c r="D151" i="3"/>
  <c r="D66" i="12"/>
  <c r="E8" i="10"/>
  <c r="E69" i="10"/>
  <c r="E68" i="10" s="1"/>
  <c r="E218" i="12"/>
  <c r="E19" i="10"/>
  <c r="E186" i="3"/>
  <c r="D186" i="3"/>
  <c r="G186" i="3" s="1"/>
  <c r="D8" i="10"/>
  <c r="D218" i="12"/>
  <c r="D67" i="5"/>
  <c r="E60" i="10"/>
  <c r="E57" i="10" s="1"/>
  <c r="E66" i="12"/>
  <c r="H20" i="9" l="1"/>
  <c r="G20" i="9"/>
  <c r="G84" i="3"/>
  <c r="D401" i="3"/>
  <c r="G401" i="3" s="1"/>
  <c r="H411" i="3"/>
  <c r="G225" i="3"/>
  <c r="H270" i="3"/>
  <c r="G313" i="3"/>
  <c r="H106" i="3"/>
  <c r="H92" i="10"/>
  <c r="D55" i="10"/>
  <c r="D69" i="10"/>
  <c r="G11" i="3"/>
  <c r="G119" i="3"/>
  <c r="D39" i="10"/>
  <c r="G83" i="10"/>
  <c r="H189" i="3"/>
  <c r="H186" i="3"/>
  <c r="G139" i="3"/>
  <c r="G206" i="3"/>
  <c r="G13" i="3"/>
  <c r="D49" i="10"/>
  <c r="D48" i="10" s="1"/>
  <c r="H67" i="5"/>
  <c r="G67" i="5"/>
  <c r="H133" i="3"/>
  <c r="G28" i="9"/>
  <c r="H28" i="9"/>
  <c r="G6" i="9"/>
  <c r="H6" i="9"/>
  <c r="E5" i="9"/>
  <c r="D14" i="8" s="1"/>
  <c r="G124" i="3"/>
  <c r="D77" i="10"/>
  <c r="D76" i="10" s="1"/>
  <c r="G76" i="10" s="1"/>
  <c r="D22" i="10"/>
  <c r="E401" i="3"/>
  <c r="E393" i="3" s="1"/>
  <c r="D44" i="9"/>
  <c r="G44" i="9" s="1"/>
  <c r="G45" i="9"/>
  <c r="G381" i="3"/>
  <c r="H66" i="12"/>
  <c r="G66" i="12"/>
  <c r="G151" i="3"/>
  <c r="G254" i="3"/>
  <c r="E41" i="10"/>
  <c r="H200" i="3"/>
  <c r="H453" i="3"/>
  <c r="D394" i="3"/>
  <c r="H394" i="3" s="1"/>
  <c r="H321" i="3"/>
  <c r="H54" i="3"/>
  <c r="G180" i="3"/>
  <c r="H333" i="3"/>
  <c r="H382" i="3"/>
  <c r="G54" i="3"/>
  <c r="H304" i="3"/>
  <c r="H4" i="12"/>
  <c r="G4" i="12"/>
  <c r="G191" i="3"/>
  <c r="G29" i="3"/>
  <c r="H357" i="3"/>
  <c r="H53" i="3"/>
  <c r="H264" i="3"/>
  <c r="H14" i="12"/>
  <c r="G14" i="12"/>
  <c r="E7" i="10"/>
  <c r="G266" i="3"/>
  <c r="D283" i="3"/>
  <c r="H428" i="3"/>
  <c r="H231" i="3"/>
  <c r="H57" i="12"/>
  <c r="H218" i="12"/>
  <c r="G218" i="12"/>
  <c r="H165" i="12"/>
  <c r="G165" i="12"/>
  <c r="H94" i="10"/>
  <c r="E71" i="3"/>
  <c r="G18" i="10"/>
  <c r="H18" i="10"/>
  <c r="E377" i="3"/>
  <c r="H381" i="3"/>
  <c r="H41" i="3"/>
  <c r="G20" i="10"/>
  <c r="H20" i="10"/>
  <c r="E475" i="3"/>
  <c r="H476" i="3"/>
  <c r="D54" i="10"/>
  <c r="G55" i="10"/>
  <c r="H55" i="10"/>
  <c r="H163" i="3"/>
  <c r="G65" i="10"/>
  <c r="H65" i="10"/>
  <c r="D79" i="3"/>
  <c r="H79" i="3" s="1"/>
  <c r="G80" i="3"/>
  <c r="G200" i="3"/>
  <c r="C6" i="3"/>
  <c r="H15" i="10"/>
  <c r="H206" i="3"/>
  <c r="E283" i="3"/>
  <c r="H293" i="3"/>
  <c r="E329" i="3"/>
  <c r="H335" i="3"/>
  <c r="H34" i="10"/>
  <c r="G34" i="10"/>
  <c r="H29" i="3"/>
  <c r="G45" i="10"/>
  <c r="H45" i="10"/>
  <c r="E127" i="3"/>
  <c r="H128" i="3"/>
  <c r="H84" i="10"/>
  <c r="G84" i="10"/>
  <c r="D320" i="3"/>
  <c r="G321" i="3"/>
  <c r="G32" i="10"/>
  <c r="H32" i="10"/>
  <c r="H218" i="3"/>
  <c r="H239" i="3"/>
  <c r="H80" i="3"/>
  <c r="G92" i="10"/>
  <c r="G52" i="10"/>
  <c r="H52" i="10"/>
  <c r="H343" i="3"/>
  <c r="H440" i="3"/>
  <c r="H22" i="3"/>
  <c r="G66" i="10"/>
  <c r="H7" i="3"/>
  <c r="G399" i="3"/>
  <c r="H166" i="3"/>
  <c r="H100" i="3"/>
  <c r="H374" i="3"/>
  <c r="G51" i="10"/>
  <c r="H51" i="10"/>
  <c r="H243" i="3"/>
  <c r="H330" i="3"/>
  <c r="E362" i="3"/>
  <c r="H363" i="3"/>
  <c r="G46" i="10"/>
  <c r="H46" i="10"/>
  <c r="G85" i="10"/>
  <c r="H85" i="10"/>
  <c r="G35" i="10"/>
  <c r="H35" i="10"/>
  <c r="E6" i="3"/>
  <c r="H13" i="3"/>
  <c r="D275" i="3"/>
  <c r="G275" i="3" s="1"/>
  <c r="G280" i="3"/>
  <c r="E431" i="3"/>
  <c r="H432" i="3"/>
  <c r="G8" i="10"/>
  <c r="H8" i="10"/>
  <c r="H30" i="10"/>
  <c r="G30" i="10"/>
  <c r="H49" i="10"/>
  <c r="G38" i="10"/>
  <c r="H38" i="10"/>
  <c r="G348" i="3"/>
  <c r="G61" i="10"/>
  <c r="H61" i="10"/>
  <c r="G218" i="3"/>
  <c r="E109" i="3"/>
  <c r="H110" i="3"/>
  <c r="G128" i="3"/>
  <c r="H348" i="3"/>
  <c r="H195" i="3"/>
  <c r="H339" i="3"/>
  <c r="H191" i="3"/>
  <c r="D171" i="3"/>
  <c r="G47" i="10"/>
  <c r="H47" i="10"/>
  <c r="H42" i="10"/>
  <c r="G42" i="10"/>
  <c r="D447" i="3"/>
  <c r="G453" i="3"/>
  <c r="D157" i="3"/>
  <c r="G157" i="3" s="1"/>
  <c r="G158" i="3"/>
  <c r="G133" i="3"/>
  <c r="G25" i="10"/>
  <c r="H25" i="10"/>
  <c r="E118" i="3"/>
  <c r="H124" i="3"/>
  <c r="G293" i="3"/>
  <c r="G382" i="3"/>
  <c r="G33" i="10"/>
  <c r="H33" i="10"/>
  <c r="G249" i="3"/>
  <c r="G77" i="10"/>
  <c r="H87" i="10"/>
  <c r="G89" i="3"/>
  <c r="G31" i="10"/>
  <c r="H31" i="10"/>
  <c r="G91" i="10"/>
  <c r="H91" i="10"/>
  <c r="H26" i="10"/>
  <c r="G26" i="10"/>
  <c r="H288" i="3"/>
  <c r="H225" i="3"/>
  <c r="H316" i="3"/>
  <c r="H172" i="3"/>
  <c r="H378" i="3"/>
  <c r="G70" i="10"/>
  <c r="H425" i="3"/>
  <c r="G14" i="10"/>
  <c r="H14" i="10"/>
  <c r="E170" i="3"/>
  <c r="D11" i="10"/>
  <c r="G12" i="10"/>
  <c r="H12" i="10"/>
  <c r="D329" i="3"/>
  <c r="G329" i="3" s="1"/>
  <c r="G335" i="3"/>
  <c r="D474" i="3"/>
  <c r="G475" i="3"/>
  <c r="D431" i="3"/>
  <c r="G431" i="3" s="1"/>
  <c r="G432" i="3"/>
  <c r="G167" i="3"/>
  <c r="G95" i="10"/>
  <c r="H95" i="10"/>
  <c r="E59" i="3"/>
  <c r="G43" i="10"/>
  <c r="H43" i="10"/>
  <c r="G166" i="3"/>
  <c r="G39" i="10"/>
  <c r="H39" i="10"/>
  <c r="G37" i="10"/>
  <c r="H37" i="10"/>
  <c r="D234" i="3"/>
  <c r="G237" i="3"/>
  <c r="D68" i="10"/>
  <c r="G69" i="10"/>
  <c r="H69" i="10"/>
  <c r="E48" i="3"/>
  <c r="H49" i="3"/>
  <c r="G23" i="10"/>
  <c r="H23" i="10"/>
  <c r="G19" i="10"/>
  <c r="H19" i="10"/>
  <c r="D48" i="3"/>
  <c r="G49" i="3"/>
  <c r="H24" i="10"/>
  <c r="G24" i="10"/>
  <c r="G339" i="3"/>
  <c r="H254" i="3"/>
  <c r="G36" i="10"/>
  <c r="H36" i="10"/>
  <c r="G17" i="3"/>
  <c r="G82" i="10"/>
  <c r="H82" i="10"/>
  <c r="H266" i="3"/>
  <c r="D362" i="3"/>
  <c r="G362" i="3" s="1"/>
  <c r="G363" i="3"/>
  <c r="E275" i="3"/>
  <c r="H280" i="3"/>
  <c r="G44" i="10"/>
  <c r="H44" i="10"/>
  <c r="H366" i="3"/>
  <c r="G88" i="10"/>
  <c r="D63" i="3"/>
  <c r="G64" i="3"/>
  <c r="H151" i="3"/>
  <c r="H64" i="3"/>
  <c r="G226" i="3"/>
  <c r="D98" i="10"/>
  <c r="H99" i="10"/>
  <c r="G53" i="10"/>
  <c r="H53" i="10"/>
  <c r="D463" i="3"/>
  <c r="G463" i="3" s="1"/>
  <c r="G464" i="3"/>
  <c r="H11" i="3"/>
  <c r="D109" i="3"/>
  <c r="G109" i="3" s="1"/>
  <c r="G110" i="3"/>
  <c r="H158" i="3"/>
  <c r="H58" i="10"/>
  <c r="G58" i="10"/>
  <c r="E463" i="3"/>
  <c r="H464" i="3"/>
  <c r="G90" i="10"/>
  <c r="H310" i="3"/>
  <c r="H139" i="3"/>
  <c r="H119" i="3"/>
  <c r="C41" i="10"/>
  <c r="D41" i="10"/>
  <c r="F6" i="9"/>
  <c r="F5" i="9" s="1"/>
  <c r="E15" i="8"/>
  <c r="C5" i="9"/>
  <c r="B14" i="8" s="1"/>
  <c r="H48" i="7"/>
  <c r="F357" i="3"/>
  <c r="E398" i="12"/>
  <c r="F406" i="3"/>
  <c r="F25" i="10"/>
  <c r="D5" i="9"/>
  <c r="F80" i="3"/>
  <c r="F464" i="3"/>
  <c r="F218" i="12"/>
  <c r="F60" i="10"/>
  <c r="F57" i="10" s="1"/>
  <c r="E320" i="3"/>
  <c r="F18" i="10"/>
  <c r="C320" i="3"/>
  <c r="C319" i="3" s="1"/>
  <c r="F95" i="10"/>
  <c r="F94" i="10" s="1"/>
  <c r="F321" i="3"/>
  <c r="F69" i="10"/>
  <c r="F68" i="10" s="1"/>
  <c r="D16" i="3"/>
  <c r="F348" i="3"/>
  <c r="F381" i="3"/>
  <c r="F377" i="3" s="1"/>
  <c r="F34" i="10"/>
  <c r="F14" i="10"/>
  <c r="C253" i="3"/>
  <c r="C248" i="3" s="1"/>
  <c r="F77" i="10"/>
  <c r="F82" i="10"/>
  <c r="F81" i="10" s="1"/>
  <c r="F171" i="3"/>
  <c r="F170" i="3" s="1"/>
  <c r="F45" i="10"/>
  <c r="E447" i="3"/>
  <c r="F31" i="10"/>
  <c r="F20" i="10"/>
  <c r="F411" i="3"/>
  <c r="C118" i="3"/>
  <c r="E253" i="3"/>
  <c r="D17" i="10"/>
  <c r="F339" i="3"/>
  <c r="F362" i="3"/>
  <c r="F33" i="10"/>
  <c r="F165" i="12"/>
  <c r="F253" i="3"/>
  <c r="E22" i="10"/>
  <c r="F36" i="10"/>
  <c r="F23" i="10"/>
  <c r="E194" i="3"/>
  <c r="E185" i="3"/>
  <c r="C185" i="3"/>
  <c r="F89" i="3"/>
  <c r="F66" i="12"/>
  <c r="F288" i="3"/>
  <c r="C39" i="10"/>
  <c r="E16" i="3"/>
  <c r="C17" i="10"/>
  <c r="E338" i="3"/>
  <c r="F293" i="3"/>
  <c r="F304" i="3"/>
  <c r="C49" i="10"/>
  <c r="C48" i="10" s="1"/>
  <c r="E29" i="10"/>
  <c r="E13" i="10"/>
  <c r="C94" i="10"/>
  <c r="G94" i="10" s="1"/>
  <c r="D338" i="3"/>
  <c r="C48" i="3"/>
  <c r="F30" i="10"/>
  <c r="C16" i="3"/>
  <c r="E17" i="10"/>
  <c r="E81" i="10"/>
  <c r="E80" i="10" s="1"/>
  <c r="E75" i="10" s="1"/>
  <c r="D18" i="8" s="1"/>
  <c r="C283" i="3"/>
  <c r="C274" i="3" s="1"/>
  <c r="F13" i="3"/>
  <c r="F6" i="3" s="1"/>
  <c r="F49" i="10"/>
  <c r="F48" i="10" s="1"/>
  <c r="F15" i="10"/>
  <c r="D13" i="10"/>
  <c r="C393" i="3"/>
  <c r="C392" i="3" s="1"/>
  <c r="F65" i="10"/>
  <c r="F64" i="10" s="1"/>
  <c r="C194" i="3"/>
  <c r="F16" i="3"/>
  <c r="F43" i="10"/>
  <c r="D377" i="3"/>
  <c r="G377" i="3" s="1"/>
  <c r="F11" i="10"/>
  <c r="F453" i="3"/>
  <c r="C22" i="10"/>
  <c r="F441" i="3"/>
  <c r="F440" i="3" s="1"/>
  <c r="F8" i="10"/>
  <c r="F7" i="10" s="1"/>
  <c r="F5" i="5"/>
  <c r="C473" i="3"/>
  <c r="C127" i="3"/>
  <c r="F127" i="3"/>
  <c r="C29" i="10"/>
  <c r="C81" i="10"/>
  <c r="F227" i="5"/>
  <c r="F329" i="3"/>
  <c r="F118" i="3"/>
  <c r="C338" i="3"/>
  <c r="C328" i="3" s="1"/>
  <c r="C327" i="3" s="1"/>
  <c r="C398" i="12"/>
  <c r="F194" i="3"/>
  <c r="F184" i="3" s="1"/>
  <c r="D6" i="3"/>
  <c r="F56" i="3"/>
  <c r="F173" i="5"/>
  <c r="C13" i="10"/>
  <c r="C6" i="10" s="1"/>
  <c r="D81" i="10"/>
  <c r="D60" i="10"/>
  <c r="D194" i="3"/>
  <c r="D253" i="3"/>
  <c r="D127" i="3"/>
  <c r="D118" i="3"/>
  <c r="D29" i="10"/>
  <c r="D64" i="10"/>
  <c r="D398" i="12"/>
  <c r="D7" i="10"/>
  <c r="D185" i="3"/>
  <c r="H401" i="3" l="1"/>
  <c r="G185" i="3"/>
  <c r="H431" i="3"/>
  <c r="E70" i="3"/>
  <c r="E6" i="10"/>
  <c r="D274" i="3"/>
  <c r="G274" i="3" s="1"/>
  <c r="G127" i="3"/>
  <c r="H275" i="3"/>
  <c r="H329" i="3"/>
  <c r="H6" i="3"/>
  <c r="E55" i="9"/>
  <c r="D13" i="8" s="1"/>
  <c r="C55" i="9"/>
  <c r="B13" i="8" s="1"/>
  <c r="E117" i="3"/>
  <c r="E116" i="3" s="1"/>
  <c r="E274" i="3"/>
  <c r="G283" i="3"/>
  <c r="H44" i="9"/>
  <c r="C14" i="8"/>
  <c r="H5" i="9"/>
  <c r="G5" i="9"/>
  <c r="H283" i="3"/>
  <c r="D170" i="3"/>
  <c r="G118" i="3"/>
  <c r="H185" i="3"/>
  <c r="D393" i="3"/>
  <c r="D392" i="3" s="1"/>
  <c r="H48" i="3"/>
  <c r="H171" i="3"/>
  <c r="G394" i="3"/>
  <c r="H362" i="3"/>
  <c r="G60" i="10"/>
  <c r="H60" i="10"/>
  <c r="D319" i="3"/>
  <c r="G319" i="3" s="1"/>
  <c r="G320" i="3"/>
  <c r="E474" i="3"/>
  <c r="H475" i="3"/>
  <c r="G13" i="10"/>
  <c r="H13" i="10"/>
  <c r="G22" i="10"/>
  <c r="H22" i="10"/>
  <c r="H194" i="3"/>
  <c r="G17" i="10"/>
  <c r="H17" i="10"/>
  <c r="E439" i="3"/>
  <c r="H447" i="3"/>
  <c r="G16" i="3"/>
  <c r="H98" i="10"/>
  <c r="H118" i="3"/>
  <c r="H109" i="3"/>
  <c r="G49" i="10"/>
  <c r="H127" i="3"/>
  <c r="H54" i="10"/>
  <c r="G54" i="10"/>
  <c r="H377" i="3"/>
  <c r="E328" i="3"/>
  <c r="H338" i="3"/>
  <c r="E319" i="3"/>
  <c r="H320" i="3"/>
  <c r="E392" i="3"/>
  <c r="D80" i="10"/>
  <c r="D75" i="10" s="1"/>
  <c r="G81" i="10"/>
  <c r="H81" i="10"/>
  <c r="G29" i="10"/>
  <c r="H29" i="10"/>
  <c r="E5" i="3"/>
  <c r="H16" i="3"/>
  <c r="E248" i="3"/>
  <c r="H253" i="3"/>
  <c r="D59" i="3"/>
  <c r="G59" i="3" s="1"/>
  <c r="G63" i="3"/>
  <c r="G234" i="3"/>
  <c r="H234" i="3"/>
  <c r="H157" i="3"/>
  <c r="H63" i="3"/>
  <c r="D328" i="3"/>
  <c r="G328" i="3" s="1"/>
  <c r="G338" i="3"/>
  <c r="G68" i="10"/>
  <c r="H68" i="10"/>
  <c r="G11" i="10"/>
  <c r="H11" i="10"/>
  <c r="D439" i="3"/>
  <c r="G447" i="3"/>
  <c r="G64" i="10"/>
  <c r="H64" i="10"/>
  <c r="G253" i="3"/>
  <c r="G6" i="3"/>
  <c r="G7" i="10"/>
  <c r="H7" i="10"/>
  <c r="G48" i="10"/>
  <c r="H48" i="10"/>
  <c r="G194" i="3"/>
  <c r="G41" i="10"/>
  <c r="H41" i="10"/>
  <c r="H463" i="3"/>
  <c r="G48" i="3"/>
  <c r="G474" i="3"/>
  <c r="D473" i="3"/>
  <c r="D71" i="3"/>
  <c r="G79" i="3"/>
  <c r="F41" i="10"/>
  <c r="C16" i="10"/>
  <c r="C5" i="10" s="1"/>
  <c r="B17" i="8" s="1"/>
  <c r="F401" i="3"/>
  <c r="F393" i="3" s="1"/>
  <c r="F392" i="3" s="1"/>
  <c r="F79" i="3"/>
  <c r="F71" i="3" s="1"/>
  <c r="F70" i="3" s="1"/>
  <c r="E14" i="8"/>
  <c r="F55" i="9"/>
  <c r="C15" i="8"/>
  <c r="D55" i="9"/>
  <c r="F463" i="3"/>
  <c r="F320" i="3"/>
  <c r="F319" i="3" s="1"/>
  <c r="C273" i="3"/>
  <c r="C80" i="10"/>
  <c r="C75" i="10" s="1"/>
  <c r="B18" i="8" s="1"/>
  <c r="F76" i="10"/>
  <c r="F248" i="3"/>
  <c r="C117" i="3"/>
  <c r="C116" i="3" s="1"/>
  <c r="F398" i="12"/>
  <c r="H398" i="12" s="1"/>
  <c r="F17" i="10"/>
  <c r="E16" i="10"/>
  <c r="F22" i="10"/>
  <c r="E184" i="3"/>
  <c r="F338" i="3"/>
  <c r="F328" i="3" s="1"/>
  <c r="C184" i="3"/>
  <c r="F29" i="10"/>
  <c r="C5" i="3"/>
  <c r="C4" i="3" s="1"/>
  <c r="F13" i="10"/>
  <c r="F283" i="3"/>
  <c r="F274" i="3" s="1"/>
  <c r="F447" i="3"/>
  <c r="D227" i="5"/>
  <c r="D5" i="3"/>
  <c r="F5" i="3"/>
  <c r="F80" i="10"/>
  <c r="F117" i="3"/>
  <c r="D117" i="3"/>
  <c r="F672" i="5"/>
  <c r="G672" i="5" s="1"/>
  <c r="D57" i="10"/>
  <c r="D248" i="3"/>
  <c r="G248" i="3" s="1"/>
  <c r="D6" i="10"/>
  <c r="D16" i="10"/>
  <c r="D184" i="3"/>
  <c r="E5" i="10" l="1"/>
  <c r="D17" i="8" s="1"/>
  <c r="H274" i="3"/>
  <c r="G393" i="3"/>
  <c r="H393" i="3"/>
  <c r="H170" i="3"/>
  <c r="G184" i="3"/>
  <c r="E273" i="3"/>
  <c r="F15" i="8"/>
  <c r="G15" i="8"/>
  <c r="C13" i="8"/>
  <c r="G55" i="9"/>
  <c r="G14" i="8"/>
  <c r="F14" i="8"/>
  <c r="G117" i="3"/>
  <c r="D672" i="5"/>
  <c r="H672" i="5" s="1"/>
  <c r="H227" i="5"/>
  <c r="G227" i="5"/>
  <c r="D70" i="3"/>
  <c r="G71" i="3"/>
  <c r="E183" i="3"/>
  <c r="H184" i="3"/>
  <c r="H117" i="3"/>
  <c r="H392" i="3"/>
  <c r="D327" i="3"/>
  <c r="H248" i="3"/>
  <c r="H71" i="3"/>
  <c r="E438" i="3"/>
  <c r="H439" i="3"/>
  <c r="D273" i="3"/>
  <c r="H59" i="3"/>
  <c r="C18" i="8"/>
  <c r="G75" i="10"/>
  <c r="H75" i="10"/>
  <c r="D4" i="3"/>
  <c r="G5" i="3"/>
  <c r="K25" i="6"/>
  <c r="G473" i="3"/>
  <c r="E327" i="3"/>
  <c r="H328" i="3"/>
  <c r="H16" i="10"/>
  <c r="G16" i="10"/>
  <c r="G57" i="10"/>
  <c r="H57" i="10"/>
  <c r="H6" i="10"/>
  <c r="G6" i="10"/>
  <c r="G439" i="3"/>
  <c r="D438" i="3"/>
  <c r="H80" i="10"/>
  <c r="G80" i="10"/>
  <c r="H319" i="3"/>
  <c r="E473" i="3"/>
  <c r="H474" i="3"/>
  <c r="K23" i="6"/>
  <c r="G392" i="3"/>
  <c r="E4" i="3"/>
  <c r="H5" i="3"/>
  <c r="F183" i="3"/>
  <c r="E13" i="8"/>
  <c r="H55" i="9"/>
  <c r="G398" i="12"/>
  <c r="C183" i="3"/>
  <c r="C481" i="3" s="1"/>
  <c r="F16" i="10"/>
  <c r="F6" i="10"/>
  <c r="F273" i="3"/>
  <c r="C101" i="10"/>
  <c r="B16" i="8" s="1"/>
  <c r="B19" i="8" s="1"/>
  <c r="F439" i="3"/>
  <c r="F4" i="3"/>
  <c r="D116" i="3"/>
  <c r="H116" i="3" s="1"/>
  <c r="F116" i="3"/>
  <c r="F75" i="10"/>
  <c r="F327" i="3"/>
  <c r="D183" i="3"/>
  <c r="D5" i="10"/>
  <c r="G5" i="10" s="1"/>
  <c r="E101" i="10" l="1"/>
  <c r="D16" i="8" s="1"/>
  <c r="D19" i="8" s="1"/>
  <c r="N23" i="6"/>
  <c r="N25" i="6"/>
  <c r="F18" i="8"/>
  <c r="G18" i="8"/>
  <c r="G13" i="8"/>
  <c r="F13" i="8"/>
  <c r="H5" i="10"/>
  <c r="K22" i="6"/>
  <c r="N22" i="6" s="1"/>
  <c r="G327" i="3"/>
  <c r="G183" i="3"/>
  <c r="H4" i="3"/>
  <c r="H473" i="3"/>
  <c r="K24" i="6"/>
  <c r="G438" i="3"/>
  <c r="K21" i="6"/>
  <c r="N21" i="6" s="1"/>
  <c r="G273" i="3"/>
  <c r="H183" i="3"/>
  <c r="H327" i="3"/>
  <c r="K16" i="6"/>
  <c r="N16" i="6" s="1"/>
  <c r="G4" i="3"/>
  <c r="K18" i="6"/>
  <c r="N18" i="6" s="1"/>
  <c r="G116" i="3"/>
  <c r="E481" i="3"/>
  <c r="H273" i="3"/>
  <c r="H438" i="3"/>
  <c r="K17" i="6"/>
  <c r="N17" i="6" s="1"/>
  <c r="G70" i="3"/>
  <c r="H70" i="3"/>
  <c r="K19" i="6"/>
  <c r="F5" i="10"/>
  <c r="E17" i="8" s="1"/>
  <c r="F438" i="3"/>
  <c r="F481" i="3" s="1"/>
  <c r="E18" i="8"/>
  <c r="D481" i="3"/>
  <c r="C17" i="8"/>
  <c r="D101" i="10"/>
  <c r="C16" i="8" s="1"/>
  <c r="K20" i="6" l="1"/>
  <c r="N20" i="6" s="1"/>
  <c r="G16" i="8"/>
  <c r="F16" i="8"/>
  <c r="G17" i="8"/>
  <c r="F17" i="8"/>
  <c r="N19" i="6"/>
  <c r="R19" i="6" s="1"/>
  <c r="R28" i="6" s="1"/>
  <c r="M19" i="6"/>
  <c r="G481" i="3"/>
  <c r="F101" i="10"/>
  <c r="E16" i="8" s="1"/>
  <c r="M16" i="6"/>
  <c r="H481" i="3"/>
  <c r="M18" i="6"/>
  <c r="C19" i="8"/>
  <c r="K28" i="6" l="1"/>
  <c r="M28" i="6" s="1"/>
  <c r="F19" i="8"/>
  <c r="G19" i="8"/>
  <c r="H101" i="10"/>
  <c r="G101" i="10"/>
  <c r="E19" i="8"/>
  <c r="N24" i="6"/>
  <c r="M24" i="6"/>
  <c r="M20" i="6"/>
  <c r="N28" i="6" l="1"/>
</calcChain>
</file>

<file path=xl/sharedStrings.xml><?xml version="1.0" encoding="utf-8"?>
<sst xmlns="http://schemas.openxmlformats.org/spreadsheetml/2006/main" count="3255" uniqueCount="1687">
  <si>
    <t>Financijski plan broj 325-000005/2017</t>
  </si>
  <si>
    <t>Naziv1</t>
  </si>
  <si>
    <t>Naziv2</t>
  </si>
  <si>
    <t>Naziv3</t>
  </si>
  <si>
    <t>Naziv4</t>
  </si>
  <si>
    <t>Naziv5</t>
  </si>
  <si>
    <t>Planirani iznos</t>
  </si>
  <si>
    <t>Realizirani iznos</t>
  </si>
  <si>
    <t>Plaćeni iznos</t>
  </si>
  <si>
    <t>Izvor financiranja</t>
  </si>
  <si>
    <t>Planirani iznos</t>
  </si>
  <si>
    <t>Realizirani iznos</t>
  </si>
  <si>
    <t>Plaćeni iznos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</si>
  <si>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</si>
  <si>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</si>
  <si>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</si>
  <si>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</si>
  <si>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</si>
  <si>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Pomoći EU (51)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</si>
  <si>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</si>
  <si>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</si>
  <si>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</si>
  <si>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</si>
  <si>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</si>
  <si>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</si>
  <si>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</si>
  <si>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</si>
  <si>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</si>
  <si>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</si>
  <si>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3111 PLAĆE ZA REDOVAN RAD - BRUTO</t>
  </si>
  <si>
    <t>Vlastiti prihodi</t>
  </si>
  <si>
    <t>202 PLAN RASHODA</t>
  </si>
  <si>
    <t>237 OBRAZOVANJE</t>
  </si>
  <si>
    <t>23701 RAZVOJ ODGOJNO OBRAZOVNOG SUSTAVA</t>
  </si>
  <si>
    <t>A679047 Europske integracije</t>
  </si>
  <si>
    <t>3121 OSTALI RASHODI ZA ZAPOSLENE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</si>
  <si>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</si>
  <si>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</si>
  <si>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</si>
  <si>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</si>
  <si>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</si>
  <si>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</si>
  <si>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Vlastiti prihodi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</si>
  <si>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</si>
  <si>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</si>
  <si>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</si>
  <si>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</si>
  <si>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</si>
  <si>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Pomoći EU (51)</t>
  </si>
  <si>
    <t>202 PLAN RASHODA</t>
  </si>
  <si>
    <t>237 OBRAZOVANJE</t>
  </si>
  <si>
    <t>23701 RAZVOJ ODGOJNO OBRAZOVNOG SUSTAVA</t>
  </si>
  <si>
    <t>A679047 Europske integracije</t>
  </si>
  <si>
    <t>3132 DOPRINOSI ZA OBVEZNO ZDRAVSTVENO OSIGURANJE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</si>
  <si>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</si>
  <si>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</si>
  <si>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</si>
  <si>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</si>
  <si>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</si>
  <si>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</si>
  <si>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Opći prihodi i primici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</si>
  <si>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</si>
  <si>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</si>
  <si>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</si>
  <si>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</si>
  <si>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</si>
  <si>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Pomoći EU (51)</t>
  </si>
  <si>
    <t>202 PLAN RASHODA</t>
  </si>
  <si>
    <t>237 OBRAZOVANJE</t>
  </si>
  <si>
    <t>23701 RAZVOJ ODGOJNO OBRAZOVNOG SUSTAVA</t>
  </si>
  <si>
    <t>A679047 Europske integracije</t>
  </si>
  <si>
    <t>3133 DOPRINOSI ZA OBVEZNO OSIGURANJE U SLUČAJU NEZAPOSLENOSTI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</si>
  <si>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</si>
  <si>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</si>
  <si>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</si>
  <si>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</si>
  <si>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</si>
  <si>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</si>
  <si>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</si>
  <si>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</si>
  <si>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</si>
  <si>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</si>
  <si>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</si>
  <si>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3211 Službena putovanja</t>
  </si>
  <si>
    <t>Pomoći EU (51)</t>
  </si>
  <si>
    <t>202 PLAN RASHODA</t>
  </si>
  <si>
    <t>237 OBRAZOVANJE</t>
  </si>
  <si>
    <t>23701 RAZVOJ ODGOJNO OBRAZOVNOG SUSTAVA</t>
  </si>
  <si>
    <t>A679047 Europske integracije</t>
  </si>
  <si>
    <t>3212 Naknade za prijevoz, za rad na terenu i odvojeni život</t>
  </si>
  <si>
    <t>Vlastiti prihodi</t>
  </si>
  <si>
    <t>202 PLAN RASHODA</t>
  </si>
  <si>
    <t>237 OBRAZOVANJE</t>
  </si>
  <si>
    <t>23701 RAZVOJ ODGOJNO OBRAZOVNOG SUSTAVA</t>
  </si>
  <si>
    <t>A679047 Europske integracije</t>
  </si>
  <si>
    <t>3213 Stručno usavršavanje zaposlenika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</si>
  <si>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</si>
  <si>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</si>
  <si>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</si>
  <si>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</si>
  <si>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</si>
  <si>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</si>
  <si>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Pomoći EU (51)</t>
  </si>
  <si>
    <t>202 PLAN RASHODA</t>
  </si>
  <si>
    <t>237 OBRAZOVANJE</t>
  </si>
  <si>
    <t>23701 RAZVOJ ODGOJNO OBRAZOVNOG SUSTAVA</t>
  </si>
  <si>
    <t>A679047 Europske integracije</t>
  </si>
  <si>
    <t>3221 Uredski materijal i ostali materijalni rashodi</t>
  </si>
  <si>
    <t>Vlastiti prihodi</t>
  </si>
  <si>
    <t>202 PLAN RASHODA</t>
  </si>
  <si>
    <t>237 OBRAZOVANJE</t>
  </si>
  <si>
    <t>23701 RAZVOJ ODGOJNO OBRAZOVNOG SUSTAVA</t>
  </si>
  <si>
    <t>A679047 Europske integracije</t>
  </si>
  <si>
    <t>3231 Usluge telefona, pošte i prijevoza</t>
  </si>
  <si>
    <t>Vlastiti prihodi</t>
  </si>
  <si>
    <t>202 PLAN RASHODA</t>
  </si>
  <si>
    <t>237 OBRAZOVANJE</t>
  </si>
  <si>
    <t>23701 RAZVOJ ODGOJNO OBRAZOVNOG SUSTAVA</t>
  </si>
  <si>
    <t>A679047 Europske integracije</t>
  </si>
  <si>
    <t>3235 Zakupnine i najamnine</t>
  </si>
  <si>
    <t>Pomoći EU (51)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</si>
  <si>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</si>
  <si>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</si>
  <si>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</si>
  <si>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</si>
  <si>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</si>
  <si>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</si>
  <si>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</si>
  <si>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</si>
  <si>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</si>
  <si>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</si>
  <si>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3237 Intelektualne i osobne usluge</t>
  </si>
  <si>
    <t>Pomoći EU (51)</t>
  </si>
  <si>
    <t>202 PLAN RASHODA</t>
  </si>
  <si>
    <t>237 OBRAZOVANJE</t>
  </si>
  <si>
    <t>23701 RAZVOJ ODGOJNO OBRAZOVNOG SUSTAVA</t>
  </si>
  <si>
    <t>A679047 Europske integracije</t>
  </si>
  <si>
    <t>3239 Ostale usluge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</si>
  <si>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</si>
  <si>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</si>
  <si>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</si>
  <si>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</si>
  <si>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</si>
  <si>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</si>
  <si>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Vlastiti prihodi</t>
  </si>
  <si>
    <t>202 PLAN RASHODA</t>
  </si>
  <si>
    <t>237 OBRAZOVANJE</t>
  </si>
  <si>
    <t>23701 RAZVOJ ODGOJNO OBRAZOVNOG SUSTAVA</t>
  </si>
  <si>
    <t>A679047 Europske integracije</t>
  </si>
  <si>
    <t>3293 Reprezentacija</t>
  </si>
  <si>
    <t>Pomoći EU (51)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</si>
  <si>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</si>
  <si>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</si>
  <si>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</si>
  <si>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</si>
  <si>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</si>
  <si>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Vlastiti prihodi</t>
  </si>
  <si>
    <t>202 PLAN RASHODA</t>
  </si>
  <si>
    <t>237 OBRAZOVANJE</t>
  </si>
  <si>
    <t>23701 RAZVOJ ODGOJNO OBRAZOVNOG SUSTAVA</t>
  </si>
  <si>
    <t>A679047 Europske integracije</t>
  </si>
  <si>
    <t>3295 Pristojbe i naknade</t>
  </si>
  <si>
    <t>Pomoći EU (51)</t>
  </si>
  <si>
    <t>202 PLAN RASHODA</t>
  </si>
  <si>
    <t>237 OBRAZOVANJE</t>
  </si>
  <si>
    <t>23701 RAZVOJ ODGOJNO OBRAZOVNOG SUSTAVA</t>
  </si>
  <si>
    <t>A679047 Europske integracije</t>
  </si>
  <si>
    <t>3432 Negativne tečajne razlike i razlike zbog primjene valutne klauzule</t>
  </si>
  <si>
    <t>Pomoći EU (51)</t>
  </si>
  <si>
    <t>202 PLAN RASHODA</t>
  </si>
  <si>
    <t>237 OBRAZOVANJE</t>
  </si>
  <si>
    <t>23701 RAZVOJ ODGOJNO OBRAZOVNOG SUSTAVA</t>
  </si>
  <si>
    <t>A679047 Europske integracije</t>
  </si>
  <si>
    <t>3721 Naknade građanima i kućanstvima u novcu</t>
  </si>
  <si>
    <t>Ostale pomoći i darovnice (52)</t>
  </si>
  <si>
    <t>202 PLAN RASHODA</t>
  </si>
  <si>
    <t>237 OBRAZOVANJE</t>
  </si>
  <si>
    <t>23701 RAZVOJ ODGOJNO OBRAZOVNOG SUSTAVA</t>
  </si>
  <si>
    <t>A679047 Europske integracije</t>
  </si>
  <si>
    <t>4221 Uredska oprema i namještaj</t>
  </si>
  <si>
    <t>Vlastiti prihodi</t>
  </si>
  <si>
    <t>202 PLAN RASHODA</t>
  </si>
  <si>
    <t>237 OBRAZOVANJE</t>
  </si>
  <si>
    <t>23705 VISOKO OBRAZOVANJE</t>
  </si>
  <si>
    <t>A6210 REDOVNA DJELATNOST-MZOS</t>
  </si>
  <si>
    <t>3111 PLAĆE ZA REDOVAN RAD - BRUTO</t>
  </si>
  <si>
    <t>Opći prihodi i primici</t>
  </si>
  <si>
    <t>202 PLAN RASHODA</t>
  </si>
  <si>
    <t>237 OBRAZOVANJE</t>
  </si>
  <si>
    <t>23705 VISOKO OBRAZOVANJE</t>
  </si>
  <si>
    <t>A6210 REDOVNA DJELATNOST-MZOS</t>
  </si>
  <si>
    <t>3121 OSTALI RASHODI ZA ZAPOSLENE</t>
  </si>
  <si>
    <t>Opći prihodi i primici</t>
  </si>
  <si>
    <t>202 PLAN RASHODA</t>
  </si>
  <si>
    <t>237 OBRAZOVANJE</t>
  </si>
  <si>
    <t>23705 VISOKO OBRAZOVANJE</t>
  </si>
  <si>
    <t>A6210 REDOVNA DJELATNOST-MZOS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</si>
  <si>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</si>
  <si>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</si>
  <si>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</si>
  <si>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</si>
  <si>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</si>
  <si>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A6210 REDOVNA DJELATNOST-MZOS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</si>
  <si>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</si>
  <si>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</si>
  <si>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</si>
  <si>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</si>
  <si>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</si>
  <si>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A6210 REDOVNA DJELATNOST-MZOS</t>
  </si>
  <si>
    <t>3212 Naknade za prijevoz, za rad na terenu i odvojeni život</t>
  </si>
  <si>
    <t>Opći prihodi i primici</t>
  </si>
  <si>
    <t>202 PLAN RASHODA</t>
  </si>
  <si>
    <t>237 OBRAZOVANJE</t>
  </si>
  <si>
    <t>23705 VISOKO OBRAZOVANJE</t>
  </si>
  <si>
    <t>A6210 REDOVNA DJELATNOST-MZOS</t>
  </si>
  <si>
    <t>3236 Zdravstvene i veterinarske usluge</t>
  </si>
  <si>
    <t>Opći prihodi i primici</t>
  </si>
  <si>
    <t>202 PLAN RASHODA</t>
  </si>
  <si>
    <t>237 OBRAZOVANJE</t>
  </si>
  <si>
    <t>23705 VISOKO OBRAZOVANJE</t>
  </si>
  <si>
    <t>A6210 REDOVNA DJELATNOST-MZOS</t>
  </si>
  <si>
    <t>3295 Pristojbe i naknade</t>
  </si>
  <si>
    <t>Opći prihodi i primici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</si>
  <si>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</si>
  <si>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</si>
  <si>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</si>
  <si>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</si>
  <si>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</si>
  <si>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</si>
  <si>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</si>
  <si>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</si>
  <si>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</si>
  <si>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</si>
  <si>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</si>
  <si>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</si>
  <si>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</si>
  <si>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</si>
  <si>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</si>
  <si>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</si>
  <si>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3111 PLAĆE ZA REDOVAN RAD - BRUTO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</si>
  <si>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</si>
  <si>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</si>
  <si>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</si>
  <si>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</si>
  <si>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</si>
  <si>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</si>
  <si>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</si>
  <si>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</si>
  <si>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</si>
  <si>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</si>
  <si>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</si>
  <si>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3121 OSTALI RASHODI ZA ZAPOSLENE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</si>
  <si>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</si>
  <si>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</si>
  <si>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</si>
  <si>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</si>
  <si>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</si>
  <si>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</si>
  <si>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</si>
  <si>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</si>
  <si>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</si>
  <si>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</si>
  <si>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</si>
  <si>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</si>
  <si>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</si>
  <si>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</si>
  <si>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</si>
  <si>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</si>
  <si>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</si>
  <si>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3132 DOPRINOSI ZA OBVEZNO ZDRAVSTVENO OSIGURANJE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</si>
  <si>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</si>
  <si>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</si>
  <si>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</si>
  <si>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</si>
  <si>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</si>
  <si>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</si>
  <si>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</si>
  <si>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</si>
  <si>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</si>
  <si>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</si>
  <si>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</si>
  <si>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</si>
  <si>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</si>
  <si>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</si>
  <si>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</si>
  <si>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</si>
  <si>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</si>
  <si>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3133 DOPRINOSI ZA OBVEZNO OSIGURANJE U SLUČAJU NEZAPOSLENOSTI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</si>
  <si>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</si>
  <si>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</si>
  <si>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</si>
  <si>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</si>
  <si>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</si>
  <si>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</si>
  <si>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</si>
  <si>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</si>
  <si>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</si>
  <si>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</si>
  <si>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</si>
  <si>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</si>
  <si>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</si>
  <si>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</si>
  <si>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</si>
  <si>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</si>
  <si>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</si>
  <si>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3211 Službena putovanja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</si>
  <si>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</si>
  <si>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</si>
  <si>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</si>
  <si>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</si>
  <si>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</si>
  <si>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</si>
  <si>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</si>
  <si>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</si>
  <si>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</si>
  <si>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</si>
  <si>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</si>
  <si>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3212 Naknade za prijevoz, za rad na terenu i odvojeni život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</si>
  <si>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</si>
  <si>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</si>
  <si>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</si>
  <si>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</si>
  <si>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</si>
  <si>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</si>
  <si>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</si>
  <si>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</si>
  <si>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</si>
  <si>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</si>
  <si>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</si>
  <si>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</si>
  <si>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</si>
  <si>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</si>
  <si>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</si>
  <si>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</si>
  <si>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</si>
  <si>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3213 Stručno usavršavanje zaposlenika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</si>
  <si>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</si>
  <si>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</si>
  <si>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</si>
  <si>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</si>
  <si>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</si>
  <si>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</si>
  <si>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</si>
  <si>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</si>
  <si>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</si>
  <si>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</si>
  <si>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</si>
  <si>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</si>
  <si>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</si>
  <si>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</si>
  <si>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</si>
  <si>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</si>
  <si>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</si>
  <si>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3221 Uredski materijal i ostali materijalni rashodi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</si>
  <si>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</si>
  <si>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</si>
  <si>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</si>
  <si>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</si>
  <si>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</si>
  <si>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3222 Materijal i sirovine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</si>
  <si>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</si>
  <si>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</si>
  <si>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</si>
  <si>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</si>
  <si>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</si>
  <si>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</si>
  <si>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</si>
  <si>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</si>
  <si>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</si>
  <si>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</si>
  <si>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</si>
  <si>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</si>
  <si>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</si>
  <si>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</si>
  <si>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</si>
  <si>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</si>
  <si>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</si>
  <si>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3223 Energija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</si>
  <si>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</si>
  <si>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</si>
  <si>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</si>
  <si>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</si>
  <si>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</si>
  <si>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</si>
  <si>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</si>
  <si>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</si>
  <si>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</si>
  <si>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</si>
  <si>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</si>
  <si>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3224 Materijal i dijelovi za tekuće i investicijsko održavanje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</si>
  <si>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</si>
  <si>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</si>
  <si>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</si>
  <si>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</si>
  <si>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</si>
  <si>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3227 Službena, radna i zaštitna odjeća i obuća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</si>
  <si>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</si>
  <si>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</si>
  <si>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</si>
  <si>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</si>
  <si>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</si>
  <si>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</si>
  <si>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</si>
  <si>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</si>
  <si>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</si>
  <si>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</si>
  <si>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</si>
  <si>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</si>
  <si>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</si>
  <si>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</si>
  <si>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</si>
  <si>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</si>
  <si>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</si>
  <si>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3231 Usluge telefona, pošte i prijevoza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</si>
  <si>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</si>
  <si>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</si>
  <si>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</si>
  <si>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</si>
  <si>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</si>
  <si>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</si>
  <si>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</si>
  <si>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</si>
  <si>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</si>
  <si>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</si>
  <si>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</si>
  <si>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</si>
  <si>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</si>
  <si>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</si>
  <si>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</si>
  <si>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</si>
  <si>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</si>
  <si>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3232 Usluge tekućeg i investicijskog održavanja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</si>
  <si>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</si>
  <si>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</si>
  <si>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</si>
  <si>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</si>
  <si>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</si>
  <si>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</si>
  <si>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</si>
  <si>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</si>
  <si>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</si>
  <si>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</si>
  <si>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</si>
  <si>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3233 Usluge promidžbe i informiranja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</si>
  <si>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</si>
  <si>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</si>
  <si>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</si>
  <si>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</si>
  <si>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</si>
  <si>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</si>
  <si>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</si>
  <si>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</si>
  <si>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</si>
  <si>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</si>
  <si>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</si>
  <si>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3234 Komunalne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</si>
  <si>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</si>
  <si>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</si>
  <si>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</si>
  <si>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</si>
  <si>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</si>
  <si>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</si>
  <si>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</si>
  <si>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</si>
  <si>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</si>
  <si>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</si>
  <si>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</si>
  <si>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</si>
  <si>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</si>
  <si>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</si>
  <si>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</si>
  <si>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</si>
  <si>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</si>
  <si>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3235 Zakupnine i najamnine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</si>
  <si>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</si>
  <si>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</si>
  <si>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</si>
  <si>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</si>
  <si>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</si>
  <si>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</si>
  <si>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</si>
  <si>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</si>
  <si>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</si>
  <si>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</si>
  <si>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</si>
  <si>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3236 Zdravstvene i veterinarske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</si>
  <si>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</si>
  <si>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</si>
  <si>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</si>
  <si>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</si>
  <si>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</si>
  <si>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</si>
  <si>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</si>
  <si>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</si>
  <si>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</si>
  <si>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</si>
  <si>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</si>
  <si>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</si>
  <si>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</si>
  <si>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</si>
  <si>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</si>
  <si>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</si>
  <si>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</si>
  <si>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3237 Intelektualne i osobne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</si>
  <si>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</si>
  <si>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</si>
  <si>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</si>
  <si>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</si>
  <si>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</si>
  <si>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3238 Računalne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</si>
  <si>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</si>
  <si>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</si>
  <si>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</si>
  <si>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</si>
  <si>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</si>
  <si>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</si>
  <si>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</si>
  <si>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</si>
  <si>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</si>
  <si>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</si>
  <si>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</si>
  <si>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</si>
  <si>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</si>
  <si>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</si>
  <si>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</si>
  <si>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</si>
  <si>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</si>
  <si>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</si>
  <si>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</si>
  <si>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</si>
  <si>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</si>
  <si>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</si>
  <si>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</si>
  <si>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3239 Ostale usluge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</si>
  <si>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</si>
  <si>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</si>
  <si>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</si>
  <si>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</si>
  <si>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</si>
  <si>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</si>
  <si>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</si>
  <si>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</si>
  <si>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</si>
  <si>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</si>
  <si>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</si>
  <si>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3241 Naknade troškova osobama izvan radnog odnosa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</si>
  <si>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</si>
  <si>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</si>
  <si>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</si>
  <si>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</si>
  <si>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</si>
  <si>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</si>
  <si>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</si>
  <si>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</si>
  <si>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</si>
  <si>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</si>
  <si>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</si>
  <si>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3292 Premije osiguranja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</si>
  <si>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</si>
  <si>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</si>
  <si>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</si>
  <si>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</si>
  <si>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</si>
  <si>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</si>
  <si>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</si>
  <si>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</si>
  <si>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</si>
  <si>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</si>
  <si>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</si>
  <si>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</si>
  <si>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</si>
  <si>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</si>
  <si>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</si>
  <si>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</si>
  <si>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</si>
  <si>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</si>
  <si>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</si>
  <si>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</si>
  <si>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</si>
  <si>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</si>
  <si>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</si>
  <si>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3293 Reprezentacija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</si>
  <si>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</si>
  <si>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</si>
  <si>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</si>
  <si>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</si>
  <si>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</si>
  <si>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</si>
  <si>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</si>
  <si>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</si>
  <si>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</si>
  <si>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</si>
  <si>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</si>
  <si>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</si>
  <si>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</si>
  <si>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</si>
  <si>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</si>
  <si>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</si>
  <si>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</si>
  <si>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3294 Članarine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</si>
  <si>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</si>
  <si>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</si>
  <si>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</si>
  <si>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</si>
  <si>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</si>
  <si>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</si>
  <si>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</si>
  <si>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</si>
  <si>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</si>
  <si>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</si>
  <si>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</si>
  <si>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</si>
  <si>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</si>
  <si>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</si>
  <si>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</si>
  <si>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</si>
  <si>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</si>
  <si>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3295 Pristojbe i naknade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</si>
  <si>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</si>
  <si>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</si>
  <si>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</si>
  <si>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</si>
  <si>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</si>
  <si>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</si>
  <si>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</si>
  <si>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</si>
  <si>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</si>
  <si>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</si>
  <si>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</si>
  <si>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</si>
  <si>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</si>
  <si>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</si>
  <si>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</si>
  <si>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</si>
  <si>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</si>
  <si>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3299 Ostali nespomenuti rashodi poslovanja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</si>
  <si>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</si>
  <si>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</si>
  <si>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</si>
  <si>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</si>
  <si>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</si>
  <si>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</si>
  <si>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</si>
  <si>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</si>
  <si>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</si>
  <si>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</si>
  <si>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</si>
  <si>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3431 Bankarske usluge i usluge platnog prometa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</si>
  <si>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</si>
  <si>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</si>
  <si>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</si>
  <si>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</si>
  <si>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</si>
  <si>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</si>
  <si>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</si>
  <si>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</si>
  <si>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</si>
  <si>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</si>
  <si>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</si>
  <si>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</si>
  <si>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</si>
  <si>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</si>
  <si>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</si>
  <si>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</si>
  <si>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</si>
  <si>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3432 Negativne tečajne razlike i razlike zbog primjene valutne klauzule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</si>
  <si>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</si>
  <si>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</si>
  <si>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</si>
  <si>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</si>
  <si>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</si>
  <si>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3434 Ostali nespomenuti financijski rashodi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</si>
  <si>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</si>
  <si>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</si>
  <si>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</si>
  <si>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</si>
  <si>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</si>
  <si>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3691 Prijenosi između pror. korisnika istog proračuna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</si>
  <si>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</si>
  <si>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</si>
  <si>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</si>
  <si>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</si>
  <si>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</si>
  <si>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3721 Naknade građanima i kućanstvima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</si>
  <si>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</si>
  <si>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</si>
  <si>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</si>
  <si>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</si>
  <si>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</si>
  <si>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3722 Naknade građanima i kućanstvima u naravi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</si>
  <si>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</si>
  <si>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</si>
  <si>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</si>
  <si>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</si>
  <si>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</si>
  <si>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</si>
  <si>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</si>
  <si>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</si>
  <si>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</si>
  <si>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</si>
  <si>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</si>
  <si>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</si>
  <si>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</si>
  <si>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</si>
  <si>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</si>
  <si>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</si>
  <si>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</si>
  <si>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</si>
  <si>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</si>
  <si>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</si>
  <si>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</si>
  <si>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</si>
  <si>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</si>
  <si>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3811 Tekuće donacije u novcu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</si>
  <si>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</si>
  <si>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</si>
  <si>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</si>
  <si>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</si>
  <si>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</si>
  <si>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3831 Naknade šteta pravnim i fizičkim osobama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</si>
  <si>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</si>
  <si>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</si>
  <si>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</si>
  <si>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</si>
  <si>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</si>
  <si>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</si>
  <si>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</si>
  <si>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</si>
  <si>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</si>
  <si>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</si>
  <si>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</si>
  <si>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4123 Licence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</si>
  <si>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</si>
  <si>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</si>
  <si>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</si>
  <si>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</si>
  <si>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</si>
  <si>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</si>
  <si>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</si>
  <si>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</si>
  <si>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</si>
  <si>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</si>
  <si>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</si>
  <si>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</si>
  <si>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</si>
  <si>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</si>
  <si>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</si>
  <si>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</si>
  <si>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</si>
  <si>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</si>
  <si>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</si>
  <si>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</si>
  <si>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</si>
  <si>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</si>
  <si>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</si>
  <si>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</si>
  <si>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</si>
  <si>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</si>
  <si>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</si>
  <si>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</si>
  <si>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</si>
  <si>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4221 Uredska oprema i namještaj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</si>
  <si>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</si>
  <si>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</si>
  <si>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</si>
  <si>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</si>
  <si>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</si>
  <si>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</si>
  <si>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</si>
  <si>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</si>
  <si>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</si>
  <si>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</si>
  <si>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</si>
  <si>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4222 Komunikacijska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</si>
  <si>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</si>
  <si>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</si>
  <si>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</si>
  <si>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</si>
  <si>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</si>
  <si>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</si>
  <si>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</si>
  <si>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</si>
  <si>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</si>
  <si>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</si>
  <si>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</si>
  <si>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4223 Oprema za održavanje i zaštitu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</si>
  <si>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</si>
  <si>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</si>
  <si>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</si>
  <si>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</si>
  <si>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</si>
  <si>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</si>
  <si>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</si>
  <si>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</si>
  <si>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</si>
  <si>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</si>
  <si>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</si>
  <si>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4224 Medicinska i laboratorijska oprema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</si>
  <si>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</si>
  <si>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</si>
  <si>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</si>
  <si>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</si>
  <si>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</si>
  <si>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4225 Instrumenti, uređaji i strojevi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</si>
  <si>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</si>
  <si>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</si>
  <si>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</si>
  <si>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</si>
  <si>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</si>
  <si>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</si>
  <si>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</si>
  <si>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</si>
  <si>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</si>
  <si>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</si>
  <si>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</si>
  <si>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4227 Uređaji, strojevi i oprema za ostale namjene</t>
  </si>
  <si>
    <t>Prodaja ili zamjena nefinancijske imovine (7)</t>
  </si>
  <si>
    <t>202 PLAN RASHODA</t>
  </si>
  <si>
    <t>237 OBRAZOVANJE</t>
  </si>
  <si>
    <t>23705 VISOKO OBRAZOVANJE</t>
  </si>
  <si>
    <t>A621002 REDOVNA DJELATNOST SVEUČILIŠTA U RIJECI-ViNP</t>
  </si>
  <si>
    <t>4233 Prijevozna sredstva u pomorskom i riječnom prometu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</si>
  <si>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</si>
  <si>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</si>
  <si>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</si>
  <si>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</si>
  <si>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</si>
  <si>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</si>
  <si>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Donacije (6)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</si>
  <si>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</si>
  <si>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</si>
  <si>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</si>
  <si>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</si>
  <si>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</si>
  <si>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Ostali prihodi za posebne namjene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</si>
  <si>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</si>
  <si>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</si>
  <si>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</si>
  <si>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</si>
  <si>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</si>
  <si>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Ostale pomoći i darovnice (52)</t>
  </si>
  <si>
    <t>202 PLAN RASHODA</t>
  </si>
  <si>
    <t>237 OBRAZOVANJE</t>
  </si>
  <si>
    <t>23705 VISOKO OBRAZOVANJE</t>
  </si>
  <si>
    <t>A621002 REDOVNA DJELATNOST SVEUČILIŠTA U RIJECI-ViNP</t>
  </si>
  <si>
    <t>4241 Knjige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</si>
  <si>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</si>
  <si>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</si>
  <si>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</si>
  <si>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</si>
  <si>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</si>
  <si>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</si>
  <si>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Vlastiti prihodi</t>
  </si>
  <si>
    <t>202 PLAN RASHODA</t>
  </si>
  <si>
    <t>237 OBRAZOVANJE</t>
  </si>
  <si>
    <t>23705 VISOKO OBRAZOVANJE</t>
  </si>
  <si>
    <t>A621002 REDOVNA DJELATNOST SVEUČILIŠTA U RIJECI-ViNP</t>
  </si>
  <si>
    <t>4264 Ostala nematerijalna proizvedena imovina</t>
  </si>
  <si>
    <t>Ostali prihodi za posebne namjene</t>
  </si>
  <si>
    <t>202 PLAN RASHODA</t>
  </si>
  <si>
    <t>237 OBRAZOVANJE</t>
  </si>
  <si>
    <t>23705 VISOKO OBRAZOVANJE</t>
  </si>
  <si>
    <t>A622122 PROGRAMSKO FINANCIRANJE JAVNIH VISOKIH UČILIŠTA</t>
  </si>
  <si>
    <t>3111 PLAĆE ZA REDOVAN RAD - BRUTO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</si>
  <si>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</si>
  <si>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</si>
  <si>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</si>
  <si>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</si>
  <si>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</si>
  <si>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3132 DOPRINOSI ZA OBVEZNO ZDRAVSTVENO OSIGURANJE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</si>
  <si>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</si>
  <si>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</si>
  <si>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</si>
  <si>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</si>
  <si>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</si>
  <si>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3133 DOPRINOSI ZA OBVEZNO OSIGURANJE U SLUČAJU NEZAPOSLENOSTI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</si>
  <si>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</si>
  <si>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</si>
  <si>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</si>
  <si>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</si>
  <si>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</si>
  <si>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3211 Službena putovanja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</si>
  <si>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</si>
  <si>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</si>
  <si>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</si>
  <si>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</si>
  <si>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</si>
  <si>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3213 Stručno usavršavanje zaposlenika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</si>
  <si>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</si>
  <si>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</si>
  <si>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</si>
  <si>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</si>
  <si>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</si>
  <si>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3221 Uredski materijal i ostali materijalni rashodi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</si>
  <si>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</si>
  <si>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</si>
  <si>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</si>
  <si>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</si>
  <si>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</si>
  <si>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3222 Materijal i sirovine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</si>
  <si>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</si>
  <si>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</si>
  <si>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</si>
  <si>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</si>
  <si>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</si>
  <si>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3223 Energija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</si>
  <si>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</si>
  <si>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</si>
  <si>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</si>
  <si>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</si>
  <si>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</si>
  <si>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3224 Materijal i dijelovi za tekuće i investicijsko održavanje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</si>
  <si>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</si>
  <si>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</si>
  <si>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</si>
  <si>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</si>
  <si>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</si>
  <si>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3227 Službena, radna i zaštitna odjeća i obuća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</si>
  <si>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</si>
  <si>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</si>
  <si>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</si>
  <si>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</si>
  <si>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</si>
  <si>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3231 Usluge telefona, pošte i prijevoza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</si>
  <si>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</si>
  <si>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</si>
  <si>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</si>
  <si>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</si>
  <si>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</si>
  <si>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3232 Usluge tekućeg i investicijskog održavanja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</si>
  <si>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</si>
  <si>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</si>
  <si>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</si>
  <si>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</si>
  <si>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</si>
  <si>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3233 Usluge promidžbe i informiranja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</si>
  <si>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</si>
  <si>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</si>
  <si>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</si>
  <si>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</si>
  <si>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</si>
  <si>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3234 Komunalne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</si>
  <si>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</si>
  <si>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</si>
  <si>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</si>
  <si>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</si>
  <si>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</si>
  <si>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3235 Zakupnine i najamnine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</si>
  <si>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</si>
  <si>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</si>
  <si>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</si>
  <si>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</si>
  <si>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</si>
  <si>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3237 Intelektualne i osobne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</si>
  <si>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</si>
  <si>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</si>
  <si>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</si>
  <si>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</si>
  <si>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</si>
  <si>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3238 Računalne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</si>
  <si>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</si>
  <si>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</si>
  <si>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</si>
  <si>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</si>
  <si>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</si>
  <si>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3239 Ostale usluge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</si>
  <si>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</si>
  <si>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</si>
  <si>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</si>
  <si>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</si>
  <si>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</si>
  <si>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3292 Premije osiguranja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</si>
  <si>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</si>
  <si>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</si>
  <si>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</si>
  <si>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</si>
  <si>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</si>
  <si>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3293 Reprezentacija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</si>
  <si>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</si>
  <si>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</si>
  <si>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</si>
  <si>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</si>
  <si>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</si>
  <si>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3294 Članarine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</si>
  <si>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</si>
  <si>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</si>
  <si>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</si>
  <si>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</si>
  <si>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</si>
  <si>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3295 Pristojbe i naknade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</si>
  <si>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</si>
  <si>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</si>
  <si>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</si>
  <si>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</si>
  <si>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</si>
  <si>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3299 Ostali nespomenuti rashodi poslovanja</t>
  </si>
  <si>
    <t>Opći prihodi i primici</t>
  </si>
  <si>
    <t>202 PLAN RASHODA</t>
  </si>
  <si>
    <t>237 OBRAZOVANJE</t>
  </si>
  <si>
    <t>23705 VISOKO OBRAZOVANJE</t>
  </si>
  <si>
    <t>A622122 PROGRAMSKO FINANCIRANJE JAVNIH VISOKIH UČILIŠTA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</si>
  <si>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</si>
  <si>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</si>
  <si>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</si>
  <si>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</si>
  <si>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</si>
  <si>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</si>
  <si>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3132 DOPRINOSI ZA OBVEZNO ZDRAVSTVENO OSIGURANJE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</si>
  <si>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</si>
  <si>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</si>
  <si>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</si>
  <si>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</si>
  <si>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</si>
  <si>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</si>
  <si>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</si>
  <si>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</si>
  <si>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</si>
  <si>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</si>
  <si>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</si>
  <si>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</si>
  <si>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</si>
  <si>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</si>
  <si>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</si>
  <si>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</si>
  <si>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</si>
  <si>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3211 Službena putovanja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</si>
  <si>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</si>
  <si>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</si>
  <si>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</si>
  <si>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</si>
  <si>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</si>
  <si>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</si>
  <si>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</si>
  <si>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</si>
  <si>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</si>
  <si>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</si>
  <si>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</si>
  <si>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3213 Stručno usavršavanje zaposlenika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</si>
  <si>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</si>
  <si>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</si>
  <si>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</si>
  <si>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</si>
  <si>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</si>
  <si>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</si>
  <si>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</si>
  <si>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</si>
  <si>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</si>
  <si>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</si>
  <si>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</si>
  <si>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3221 Uredski materijal i ostali materijalni rashodi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</si>
  <si>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</si>
  <si>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</si>
  <si>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</si>
  <si>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</si>
  <si>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</si>
  <si>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3233 Usluge promidžbe i informiranja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</si>
  <si>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</si>
  <si>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</si>
  <si>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</si>
  <si>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</si>
  <si>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</si>
  <si>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3235 Zakupnine i najamnine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</si>
  <si>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</si>
  <si>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</si>
  <si>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</si>
  <si>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</si>
  <si>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</si>
  <si>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</si>
  <si>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</si>
  <si>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</si>
  <si>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</si>
  <si>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</si>
  <si>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</si>
  <si>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</si>
  <si>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</si>
  <si>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</si>
  <si>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</si>
  <si>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</si>
  <si>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</si>
  <si>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3237 Intelektualne i osobne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</si>
  <si>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</si>
  <si>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</si>
  <si>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</si>
  <si>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</si>
  <si>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</si>
  <si>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</si>
  <si>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</si>
  <si>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</si>
  <si>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</si>
  <si>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</si>
  <si>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</si>
  <si>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3239 Ostale usluge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</si>
  <si>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</si>
  <si>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</si>
  <si>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</si>
  <si>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</si>
  <si>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</si>
  <si>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3292 Premije osiguranja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</si>
  <si>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</si>
  <si>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</si>
  <si>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</si>
  <si>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</si>
  <si>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</si>
  <si>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3293 Reprezentacija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</si>
  <si>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</si>
  <si>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</si>
  <si>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</si>
  <si>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</si>
  <si>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</si>
  <si>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3294 Članarine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</si>
  <si>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</si>
  <si>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</si>
  <si>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</si>
  <si>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</si>
  <si>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</si>
  <si>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3431 Bankarske usluge i usluge platnog prometa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</si>
  <si>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</si>
  <si>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</si>
  <si>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</si>
  <si>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</si>
  <si>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</si>
  <si>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3432 Negativne tečajne razlike i razlike zbog primjene valutne klauzule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</si>
  <si>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</si>
  <si>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</si>
  <si>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</si>
  <si>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</si>
  <si>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</si>
  <si>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</si>
  <si>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</si>
  <si>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</si>
  <si>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</si>
  <si>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</si>
  <si>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</si>
  <si>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4221 Uredska oprema i namještaj</t>
  </si>
  <si>
    <t>Ostali prihodi za posebne namjene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</si>
  <si>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</si>
  <si>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</si>
  <si>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</si>
  <si>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</si>
  <si>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4227 Uređaji, strojevi i oprema za ostale namjene</t>
  </si>
  <si>
    <t>Opći prihodi i primici</t>
  </si>
  <si>
    <t>202 PLAN RASHODA</t>
  </si>
  <si>
    <t>238 ZNANOST I TEHNOLOŠKI RAZVOJ</t>
  </si>
  <si>
    <t>23801 ULAGANJE U ZNANSTVENO ISTRAŽIVAČKU DJELATNOST</t>
  </si>
  <si>
    <t>A622003 PROGRAMI I PROJEKTI ZNANSTVENOISTRAŽIVAČKE DJELATNOSTI</t>
  </si>
  <si>
    <t>4241 Knjige</t>
  </si>
  <si>
    <t>Ostali prihodi za posebne namjene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</si>
  <si>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</si>
  <si>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</si>
  <si>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</si>
  <si>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</si>
  <si>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</si>
  <si>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</si>
  <si>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</si>
  <si>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</si>
  <si>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</si>
  <si>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</si>
  <si>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</si>
  <si>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</si>
  <si>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</si>
  <si>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</si>
  <si>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</si>
  <si>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</si>
  <si>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3132 DOPRINOSI ZA OBVEZNO ZDRAVSTVENO OSIGURANJE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</si>
  <si>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</si>
  <si>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</si>
  <si>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</si>
  <si>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</si>
  <si>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</si>
  <si>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3133 DOPRINOSI ZA OBVEZNO OSIGURANJE U SLUČAJU NEZAPOSLENOSTI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</si>
  <si>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</si>
  <si>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</si>
  <si>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</si>
  <si>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</si>
  <si>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</si>
  <si>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</si>
  <si>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</si>
  <si>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</si>
  <si>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</si>
  <si>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</si>
  <si>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</si>
  <si>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</si>
  <si>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</si>
  <si>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</si>
  <si>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</si>
  <si>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</si>
  <si>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</si>
  <si>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</si>
  <si>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</si>
  <si>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</si>
  <si>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</si>
  <si>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</si>
  <si>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A622004 IZDAVANJE DOMAĆIH ZNANSTVENIH ČASOPISA</t>
  </si>
  <si>
    <t>3239 Ostale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</si>
  <si>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</si>
  <si>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</si>
  <si>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</si>
  <si>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</si>
  <si>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</si>
  <si>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3235 Zakupnine i najamnine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</si>
  <si>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</si>
  <si>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</si>
  <si>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</si>
  <si>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</si>
  <si>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</si>
  <si>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3237 Intelektualne i osobne usluge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</si>
  <si>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</si>
  <si>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</si>
  <si>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</si>
  <si>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</si>
  <si>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</si>
  <si>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3241 Naknade troškova osobama izvan radnog odnosa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</si>
  <si>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</si>
  <si>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</si>
  <si>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</si>
  <si>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</si>
  <si>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</si>
  <si>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3293 Reprezentacija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</si>
  <si>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</si>
  <si>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</si>
  <si>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</si>
  <si>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</si>
  <si>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</si>
  <si>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3432 Negativne tečajne razlike i razlike zbog primjene valutne klauzule</t>
  </si>
  <si>
    <t>Vlastiti prihodi</t>
  </si>
  <si>
    <t>202 PLAN RASHODA</t>
  </si>
  <si>
    <t>238 ZNANOST I TEHNOLOŠKI RAZVOJ</t>
  </si>
  <si>
    <t>23801 ULAGANJE U ZNANSTVENO ISTRAŽIVAČKU DJELATNOST</t>
  </si>
  <si>
    <t>A622005 Organiziranje i održavanje znanstvenih skupova</t>
  </si>
  <si>
    <t>3811 Tekuće donacije u novcu</t>
  </si>
  <si>
    <t>Vlastiti prihodi</t>
  </si>
  <si>
    <t>202 PLAN RASHODA</t>
  </si>
  <si>
    <t>238 ZNANOST I TEHNOLOŠKI RAZVOJ</t>
  </si>
  <si>
    <t>23801 ULAGANJE U ZNANSTVENO ISTRAŽIVAČKU DJELATNOST</t>
  </si>
  <si>
    <t>A622006 IZDAVANJE ZNANSTVENIH UDŽBENIKA</t>
  </si>
  <si>
    <t>3111 PLAĆE ZA REDOVAN RAD - BRUTO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</si>
  <si>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</si>
  <si>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</si>
  <si>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</si>
  <si>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</si>
  <si>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</si>
  <si>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3132 DOPRINOSI ZA OBVEZNO ZDRAVSTVENO OSIGURANJE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</si>
  <si>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</si>
  <si>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</si>
  <si>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</si>
  <si>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</si>
  <si>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</si>
  <si>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3237 Intelektualne i osobne usluge</t>
  </si>
  <si>
    <t>Ostale pomoći i darovnice (52)</t>
  </si>
  <si>
    <t>202 PLAN RASHODA</t>
  </si>
  <si>
    <t>238 ZNANOST I TEHNOLOŠKI RAZVOJ</t>
  </si>
  <si>
    <t>23801 ULAGANJE U ZNANSTVENO ISTRAŽIVAČKU DJELATNOST</t>
  </si>
  <si>
    <t>A622006 IZDAVANJE ZNANSTVENIH UDŽBENIKA</t>
  </si>
  <si>
    <t>3239 Ostale usluge</t>
  </si>
  <si>
    <t>Ostale pomoći i darovnice (52)</t>
  </si>
  <si>
    <t>Row Labels</t>
  </si>
  <si>
    <t>Grand Total</t>
  </si>
  <si>
    <t>Sum of Realizirani iznos2</t>
  </si>
  <si>
    <t>FINANCIJSKI PLAN 2017.</t>
  </si>
  <si>
    <t>REALIZACIJA 2017.</t>
  </si>
  <si>
    <t>Sum of Planirani iznos2</t>
  </si>
  <si>
    <t>Opći prihodi i primici (11)</t>
  </si>
  <si>
    <t>Ostali prihodi za posebne namjene (43)</t>
  </si>
  <si>
    <t>Vlastiti prihodi (31)</t>
  </si>
  <si>
    <t>Službena putovanja</t>
  </si>
  <si>
    <t>Naknade za prijevoz, za rad na terenu i odvojeni život</t>
  </si>
  <si>
    <t>Stručno usavršavanje zaposlenika</t>
  </si>
  <si>
    <t>Uredski materijal i ostali materijalni rashodi</t>
  </si>
  <si>
    <t>Materijal i sirovine</t>
  </si>
  <si>
    <t>Energija</t>
  </si>
  <si>
    <t>Materijal i dijelovi za tekuće i investicijsko održavanje</t>
  </si>
  <si>
    <t xml:space="preserve"> Službena, radna i zaštitna odjeća i obuća</t>
  </si>
  <si>
    <t>Usluge telefona, pošte i prijevoza</t>
  </si>
  <si>
    <t>Usluge tekućeg i investicijskog održavanja</t>
  </si>
  <si>
    <t>Usluge promidžbe i informiranja</t>
  </si>
  <si>
    <t>Komunalne usluge</t>
  </si>
  <si>
    <t>Zakupnine i najamnine</t>
  </si>
  <si>
    <t>Zdravstvene i veterinarske usluge</t>
  </si>
  <si>
    <t>Intelektualne i osobne usluge</t>
  </si>
  <si>
    <t>Računalne usluge</t>
  </si>
  <si>
    <t>Ostale usluge</t>
  </si>
  <si>
    <t>Premije osiguranja</t>
  </si>
  <si>
    <t xml:space="preserve"> Reprezentacija</t>
  </si>
  <si>
    <t>Članarine</t>
  </si>
  <si>
    <t>Pristojbe i naknade</t>
  </si>
  <si>
    <t>Ostali nespomenuti rashodi poslovanja</t>
  </si>
  <si>
    <t>Bankarske usluge i usluge platnog prometa</t>
  </si>
  <si>
    <t>Uredska oprema i namještaj</t>
  </si>
  <si>
    <t>Uređaji, strojevi i oprema za ostale namjene</t>
  </si>
  <si>
    <t>51000 Rijeka</t>
  </si>
  <si>
    <t>Izvori financiranja</t>
  </si>
  <si>
    <t>Plan proračuna ukupno</t>
  </si>
  <si>
    <t>Realizacija tekuća godina</t>
  </si>
  <si>
    <t>Ostvareni prihodi</t>
  </si>
  <si>
    <t>% INDEX</t>
  </si>
  <si>
    <t>Obračunati rashodi</t>
  </si>
  <si>
    <t>Razlika prihodi - rashodi</t>
  </si>
  <si>
    <t>1</t>
  </si>
  <si>
    <t>2</t>
  </si>
  <si>
    <t>4</t>
  </si>
  <si>
    <t>6 = 2-4</t>
  </si>
  <si>
    <t>Svi izvori</t>
  </si>
  <si>
    <t>1.</t>
  </si>
  <si>
    <t>OPĆI PRIHODI I PRIMICI</t>
  </si>
  <si>
    <t>3.</t>
  </si>
  <si>
    <t>VLASTITI PRIHODI</t>
  </si>
  <si>
    <t>4.</t>
  </si>
  <si>
    <t>PRIHODI ZA POSEBNE NAMJENE</t>
  </si>
  <si>
    <t>5.</t>
  </si>
  <si>
    <t>POMOĆI</t>
  </si>
  <si>
    <t>6.</t>
  </si>
  <si>
    <t>DONACIJE</t>
  </si>
  <si>
    <t>STUDENTSKA ULICA 2</t>
  </si>
  <si>
    <t>OIB 76722145702</t>
  </si>
  <si>
    <t>7.</t>
  </si>
  <si>
    <t>UKUPNO</t>
  </si>
  <si>
    <t>Plaće za redovan rad</t>
  </si>
  <si>
    <t>Ostali rashodi za zaposlene</t>
  </si>
  <si>
    <t xml:space="preserve"> Stručno usavršavanje zaposlenika</t>
  </si>
  <si>
    <t xml:space="preserve"> Intelektualne i osobne usluge</t>
  </si>
  <si>
    <t xml:space="preserve"> Naknade troškova osobama izvan radnog odnosa</t>
  </si>
  <si>
    <t>Reprezentacija</t>
  </si>
  <si>
    <t xml:space="preserve"> Članarine</t>
  </si>
  <si>
    <t>Negativne tečajne razlike i razlike zbog primjene valutne klauzule</t>
  </si>
  <si>
    <t>Ostali nespomenuti financijski rashodi</t>
  </si>
  <si>
    <t>Prijenosi između pror. korisnika istog proračuna</t>
  </si>
  <si>
    <t xml:space="preserve"> Tekuće donacije u novcu</t>
  </si>
  <si>
    <t>Komunikacijska oprema</t>
  </si>
  <si>
    <t>Knjige</t>
  </si>
  <si>
    <t>Ostala nematerijalna proizvedena imovina</t>
  </si>
  <si>
    <t xml:space="preserve"> Uredski materijal i ostali materijalni rashodi</t>
  </si>
  <si>
    <t>Službena, radna i zaštitna odjeća i obuća</t>
  </si>
  <si>
    <t>Naknade građanima i kućanstvima u naravi</t>
  </si>
  <si>
    <t>Tekuće donacije u novcu</t>
  </si>
  <si>
    <t>Licence</t>
  </si>
  <si>
    <t>Oprema za održavanje i zaštitu</t>
  </si>
  <si>
    <t>Medicinska i laboratorijska oprema</t>
  </si>
  <si>
    <t>Instrumenti, uređaji i strojevi</t>
  </si>
  <si>
    <t xml:space="preserve"> Službena putovanja</t>
  </si>
  <si>
    <t xml:space="preserve"> Naknade za prijevoz, za rad na terenu i odvojeni život</t>
  </si>
  <si>
    <t xml:space="preserve"> Naknade građanima i kućanstvima u novcu</t>
  </si>
  <si>
    <t xml:space="preserve"> Licence</t>
  </si>
  <si>
    <t xml:space="preserve"> Knjige</t>
  </si>
  <si>
    <t>RASHODI POSLOVANJA</t>
  </si>
  <si>
    <t>Rashodi za zaposlene</t>
  </si>
  <si>
    <t>Plaće</t>
  </si>
  <si>
    <t>Doprinosi na plaće</t>
  </si>
  <si>
    <t>Materijalni rashodi</t>
  </si>
  <si>
    <t>Naknade troškova zaposlenima</t>
  </si>
  <si>
    <t>Konto</t>
  </si>
  <si>
    <t>PRIHODI/IZVOR FINANCIRANJA</t>
  </si>
  <si>
    <t>Prihodi za financiranje rashoda poslovanja</t>
  </si>
  <si>
    <t>Ostale kazne</t>
  </si>
  <si>
    <t>Ostali prihodi</t>
  </si>
  <si>
    <t>Tekuće pomoći od institucija i tijela  EU</t>
  </si>
  <si>
    <t>Tekuće pomoći od međunarodnih organizacija</t>
  </si>
  <si>
    <t>Kapitalne pomoći od međunarodnih organizacija</t>
  </si>
  <si>
    <t>Kapitalne pomoći od institucija i tijela  EU</t>
  </si>
  <si>
    <t>Tekuće pomoći od izvanproračunskih korisnika</t>
  </si>
  <si>
    <t>Tekući prijenosi između proračunskih korisnika istog proračuna</t>
  </si>
  <si>
    <t>Stambeni objekti</t>
  </si>
  <si>
    <t>Kamate na oročena sredstva i depozite po viđenju</t>
  </si>
  <si>
    <t>Prihodi od zateznih kamata</t>
  </si>
  <si>
    <t>Prihodi od pozitivnih tečajnih razlika i razlika zbog primjene valutne klauzule</t>
  </si>
  <si>
    <t>Prihodi od pruženih usluga</t>
  </si>
  <si>
    <t>Tekuće donacije</t>
  </si>
  <si>
    <t xml:space="preserve"> Kapitalne donacije</t>
  </si>
  <si>
    <t>UKUPNO:</t>
  </si>
  <si>
    <t>Rashodi za materijal i energiju</t>
  </si>
  <si>
    <t>Rashodi za usluge</t>
  </si>
  <si>
    <t>Financijski rashodi</t>
  </si>
  <si>
    <t>Ostali financijski rashodi</t>
  </si>
  <si>
    <t>Rashodi za nabavu nefinancijske imovine</t>
  </si>
  <si>
    <t>Rashodi za nabavu proizvedene dugotrajne imovine</t>
  </si>
  <si>
    <t>Postrojenja i oprema</t>
  </si>
  <si>
    <t>Nematerijalna proizvedena imovina</t>
  </si>
  <si>
    <t>Knjige, umjetnička djela i ostale izložbene vrijednosti</t>
  </si>
  <si>
    <t>Naknade troškova osobama izvan radnog odnosa</t>
  </si>
  <si>
    <t>Pomoći dane u inozemstvo i unutar opće proračuna</t>
  </si>
  <si>
    <t>Ostali rashodi</t>
  </si>
  <si>
    <t>Naknade građanima i kućanstvima na temelju osiguranja i druge naknade</t>
  </si>
  <si>
    <t>Ostale naknade građainma i kućanstvima iz proračuna</t>
  </si>
  <si>
    <t>Rashodi za nabavu neproizvedene dugotrajne imovine</t>
  </si>
  <si>
    <t>Doprinosi za obvezno zdravstveno osiguranje</t>
  </si>
  <si>
    <t>Doprinosi za obvezno osiguranje u slučaju nezaposlenosti</t>
  </si>
  <si>
    <t>Rashodi poslovanja</t>
  </si>
  <si>
    <t>Prijevozna sredstva u pomorskom i riječnom prometu</t>
  </si>
  <si>
    <t>Aktivnost/Izvor financiranja</t>
  </si>
  <si>
    <t>UKUPNO SVE AKTIVNOSTI</t>
  </si>
  <si>
    <t>-</t>
  </si>
  <si>
    <t>PRIHODI OD PRODAJE NEFIN. IMOVINE</t>
  </si>
  <si>
    <t>PRIHODI UKUPNO</t>
  </si>
  <si>
    <t>PRIHODI POSLOVANJA</t>
  </si>
  <si>
    <t>RASHODI UKUPNO</t>
  </si>
  <si>
    <t>RASHODI  POSLOVANJA</t>
  </si>
  <si>
    <t>RASHODI ZA NEFINANCIJSKU IMOVINU</t>
  </si>
  <si>
    <t>RAZLIKA - VIŠAK / MANJAK</t>
  </si>
  <si>
    <t>Prihodi poslovanja</t>
  </si>
  <si>
    <t>I. OPĆI DIO</t>
  </si>
  <si>
    <t>Naziv prihoda</t>
  </si>
  <si>
    <t>Tekući prijenosi između proračunskih korisnika istog proračuna temeljem prijenosa EU sredstava</t>
  </si>
  <si>
    <t>Kapitalne donacije</t>
  </si>
  <si>
    <t>Pomoći iz inozemstva i od subjekata unutar općeg proračuna</t>
  </si>
  <si>
    <t>Pomoći od međunarodnih organizacija, te institucija i tijela EU</t>
  </si>
  <si>
    <t>Pomoći od izvanproračunskih korisnika</t>
  </si>
  <si>
    <t>Prijenosi između proračunskih korisnika istog proračuna</t>
  </si>
  <si>
    <t>Prihodi od financijske imovine</t>
  </si>
  <si>
    <t>Prihodi po posebnim propisima</t>
  </si>
  <si>
    <t>Prihodi od prodaje proizvoda i robe, te pruženih usluga</t>
  </si>
  <si>
    <t>Donacije od fizičkih i pravnih osoba izvan općeg proračuna</t>
  </si>
  <si>
    <t>Prihodi iz nadležnog proračuna za financiranje redovne djelatnosti proračunskih korisnika</t>
  </si>
  <si>
    <t>Kazne i upravne mjere</t>
  </si>
  <si>
    <t>Prihodi od prodaje nefinancijske imovine</t>
  </si>
  <si>
    <t>Prihodi od prodaje dugotrajne proizvedne imovine</t>
  </si>
  <si>
    <t>Prihodi od prodaje građevinskih objekata</t>
  </si>
  <si>
    <t>Stambeni objekti za zaposlene</t>
  </si>
  <si>
    <t>Prihodi od imovine</t>
  </si>
  <si>
    <t>Prihodi od upravnih i administrativnih pristojbi, pristojbi po posebnim propisima i naknada</t>
  </si>
  <si>
    <t>Prihod od prodaje proizvoda i robe, te pruženih usluga i prihodi od donacija</t>
  </si>
  <si>
    <t>Prihodi od nadležnog proračuna i HZZO-a temeljem ugovornih obveza</t>
  </si>
  <si>
    <t>Kazne, upravne mjere i ostali prihodi</t>
  </si>
  <si>
    <t xml:space="preserve"> Pristojbe i naknade</t>
  </si>
  <si>
    <t>Naknade građanima i kućanstvima u novcu</t>
  </si>
  <si>
    <t>Naziv rashoda</t>
  </si>
  <si>
    <t>Plaće (Bruto)</t>
  </si>
  <si>
    <t>Pomoći dane u inozemstvo i unutar općeg proračuna</t>
  </si>
  <si>
    <t>Rashodi za nabavu neproizvedene nefinancijske imovine</t>
  </si>
  <si>
    <t>Nematerijalna imovina</t>
  </si>
  <si>
    <t>Prijevozna sredstva</t>
  </si>
  <si>
    <t>Nematerijalna proizvedna imovina</t>
  </si>
  <si>
    <t xml:space="preserve"> Instrumenti, uređaji i strojevi</t>
  </si>
  <si>
    <t xml:space="preserve">Plaće za redovan rad  </t>
  </si>
  <si>
    <t>Doprinosi za osiguranje u slučaju nezaposlenosti</t>
  </si>
  <si>
    <t>RASHODI/IZVOR FINANCIRANJA</t>
  </si>
  <si>
    <t>Pomoći EU  (51)</t>
  </si>
  <si>
    <t>PRIHODI OD PRODAJE NEFINANCIJSKE IMOVINE</t>
  </si>
  <si>
    <t xml:space="preserve"> Ostali nespomenuti rashodi poslovanja</t>
  </si>
  <si>
    <t>A622005 ORGANIZIRANJE I ODRŽAVANJE ZNANSTVENIH SKUPOVA</t>
  </si>
  <si>
    <t>II. POSEBNI DIO</t>
  </si>
  <si>
    <t>8.</t>
  </si>
  <si>
    <t>Prihodi od prodanih proizvoda</t>
  </si>
  <si>
    <t>Tekuće donacije u naravi</t>
  </si>
  <si>
    <t>5.1.</t>
  </si>
  <si>
    <t>5.2.</t>
  </si>
  <si>
    <t>Pomoći EU - izvor 51</t>
  </si>
  <si>
    <t>Ostale pomoći  - izvor 52</t>
  </si>
  <si>
    <t xml:space="preserve">SVEUČILIŠTE U RIJECI POMORSKI FAKULTET </t>
  </si>
  <si>
    <t xml:space="preserve">M.P.                                </t>
  </si>
  <si>
    <t>Ostale plaće u naravi</t>
  </si>
  <si>
    <t>Zatezne kamate</t>
  </si>
  <si>
    <t>Kazne, penali i naknade štete</t>
  </si>
  <si>
    <t>Naknade štete pravnim i fizičkim licima</t>
  </si>
  <si>
    <t>Ulaganje u računalne programe</t>
  </si>
  <si>
    <t>Ostala nematerijalna imovina</t>
  </si>
  <si>
    <t>Materijal za tekuće i investicijsko održavanje</t>
  </si>
  <si>
    <t>Naknade štete pravnim i fizičkim osobama</t>
  </si>
  <si>
    <t>Naknade osobama izvan radnog odnosa</t>
  </si>
  <si>
    <t>Tekući prijenosi između proračunskih korisnika</t>
  </si>
  <si>
    <t>3 = 2/1  *100</t>
  </si>
  <si>
    <t>5 = 4/1 *100</t>
  </si>
  <si>
    <t>Ukupno:</t>
  </si>
  <si>
    <t>Kapitalne pomoći od institucija i tijela   EU</t>
  </si>
  <si>
    <t>Ostale kazne (zakasnine biblioteka)</t>
  </si>
  <si>
    <t>Prihodi od prodanih proizvoda (knjige)</t>
  </si>
  <si>
    <t>Sveučilište u Rijeci</t>
  </si>
  <si>
    <t>Pomorski fakultet</t>
  </si>
  <si>
    <t>A6210 REDOVNA DJELATNOST-Ministarstvo znanosti i obrazovanja</t>
  </si>
  <si>
    <t>Uniri potpore - Opći prihodi i primici (11)</t>
  </si>
  <si>
    <t>Potpore za objavu radova - Ostali prihodi za posebne namjene (43)</t>
  </si>
  <si>
    <t>Troškovi sudskih postupaka</t>
  </si>
  <si>
    <t>Instrumenti uređaji</t>
  </si>
  <si>
    <t>Dodatna ulaganja na postrojenjima i opremi</t>
  </si>
  <si>
    <t>23705 VINP OSTALE AKTIVNOSTI</t>
  </si>
  <si>
    <t>A600001 PARTICIPACIJA ŠKOLARINA</t>
  </si>
  <si>
    <t>A600002 POSLIJEDIPLOMSKI STUDIJ</t>
  </si>
  <si>
    <t>3111</t>
  </si>
  <si>
    <t>3132</t>
  </si>
  <si>
    <t>3133</t>
  </si>
  <si>
    <t>3213</t>
  </si>
  <si>
    <t>3237</t>
  </si>
  <si>
    <t>3241</t>
  </si>
  <si>
    <t>3432</t>
  </si>
  <si>
    <t>3112</t>
  </si>
  <si>
    <t>3121</t>
  </si>
  <si>
    <t>3221</t>
  </si>
  <si>
    <t>3222</t>
  </si>
  <si>
    <t>3223</t>
  </si>
  <si>
    <t>3224</t>
  </si>
  <si>
    <t>3231</t>
  </si>
  <si>
    <t>3232</t>
  </si>
  <si>
    <t>3233</t>
  </si>
  <si>
    <t>3235</t>
  </si>
  <si>
    <t>3236</t>
  </si>
  <si>
    <t>3238</t>
  </si>
  <si>
    <t>3239</t>
  </si>
  <si>
    <t>3293</t>
  </si>
  <si>
    <t>3295</t>
  </si>
  <si>
    <t>3299</t>
  </si>
  <si>
    <t>3431</t>
  </si>
  <si>
    <t>3691</t>
  </si>
  <si>
    <t>3812</t>
  </si>
  <si>
    <t>4123</t>
  </si>
  <si>
    <t>4221</t>
  </si>
  <si>
    <t>4222</t>
  </si>
  <si>
    <t>4223</t>
  </si>
  <si>
    <t>4224</t>
  </si>
  <si>
    <t>4225</t>
  </si>
  <si>
    <t>4264</t>
  </si>
  <si>
    <t>3211</t>
  </si>
  <si>
    <t>23703 OSTALE AKTIVNOSTI IZVORA 11</t>
  </si>
  <si>
    <t>A600003 CJELOŽIVOTNO OBRAZOVANJE - CIP</t>
  </si>
  <si>
    <t>23705 EU PROJEKTI SVEUČILITE U RIJECI</t>
  </si>
  <si>
    <t>A600004 STRUČNA DJELATNOST - PROJEKTI</t>
  </si>
  <si>
    <t>23701 MZOS REDOVNA DJELATNOST</t>
  </si>
  <si>
    <t>23701 MZOS REDOVNA DJELATNOST (Redovna i dio EU)</t>
  </si>
  <si>
    <t>23703 OSTALE AKTIVNOSTI IZVORA 11 (Programski i UNIRi potpore)</t>
  </si>
  <si>
    <t>Pomoći (52)</t>
  </si>
  <si>
    <t>23704 OP UČINKOVITI LJUDSKI POTENCIJALI</t>
  </si>
  <si>
    <t>Pomoći ESF (561)</t>
  </si>
  <si>
    <t>K679106 OP UČINKOVITI LJUDSKI POTENCIJALI 2014-2020. PRIORITET 3</t>
  </si>
  <si>
    <t>Plaće u naravi</t>
  </si>
  <si>
    <t>Doprinosi za zapošljavanje</t>
  </si>
  <si>
    <t>Službena radna i zaštitna odjeća</t>
  </si>
  <si>
    <t>Umjetnička djela</t>
  </si>
  <si>
    <t>Ostale nespomunte usluge</t>
  </si>
  <si>
    <t>Instrumenti i uređaji i ostal aoprema</t>
  </si>
  <si>
    <t>Doprinosi za zdravstveno osiguranje</t>
  </si>
  <si>
    <t>Stručno usavršavanje</t>
  </si>
  <si>
    <t>Uredski materijal</t>
  </si>
  <si>
    <t>Službena i radna odjeća</t>
  </si>
  <si>
    <t>Telefon i poštarina</t>
  </si>
  <si>
    <t>Ostale nespomenute usluge</t>
  </si>
  <si>
    <t>Naknade osobama van radnog odnosa</t>
  </si>
  <si>
    <t>Ostali nespomenuti rashodi</t>
  </si>
  <si>
    <t>Negativne tečajne razlike</t>
  </si>
  <si>
    <t>ostali nespounti financijski rashodi</t>
  </si>
  <si>
    <t>Tekući prijenosi</t>
  </si>
  <si>
    <t>Tekuće donacij u naravi</t>
  </si>
  <si>
    <t>Uredska oprema i namjueštaj</t>
  </si>
  <si>
    <t>Uređaji za održavanje i zaštitu</t>
  </si>
  <si>
    <t>Insturmenti uređaji i strojevi</t>
  </si>
  <si>
    <t>Uređaji i strojevi za ostale namjene</t>
  </si>
  <si>
    <t>Prijevozna sredstva u pomorskom prometu</t>
  </si>
  <si>
    <t>Ulaganja u računalne programe</t>
  </si>
  <si>
    <t>Dodatna ulaganja u opermu</t>
  </si>
  <si>
    <t>Usluge promidžbe i informrianja</t>
  </si>
  <si>
    <t>Materijal i dijelovi za tekuće i invest održavanje</t>
  </si>
  <si>
    <t>Ostali financijski rahodi</t>
  </si>
  <si>
    <t>Pomoći EU  (561)</t>
  </si>
  <si>
    <t>Ulaganja na tuđoj imovini radi prava korištenja</t>
  </si>
  <si>
    <t>Tekući prijenosi temeljem EU sredstava</t>
  </si>
  <si>
    <t>Plaće za prekovremeni rad</t>
  </si>
  <si>
    <t>Materijal I sirovine</t>
  </si>
  <si>
    <t>Materijal za tekuće I investicijskog održavanje</t>
  </si>
  <si>
    <t>Naknade osoba izvan radnog odnosa</t>
  </si>
  <si>
    <t>Tekuće I investicijsko održavanje</t>
  </si>
  <si>
    <t>Nacionalno sufinanciranje (12)</t>
  </si>
  <si>
    <t>Naknade u novcu</t>
  </si>
  <si>
    <t xml:space="preserve">Naknade u naravi </t>
  </si>
  <si>
    <t>Prihodi za posebne namjene (43)</t>
  </si>
  <si>
    <t>A      STUDENTSKI ZBOR</t>
  </si>
  <si>
    <t>Donacije (6) Zaklada UNIRI</t>
  </si>
  <si>
    <t>Ulaganje u tuđu imovinu</t>
  </si>
  <si>
    <t>Umjetnička, literarna i znanstvena djela</t>
  </si>
  <si>
    <t>Rashodi za dodatna ulaganja na nefinancijskoj imovini</t>
  </si>
  <si>
    <t>Laboratorijska oprema</t>
  </si>
  <si>
    <t>Ulaganja u tuđu imovinu</t>
  </si>
  <si>
    <t>Stručno usavršavanje i osposobljavanje</t>
  </si>
  <si>
    <t>Usluge za tekuće i investicijsko održavanje</t>
  </si>
  <si>
    <t>Bankarske i usluge platnog prometa</t>
  </si>
  <si>
    <t>Pomoći (52) -Prihodi od Sveučilišta</t>
  </si>
  <si>
    <t>Prihodi za posebne namjene (43) Financiranje Fakultet</t>
  </si>
  <si>
    <t>A6210002 OSTALI VLASTITI I NAMJENSKI PRIHODI</t>
  </si>
  <si>
    <t>23705 VLASTITI I NAMJENSKI PRIHODI</t>
  </si>
  <si>
    <t>PRIHODI/RASHODI</t>
  </si>
  <si>
    <t>5.3.</t>
  </si>
  <si>
    <t>ESF - izvor 561</t>
  </si>
  <si>
    <t>1.2.</t>
  </si>
  <si>
    <t>NACIONALNO SUFINANCIRANJE  EU PROJEKATA</t>
  </si>
  <si>
    <t>Prihodi od prodaje umjetničkih djela</t>
  </si>
  <si>
    <t>Umjetnička i znanstvena djela</t>
  </si>
  <si>
    <t>DONOS</t>
  </si>
  <si>
    <t>ODNOS</t>
  </si>
  <si>
    <t>PRIMICI OD FINANCIJSKE IMOVINE I ZADUŽIVANJA</t>
  </si>
  <si>
    <t>NETO FINANCIRANJE</t>
  </si>
  <si>
    <t>Tekuće pomoći od institucija i tijela EU</t>
  </si>
  <si>
    <t>Kapitalne pomoći od institucija i tijela EU</t>
  </si>
  <si>
    <t>Prihodi od prodaje komunikacijske opreme</t>
  </si>
  <si>
    <t>Prihodi od prodaje postrojenja i opreme</t>
  </si>
  <si>
    <t xml:space="preserve">9. </t>
  </si>
  <si>
    <t>IZDACI ZA FINANCIJSKU IMOVINU I DEPOZITE</t>
  </si>
  <si>
    <t>P622003 PROJEKTI HRVATSKE ZAKLADE ZA ZNANOST</t>
  </si>
  <si>
    <t xml:space="preserve">Subvencije trgovačkim društvima </t>
  </si>
  <si>
    <t>Tekuće pomoći inozemnim vladama</t>
  </si>
  <si>
    <t>Tekuće donacije EU sredstava</t>
  </si>
  <si>
    <t>Tekući prijenosi između proarčunskih korisnika temeljem EU sredstava</t>
  </si>
  <si>
    <t>Tekuće pomoći između proačunskih korisnika istog proačuna</t>
  </si>
  <si>
    <t>ostale naknade troškova zaposlenima</t>
  </si>
  <si>
    <t>Ostale naknade troškova zaposlenima</t>
  </si>
  <si>
    <t>23704 OP UČINKOVITI LJUDSKI POTENCIJALI (MEDUSA I PANDORA)</t>
  </si>
  <si>
    <t>Naknade građanima u kućanstvu i novcu</t>
  </si>
  <si>
    <t>Naknade građanima</t>
  </si>
  <si>
    <t>Znanstvena i laboratorijska oprema</t>
  </si>
  <si>
    <t>Korištenje privatnog automobila u službene svrhe</t>
  </si>
  <si>
    <t xml:space="preserve">Prihodi iz nadležnog proračuna za kapitalna </t>
  </si>
  <si>
    <t>Prihodi za financiranje kapitalnih ulaganja</t>
  </si>
  <si>
    <t>Ostali uređaji ioprema</t>
  </si>
  <si>
    <t>Ostali uređaji i strojevi</t>
  </si>
  <si>
    <t>Tekući prijenosi EU sredstava</t>
  </si>
  <si>
    <t>Kapitalni prijenosi EU sredstava</t>
  </si>
  <si>
    <t>Prijensi EU sredstava</t>
  </si>
  <si>
    <t>Znanstveni projekti PFRI i UNIRI stim. potpora- Ostale pomoći i darovnice  (52)</t>
  </si>
  <si>
    <t>Kapitalni prijenosi od EU sredstava</t>
  </si>
  <si>
    <t>Donos</t>
  </si>
  <si>
    <t>Naknade građanima i kućanstvima</t>
  </si>
  <si>
    <t>Pomoći dane u inozemstvo i izvan općeg proračuna</t>
  </si>
  <si>
    <t>Tekuće donacije iz EU sredstava</t>
  </si>
  <si>
    <t>Subvencije</t>
  </si>
  <si>
    <t>Subvencije trgovačkim društvima, zadrugama, poljoprivrednicima i obrtnicima iz EU sredstava</t>
  </si>
  <si>
    <t>Pomoći inozemnim vladama</t>
  </si>
  <si>
    <t>Subvencije trgovakčim društvima, poljoprivrednicima i obrtnicima temeljem EU sredstava</t>
  </si>
  <si>
    <t>Subvencije trgovačkim društvima</t>
  </si>
  <si>
    <t>Prijenosi između pror. korisnika istog proračuna temelje EU sredstava</t>
  </si>
  <si>
    <t>Tekuće donacije temeljem EU sredstava</t>
  </si>
  <si>
    <t>Uredska oprema</t>
  </si>
  <si>
    <t>Ostale pomoći (52)</t>
  </si>
  <si>
    <t>Izvršenje 2021.</t>
  </si>
  <si>
    <t>REBALANS 2022.</t>
  </si>
  <si>
    <t>Kombi vozila</t>
  </si>
  <si>
    <t xml:space="preserve">Prijevozna sredstva </t>
  </si>
  <si>
    <t>Plaća u naravi</t>
  </si>
  <si>
    <t>Tekući prijenosi između proarčunskih korisnika istog proračuna</t>
  </si>
  <si>
    <t>Plaće za posebne uvjete rada</t>
  </si>
  <si>
    <t>Pomoći inozemnim vladama izvan EU</t>
  </si>
  <si>
    <t>Auto gume</t>
  </si>
  <si>
    <t>Sitni inventar i auto gume</t>
  </si>
  <si>
    <t>Materijal</t>
  </si>
  <si>
    <t>Materijal, sirovine</t>
  </si>
  <si>
    <t>Ostali materijal i sirovine</t>
  </si>
  <si>
    <t>Ostali materijali i sirovine</t>
  </si>
  <si>
    <t>Radna odjeća</t>
  </si>
  <si>
    <t>Tekuće pomoći proračunskim korisnicima iz proračuna JLPRS</t>
  </si>
  <si>
    <t>Tekuće pomoći iz proračuna JLPRS</t>
  </si>
  <si>
    <t>PLAN 2023.</t>
  </si>
  <si>
    <t>A622120 PRAVOMOĆNE SUDSKE PRESUDE</t>
  </si>
  <si>
    <t>Ostali nespomenuti prihodi (školarine)</t>
  </si>
  <si>
    <t>usluge promidžbe</t>
  </si>
  <si>
    <t>A621181 PRAVOMOĆNE SUDSKE PRESUDE</t>
  </si>
  <si>
    <t>Pomoći  51</t>
  </si>
  <si>
    <t>Izvršenje 2022.</t>
  </si>
  <si>
    <t>Dodatna ulaganja na građevinskim objektima</t>
  </si>
  <si>
    <t>Troškovi zateznih kamata</t>
  </si>
  <si>
    <t>Prihodi poslovanja i prihodi od prodaje nefinancije imovine ostvareni su kako slijedi:</t>
  </si>
  <si>
    <t>Prihodi poslovanja i prihodi od prodaje nefinancijske imovine ostvareni su prema izvorima financiranja kako slijedi:</t>
  </si>
  <si>
    <t>Rashodi poslovanja i rashodi za nabavu nefinancijske imovine izvršeni su kako slijedi:</t>
  </si>
  <si>
    <t>Rashodi poslovanja i rashodi za nabavu nefinancijske imovine izvršeni su  prema izvorima financiranja kako slijedi:</t>
  </si>
  <si>
    <t>Rashodi poslovanja i rashodi za nabavu nefinancijske imovine izvršeni su po aktivnostima i programima kako slijedi:</t>
  </si>
  <si>
    <t>Za razdoblje od 1.1.2022. do 31.12.2022.</t>
  </si>
  <si>
    <t>Odnos</t>
  </si>
  <si>
    <t>IZVRŠENJE FINANCIJSKOG PLANA ZA 2022. GODINU</t>
  </si>
  <si>
    <t>Indeks                (4/3)</t>
  </si>
  <si>
    <t>izv. prof. dr. sc. Ana Perić Hadžić</t>
  </si>
  <si>
    <t>U Rijeci, 17. veljače 2023. godine</t>
  </si>
  <si>
    <t xml:space="preserve">   Dekanica:</t>
  </si>
  <si>
    <t>Prihodi od prodaje prijevoznih sredstava</t>
  </si>
  <si>
    <t>Prihodi od prodaje plovila</t>
  </si>
  <si>
    <t>Ostale nespomenute izložbene vrijednosti</t>
  </si>
  <si>
    <t>Ostali instrumenti i oprema</t>
  </si>
  <si>
    <t>Ostale nespomnute izložbene vrijednosti</t>
  </si>
  <si>
    <t>Indeks (4/5)</t>
  </si>
  <si>
    <t>IZDACI ZA FINANCIJSKU IMOVINU</t>
  </si>
  <si>
    <t>PRIMICI OD FINANCIJSKE IMOVINE</t>
  </si>
  <si>
    <t>Indeks (3/4)</t>
  </si>
  <si>
    <t>Indeks                (3/2)</t>
  </si>
  <si>
    <t>Izvršenje Financijskog plana Pomorskog fakulteta Rijeka za razdoblje 1. siječnja - 31. prosinca 2022. godine prema  gotovinskom načelu izgleda kako slijedi:</t>
  </si>
  <si>
    <t>Ostale pomoći i darovnice (52) - IAMU, dio stimulativnih ptopora</t>
  </si>
  <si>
    <t>Prihodi iz nadležnog proračuna za kapitalna ulaganja</t>
  </si>
  <si>
    <t>Tekući prijenosi između proračunskih korisnika istog proračuna (Sveučilište, MZO i HRZZ)</t>
  </si>
  <si>
    <t>Kapitalni prijenosi temeljem EU sredstava</t>
  </si>
  <si>
    <t>Tekuće pomoći od institucija i tijela EU -  ESF</t>
  </si>
  <si>
    <t>Kapitalne pomoći od institucija i tijela EU -  ESF</t>
  </si>
  <si>
    <t>Tekuće pomoći inozemnim vladama (sveučilištima)</t>
  </si>
  <si>
    <t>Prijenosi između prororačunskih korisnika istog proračuna</t>
  </si>
  <si>
    <t>Naknade građanima i kućanstvima (stipendije i školarine)</t>
  </si>
  <si>
    <t>Prihodi od prodaje opreme</t>
  </si>
  <si>
    <t>Prihodi od prodaje ostalih izložbenih vrijednosti</t>
  </si>
  <si>
    <t>Izvršenje financijskog plana po izvorima financiranja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</si>
</sst>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mo"/>
      <family val="2"/>
    </font>
    <font>
      <sz val="11"/>
      <name val="Calibri"/>
      <family val="2"/>
      <charset val="238"/>
    </font>
    <font>
      <sz val="8"/>
      <color rgb="FF000000"/>
      <name val="Arimo"/>
      <family val="2"/>
    </font>
    <font>
      <b/>
      <sz val="14"/>
      <color rgb="FF000000"/>
      <name val="Arimo"/>
      <family val="2"/>
    </font>
    <font>
      <sz val="10"/>
      <color rgb="FF000000"/>
      <name val="Arimo"/>
      <family val="2"/>
    </font>
    <font>
      <b/>
      <sz val="11"/>
      <color rgb="FF000000"/>
      <name val="Arimo"/>
      <family val="2"/>
    </font>
    <font>
      <b/>
      <sz val="9"/>
      <color rgb="FF000000"/>
      <name val="Arimo"/>
      <family val="2"/>
    </font>
    <font>
      <b/>
      <sz val="10"/>
      <color rgb="FF000000"/>
      <name val="Arimo"/>
      <family val="2"/>
    </font>
    <font>
      <b/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8"/>
      <color rgb="FF000000"/>
      <name val="Arimo"/>
      <charset val="238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indexed="8"/>
      <name val="MS Sans Serif"/>
      <charset val="238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8"/>
      <color rgb="FFFF0000"/>
      <name val="Arimo"/>
      <family val="2"/>
    </font>
    <font>
      <b/>
      <sz val="8"/>
      <name val="Arimo"/>
      <family val="2"/>
    </font>
    <font>
      <sz val="10"/>
      <color indexed="8"/>
      <name val="Arial"/>
      <family val="2"/>
      <charset val="238"/>
    </font>
    <font>
      <sz val="12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name val="Arial"/>
      <family val="2"/>
    </font>
    <font>
      <sz val="10"/>
      <color rgb="FF000000"/>
      <name val="Open Sans"/>
    </font>
    <font>
      <sz val="11"/>
      <color rgb="FFFF000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3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 style="thin">
        <color rgb="FF000000"/>
      </top>
      <bottom/>
      <diagonal/>
    </border>
  </borders>
  <cellStyleXfs count="6">
    <xf numFmtId="0" fontId="0" fillId="0" borderId="0"/>
    <xf numFmtId="0" fontId="19" fillId="0" borderId="0"/>
    <xf numFmtId="0" fontId="20" fillId="0" borderId="0"/>
    <xf numFmtId="0" fontId="25" fillId="0" borderId="0"/>
    <xf numFmtId="4" fontId="28" fillId="0" borderId="26" applyNumberFormat="0" applyProtection="0">
      <alignment horizontal="right" vertical="center"/>
    </xf>
    <xf numFmtId="0" fontId="29" fillId="0" borderId="0"/>
  </cellStyleXfs>
  <cellXfs count="235">
    <xf numFmtId="0" fontId="0" fillId="0" borderId="0" xfId="0"/>
    <xf numFmtId="0" fontId="0" fillId="0" borderId="1" xfId="0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0" fillId="0" borderId="0" xfId="0" applyNumberForma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pivotButton="1"/>
    <xf numFmtId="0" fontId="1" fillId="0" borderId="0" xfId="0" applyFont="1" applyAlignment="1">
      <alignment horizontal="right"/>
    </xf>
    <xf numFmtId="0" fontId="0" fillId="2" borderId="0" xfId="0" applyNumberFormat="1" applyFont="1" applyFill="1" applyBorder="1" applyAlignment="1" applyProtection="1">
      <alignment wrapText="1"/>
      <protection locked="0"/>
    </xf>
    <xf numFmtId="0" fontId="9" fillId="2" borderId="7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Border="1"/>
    <xf numFmtId="0" fontId="0" fillId="0" borderId="11" xfId="0" applyBorder="1"/>
    <xf numFmtId="0" fontId="11" fillId="0" borderId="0" xfId="0" applyFont="1"/>
    <xf numFmtId="0" fontId="0" fillId="0" borderId="11" xfId="0" applyBorder="1" applyAlignment="1">
      <alignment wrapText="1"/>
    </xf>
    <xf numFmtId="0" fontId="14" fillId="0" borderId="0" xfId="0" applyNumberFormat="1" applyFont="1" applyFill="1" applyBorder="1" applyAlignment="1" applyProtection="1">
      <alignment vertical="center"/>
    </xf>
    <xf numFmtId="0" fontId="15" fillId="0" borderId="0" xfId="0" applyNumberFormat="1" applyFont="1" applyFill="1" applyBorder="1" applyAlignment="1" applyProtection="1">
      <alignment vertical="center"/>
    </xf>
    <xf numFmtId="0" fontId="18" fillId="0" borderId="0" xfId="0" applyNumberFormat="1" applyFont="1" applyFill="1" applyBorder="1" applyAlignment="1" applyProtection="1">
      <alignment horizontal="left" vertical="center" wrapText="1"/>
    </xf>
    <xf numFmtId="0" fontId="13" fillId="5" borderId="11" xfId="1" applyNumberFormat="1" applyFont="1" applyFill="1" applyBorder="1" applyAlignment="1" applyProtection="1">
      <alignment horizontal="center" wrapText="1"/>
    </xf>
    <xf numFmtId="0" fontId="13" fillId="5" borderId="11" xfId="1" applyNumberFormat="1" applyFont="1" applyFill="1" applyBorder="1" applyAlignment="1" applyProtection="1">
      <alignment horizontal="center" vertical="center" wrapText="1"/>
    </xf>
    <xf numFmtId="0" fontId="11" fillId="0" borderId="11" xfId="0" applyNumberFormat="1" applyFont="1" applyFill="1" applyBorder="1" applyAlignment="1" applyProtection="1">
      <alignment horizontal="left" vertical="center" wrapText="1"/>
    </xf>
    <xf numFmtId="3" fontId="18" fillId="6" borderId="11" xfId="0" applyNumberFormat="1" applyFont="1" applyFill="1" applyBorder="1" applyAlignment="1" applyProtection="1">
      <alignment horizontal="right" vertical="center" wrapText="1"/>
    </xf>
    <xf numFmtId="3" fontId="18" fillId="6" borderId="11" xfId="0" applyNumberFormat="1" applyFont="1" applyFill="1" applyBorder="1" applyAlignment="1">
      <alignment horizontal="right" vertical="center"/>
    </xf>
    <xf numFmtId="0" fontId="11" fillId="0" borderId="11" xfId="0" quotePrefix="1" applyFont="1" applyBorder="1" applyAlignment="1">
      <alignment horizontal="left" vertical="center"/>
    </xf>
    <xf numFmtId="3" fontId="14" fillId="0" borderId="0" xfId="0" applyNumberFormat="1" applyFont="1" applyFill="1" applyBorder="1" applyAlignment="1" applyProtection="1">
      <alignment vertical="center"/>
    </xf>
    <xf numFmtId="0" fontId="11" fillId="0" borderId="11" xfId="0" applyFont="1" applyBorder="1" applyAlignment="1">
      <alignment horizontal="left" vertical="center"/>
    </xf>
    <xf numFmtId="0" fontId="11" fillId="0" borderId="11" xfId="0" quotePrefix="1" applyNumberFormat="1" applyFont="1" applyFill="1" applyBorder="1" applyAlignment="1" applyProtection="1">
      <alignment horizontal="left" vertical="center" wrapText="1"/>
    </xf>
    <xf numFmtId="3" fontId="11" fillId="6" borderId="11" xfId="0" applyNumberFormat="1" applyFont="1" applyFill="1" applyBorder="1" applyAlignment="1" applyProtection="1">
      <alignment horizontal="right" vertical="center" wrapText="1"/>
    </xf>
    <xf numFmtId="0" fontId="3" fillId="0" borderId="0" xfId="2" applyFont="1"/>
    <xf numFmtId="0" fontId="21" fillId="0" borderId="0" xfId="0" applyNumberFormat="1" applyFont="1" applyFill="1" applyBorder="1" applyAlignment="1" applyProtection="1"/>
    <xf numFmtId="0" fontId="21" fillId="0" borderId="0" xfId="0" applyNumberFormat="1" applyFont="1" applyFill="1" applyBorder="1" applyAlignment="1" applyProtection="1">
      <alignment vertical="center"/>
    </xf>
    <xf numFmtId="49" fontId="3" fillId="0" borderId="0" xfId="2" applyNumberFormat="1" applyFont="1" applyBorder="1" applyAlignment="1"/>
    <xf numFmtId="0" fontId="3" fillId="0" borderId="0" xfId="2" applyFont="1" applyBorder="1" applyAlignment="1"/>
    <xf numFmtId="0" fontId="21" fillId="0" borderId="0" xfId="2" applyFont="1" applyBorder="1"/>
    <xf numFmtId="0" fontId="21" fillId="0" borderId="0" xfId="2" applyFont="1" applyFill="1" applyBorder="1"/>
    <xf numFmtId="0" fontId="21" fillId="0" borderId="0" xfId="2" applyFont="1" applyBorder="1" applyAlignment="1"/>
    <xf numFmtId="0" fontId="22" fillId="0" borderId="0" xfId="0" applyNumberFormat="1" applyFont="1" applyFill="1" applyBorder="1" applyAlignment="1" applyProtection="1">
      <alignment vertical="center"/>
    </xf>
    <xf numFmtId="0" fontId="0" fillId="4" borderId="0" xfId="0" applyFill="1"/>
    <xf numFmtId="0" fontId="21" fillId="0" borderId="11" xfId="0" applyNumberFormat="1" applyFont="1" applyFill="1" applyBorder="1" applyAlignment="1" applyProtection="1">
      <alignment horizontal="left" vertical="center" wrapText="1"/>
    </xf>
    <xf numFmtId="3" fontId="14" fillId="6" borderId="11" xfId="0" applyNumberFormat="1" applyFont="1" applyFill="1" applyBorder="1" applyAlignment="1" applyProtection="1">
      <alignment horizontal="right" vertical="center" wrapText="1"/>
    </xf>
    <xf numFmtId="0" fontId="11" fillId="7" borderId="11" xfId="0" applyNumberFormat="1" applyFont="1" applyFill="1" applyBorder="1" applyAlignment="1" applyProtection="1">
      <alignment horizontal="left" vertical="center" wrapText="1"/>
    </xf>
    <xf numFmtId="3" fontId="18" fillId="7" borderId="11" xfId="0" applyNumberFormat="1" applyFont="1" applyFill="1" applyBorder="1" applyAlignment="1" applyProtection="1">
      <alignment horizontal="right" vertical="center" wrapText="1"/>
    </xf>
    <xf numFmtId="0" fontId="11" fillId="8" borderId="11" xfId="0" applyNumberFormat="1" applyFont="1" applyFill="1" applyBorder="1" applyAlignment="1" applyProtection="1">
      <alignment horizontal="left" vertical="center" wrapText="1"/>
    </xf>
    <xf numFmtId="3" fontId="18" fillId="8" borderId="11" xfId="0" applyNumberFormat="1" applyFont="1" applyFill="1" applyBorder="1" applyAlignment="1" applyProtection="1">
      <alignment horizontal="right" vertical="center" wrapText="1"/>
    </xf>
    <xf numFmtId="3" fontId="0" fillId="6" borderId="11" xfId="0" applyNumberFormat="1" applyFill="1" applyBorder="1"/>
    <xf numFmtId="3" fontId="11" fillId="8" borderId="11" xfId="0" applyNumberFormat="1" applyFont="1" applyFill="1" applyBorder="1" applyAlignment="1" applyProtection="1">
      <alignment horizontal="right" vertical="center" wrapText="1"/>
    </xf>
    <xf numFmtId="0" fontId="13" fillId="5" borderId="22" xfId="1" applyNumberFormat="1" applyFont="1" applyFill="1" applyBorder="1" applyAlignment="1" applyProtection="1">
      <alignment horizontal="center" vertical="center" wrapText="1"/>
    </xf>
    <xf numFmtId="0" fontId="13" fillId="5" borderId="11" xfId="0" applyFont="1" applyFill="1" applyBorder="1" applyAlignment="1">
      <alignment horizontal="left" vertical="center" wrapText="1"/>
    </xf>
    <xf numFmtId="3" fontId="13" fillId="5" borderId="11" xfId="0" applyNumberFormat="1" applyFont="1" applyFill="1" applyBorder="1" applyAlignment="1">
      <alignment horizontal="right" vertical="center" wrapText="1"/>
    </xf>
    <xf numFmtId="3" fontId="11" fillId="7" borderId="11" xfId="0" applyNumberFormat="1" applyFont="1" applyFill="1" applyBorder="1" applyAlignment="1" applyProtection="1">
      <alignment horizontal="right" vertical="center" wrapText="1"/>
    </xf>
    <xf numFmtId="3" fontId="0" fillId="4" borderId="11" xfId="0" applyNumberFormat="1" applyFont="1" applyFill="1" applyBorder="1"/>
    <xf numFmtId="3" fontId="0" fillId="4" borderId="11" xfId="0" applyNumberFormat="1" applyFill="1" applyBorder="1"/>
    <xf numFmtId="0" fontId="3" fillId="0" borderId="11" xfId="0" applyFont="1" applyFill="1" applyBorder="1"/>
    <xf numFmtId="4" fontId="18" fillId="6" borderId="11" xfId="0" applyNumberFormat="1" applyFont="1" applyFill="1" applyBorder="1" applyAlignment="1" applyProtection="1">
      <alignment horizontal="right" vertical="center" wrapText="1"/>
    </xf>
    <xf numFmtId="0" fontId="13" fillId="5" borderId="0" xfId="0" quotePrefix="1" applyFont="1" applyFill="1" applyBorder="1" applyAlignment="1">
      <alignment horizontal="center" wrapText="1"/>
    </xf>
    <xf numFmtId="0" fontId="11" fillId="0" borderId="11" xfId="0" applyNumberFormat="1" applyFont="1" applyFill="1" applyBorder="1" applyAlignment="1" applyProtection="1">
      <alignment horizontal="right" vertical="center" wrapText="1"/>
    </xf>
    <xf numFmtId="2" fontId="18" fillId="7" borderId="11" xfId="0" applyNumberFormat="1" applyFont="1" applyFill="1" applyBorder="1" applyAlignment="1" applyProtection="1">
      <alignment horizontal="right" vertical="center" wrapText="1"/>
    </xf>
    <xf numFmtId="4" fontId="18" fillId="7" borderId="11" xfId="0" applyNumberFormat="1" applyFont="1" applyFill="1" applyBorder="1" applyAlignment="1" applyProtection="1">
      <alignment horizontal="right" vertical="center" wrapText="1"/>
    </xf>
    <xf numFmtId="4" fontId="18" fillId="8" borderId="11" xfId="0" applyNumberFormat="1" applyFont="1" applyFill="1" applyBorder="1" applyAlignment="1" applyProtection="1">
      <alignment horizontal="right" vertical="center" wrapText="1"/>
    </xf>
    <xf numFmtId="0" fontId="13" fillId="5" borderId="11" xfId="0" quotePrefix="1" applyFont="1" applyFill="1" applyBorder="1" applyAlignment="1">
      <alignment horizontal="center" vertical="center" wrapText="1"/>
    </xf>
    <xf numFmtId="0" fontId="13" fillId="5" borderId="11" xfId="0" applyFont="1" applyFill="1" applyBorder="1" applyAlignment="1">
      <alignment horizontal="center" vertical="center" wrapText="1"/>
    </xf>
    <xf numFmtId="0" fontId="13" fillId="5" borderId="23" xfId="0" applyFont="1" applyFill="1" applyBorder="1" applyAlignment="1">
      <alignment horizontal="left" vertical="center" wrapText="1"/>
    </xf>
    <xf numFmtId="3" fontId="2" fillId="2" borderId="0" xfId="0" applyNumberFormat="1" applyFont="1" applyFill="1" applyBorder="1" applyAlignment="1" applyProtection="1">
      <alignment vertical="center" wrapText="1"/>
      <protection locked="0"/>
    </xf>
    <xf numFmtId="3" fontId="13" fillId="5" borderId="11" xfId="0" applyNumberFormat="1" applyFont="1" applyFill="1" applyBorder="1" applyAlignment="1">
      <alignment horizontal="right" wrapText="1"/>
    </xf>
    <xf numFmtId="3" fontId="0" fillId="0" borderId="0" xfId="0" applyNumberFormat="1"/>
    <xf numFmtId="0" fontId="0" fillId="0" borderId="0" xfId="0" applyFont="1"/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right"/>
    </xf>
    <xf numFmtId="2" fontId="9" fillId="2" borderId="7" xfId="0" applyNumberFormat="1" applyFont="1" applyFill="1" applyBorder="1" applyAlignment="1" applyProtection="1">
      <alignment horizontal="right" vertical="center" wrapText="1"/>
    </xf>
    <xf numFmtId="2" fontId="9" fillId="2" borderId="0" xfId="0" applyNumberFormat="1" applyFont="1" applyFill="1" applyBorder="1" applyAlignment="1" applyProtection="1">
      <alignment horizontal="right" vertical="center" wrapText="1"/>
    </xf>
    <xf numFmtId="3" fontId="21" fillId="6" borderId="11" xfId="0" applyNumberFormat="1" applyFont="1" applyFill="1" applyBorder="1"/>
    <xf numFmtId="0" fontId="18" fillId="0" borderId="0" xfId="0" applyNumberFormat="1" applyFont="1" applyFill="1" applyBorder="1" applyAlignment="1" applyProtection="1">
      <alignment horizontal="center" vertical="center" wrapText="1"/>
    </xf>
    <xf numFmtId="3" fontId="0" fillId="4" borderId="11" xfId="0" applyNumberFormat="1" applyFill="1" applyBorder="1" applyAlignment="1">
      <alignment wrapText="1"/>
    </xf>
    <xf numFmtId="0" fontId="13" fillId="5" borderId="25" xfId="1" applyNumberFormat="1" applyFont="1" applyFill="1" applyBorder="1" applyAlignment="1" applyProtection="1">
      <alignment horizontal="center" vertical="center" wrapText="1"/>
    </xf>
    <xf numFmtId="0" fontId="13" fillId="5" borderId="11" xfId="0" quotePrefix="1" applyFont="1" applyFill="1" applyBorder="1" applyAlignment="1">
      <alignment horizontal="center" wrapText="1"/>
    </xf>
    <xf numFmtId="4" fontId="2" fillId="2" borderId="0" xfId="0" applyNumberFormat="1" applyFont="1" applyFill="1" applyBorder="1" applyAlignment="1" applyProtection="1">
      <alignment horizontal="right" vertical="center" wrapText="1"/>
    </xf>
    <xf numFmtId="4" fontId="12" fillId="2" borderId="9" xfId="0" applyNumberFormat="1" applyFont="1" applyFill="1" applyBorder="1" applyAlignment="1" applyProtection="1">
      <alignment horizontal="right" vertical="center" wrapText="1"/>
    </xf>
    <xf numFmtId="0" fontId="26" fillId="0" borderId="0" xfId="0" applyNumberFormat="1" applyFont="1" applyFill="1" applyBorder="1" applyAlignment="1" applyProtection="1">
      <alignment vertical="center"/>
    </xf>
    <xf numFmtId="3" fontId="27" fillId="6" borderId="11" xfId="0" applyNumberFormat="1" applyFont="1" applyFill="1" applyBorder="1"/>
    <xf numFmtId="0" fontId="13" fillId="9" borderId="11" xfId="0" applyFont="1" applyFill="1" applyBorder="1" applyAlignment="1">
      <alignment horizontal="left" vertical="center" wrapText="1"/>
    </xf>
    <xf numFmtId="3" fontId="13" fillId="9" borderId="11" xfId="0" applyNumberFormat="1" applyFont="1" applyFill="1" applyBorder="1" applyAlignment="1">
      <alignment horizontal="right" wrapText="1"/>
    </xf>
    <xf numFmtId="4" fontId="13" fillId="9" borderId="11" xfId="1" applyNumberFormat="1" applyFont="1" applyFill="1" applyBorder="1" applyAlignment="1" applyProtection="1">
      <alignment horizontal="right" wrapText="1"/>
    </xf>
    <xf numFmtId="0" fontId="3" fillId="0" borderId="11" xfId="0" applyFont="1" applyFill="1" applyBorder="1" applyAlignment="1">
      <alignment horizontal="left"/>
    </xf>
    <xf numFmtId="4" fontId="3" fillId="0" borderId="0" xfId="0" applyNumberFormat="1" applyFont="1" applyFill="1" applyBorder="1"/>
    <xf numFmtId="3" fontId="3" fillId="0" borderId="0" xfId="0" applyNumberFormat="1" applyFont="1" applyFill="1" applyBorder="1"/>
    <xf numFmtId="3" fontId="10" fillId="0" borderId="0" xfId="0" applyNumberFormat="1" applyFont="1" applyFill="1" applyBorder="1"/>
    <xf numFmtId="0" fontId="0" fillId="0" borderId="0" xfId="0" applyAlignment="1">
      <alignment horizontal="right"/>
    </xf>
    <xf numFmtId="0" fontId="10" fillId="0" borderId="11" xfId="0" applyFont="1" applyFill="1" applyBorder="1"/>
    <xf numFmtId="0" fontId="3" fillId="0" borderId="11" xfId="0" applyFont="1" applyFill="1" applyBorder="1" applyAlignment="1">
      <alignment horizontal="right"/>
    </xf>
    <xf numFmtId="4" fontId="21" fillId="6" borderId="11" xfId="0" applyNumberFormat="1" applyFont="1" applyFill="1" applyBorder="1"/>
    <xf numFmtId="0" fontId="21" fillId="0" borderId="0" xfId="0" applyFont="1"/>
    <xf numFmtId="4" fontId="11" fillId="4" borderId="11" xfId="0" applyNumberFormat="1" applyFont="1" applyFill="1" applyBorder="1"/>
    <xf numFmtId="4" fontId="11" fillId="8" borderId="11" xfId="0" applyNumberFormat="1" applyFont="1" applyFill="1" applyBorder="1" applyAlignment="1" applyProtection="1">
      <alignment horizontal="right" vertical="center" wrapText="1"/>
    </xf>
    <xf numFmtId="4" fontId="11" fillId="6" borderId="11" xfId="0" applyNumberFormat="1" applyFont="1" applyFill="1" applyBorder="1"/>
    <xf numFmtId="4" fontId="11" fillId="7" borderId="11" xfId="0" applyNumberFormat="1" applyFont="1" applyFill="1" applyBorder="1" applyAlignment="1" applyProtection="1">
      <alignment horizontal="right" vertical="center" wrapText="1"/>
    </xf>
    <xf numFmtId="0" fontId="13" fillId="5" borderId="11" xfId="1" applyNumberFormat="1" applyFont="1" applyFill="1" applyBorder="1" applyAlignment="1" applyProtection="1">
      <alignment horizontal="right" vertical="center" wrapText="1"/>
    </xf>
    <xf numFmtId="4" fontId="11" fillId="6" borderId="11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4" fontId="1" fillId="4" borderId="11" xfId="0" applyNumberFormat="1" applyFont="1" applyFill="1" applyBorder="1" applyAlignment="1">
      <alignment horizontal="right"/>
    </xf>
    <xf numFmtId="0" fontId="10" fillId="0" borderId="11" xfId="5" applyFont="1" applyBorder="1" applyAlignment="1" applyProtection="1">
      <alignment horizontal="left" vertical="center" wrapText="1"/>
    </xf>
    <xf numFmtId="3" fontId="11" fillId="6" borderId="11" xfId="0" applyNumberFormat="1" applyFont="1" applyFill="1" applyBorder="1"/>
    <xf numFmtId="3" fontId="24" fillId="2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/>
    <xf numFmtId="0" fontId="0" fillId="0" borderId="0" xfId="0" applyAlignment="1"/>
    <xf numFmtId="0" fontId="10" fillId="0" borderId="0" xfId="0" applyFont="1" applyFill="1" applyBorder="1"/>
    <xf numFmtId="4" fontId="30" fillId="0" borderId="0" xfId="0" applyNumberFormat="1" applyFont="1" applyFill="1" applyBorder="1"/>
    <xf numFmtId="0" fontId="30" fillId="0" borderId="0" xfId="0" applyFont="1" applyFill="1" applyBorder="1"/>
    <xf numFmtId="3" fontId="15" fillId="6" borderId="11" xfId="0" applyNumberFormat="1" applyFont="1" applyFill="1" applyBorder="1" applyAlignment="1" applyProtection="1">
      <alignment horizontal="right" vertical="center" wrapText="1"/>
    </xf>
    <xf numFmtId="0" fontId="27" fillId="0" borderId="0" xfId="0" applyFont="1"/>
    <xf numFmtId="0" fontId="27" fillId="0" borderId="0" xfId="0" applyFont="1" applyAlignment="1"/>
    <xf numFmtId="4" fontId="27" fillId="0" borderId="0" xfId="0" applyNumberFormat="1" applyFont="1"/>
    <xf numFmtId="0" fontId="27" fillId="0" borderId="0" xfId="0" applyNumberFormat="1" applyFont="1" applyFill="1" applyBorder="1" applyAlignment="1" applyProtection="1">
      <alignment vertical="center"/>
    </xf>
    <xf numFmtId="0" fontId="15" fillId="5" borderId="11" xfId="1" applyNumberFormat="1" applyFont="1" applyFill="1" applyBorder="1" applyAlignment="1" applyProtection="1">
      <alignment horizontal="center" wrapText="1"/>
    </xf>
    <xf numFmtId="3" fontId="15" fillId="6" borderId="11" xfId="0" applyNumberFormat="1" applyFont="1" applyFill="1" applyBorder="1" applyAlignment="1">
      <alignment horizontal="right" vertical="center"/>
    </xf>
    <xf numFmtId="0" fontId="27" fillId="0" borderId="0" xfId="0" applyNumberFormat="1" applyFont="1" applyFill="1" applyBorder="1" applyAlignment="1" applyProtection="1"/>
    <xf numFmtId="0" fontId="15" fillId="0" borderId="0" xfId="0" applyNumberFormat="1" applyFont="1" applyFill="1" applyBorder="1" applyAlignment="1" applyProtection="1">
      <alignment horizontal="center" vertical="center" wrapText="1"/>
    </xf>
    <xf numFmtId="3" fontId="13" fillId="5" borderId="11" xfId="1" applyNumberFormat="1" applyFont="1" applyFill="1" applyBorder="1" applyAlignment="1" applyProtection="1">
      <alignment horizontal="right" wrapText="1"/>
    </xf>
    <xf numFmtId="0" fontId="0" fillId="0" borderId="0" xfId="0" applyAlignment="1"/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21" fillId="0" borderId="0" xfId="2" applyFont="1" applyBorder="1" applyAlignment="1">
      <alignment horizontal="right" wrapText="1"/>
    </xf>
    <xf numFmtId="0" fontId="18" fillId="0" borderId="5" xfId="0" applyNumberFormat="1" applyFont="1" applyFill="1" applyBorder="1" applyAlignment="1" applyProtection="1">
      <alignment horizontal="center" vertical="center" wrapText="1"/>
    </xf>
    <xf numFmtId="0" fontId="21" fillId="0" borderId="0" xfId="2" applyFont="1" applyBorder="1" applyAlignment="1">
      <alignment horizontal="center" vertical="center"/>
    </xf>
    <xf numFmtId="0" fontId="0" fillId="0" borderId="9" xfId="0" applyBorder="1" applyAlignment="1"/>
    <xf numFmtId="0" fontId="3" fillId="0" borderId="0" xfId="0" applyFont="1" applyFill="1" applyBorder="1" applyAlignment="1">
      <alignment horizontal="left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2" fillId="2" borderId="9" xfId="0" applyNumberFormat="1" applyFont="1" applyFill="1" applyBorder="1" applyAlignment="1" applyProtection="1">
      <alignment horizontal="right" vertical="center" wrapText="1"/>
    </xf>
    <xf numFmtId="3" fontId="2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7" fillId="3" borderId="18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4" fontId="23" fillId="2" borderId="0" xfId="0" applyNumberFormat="1" applyFont="1" applyFill="1" applyBorder="1" applyAlignment="1" applyProtection="1">
      <alignment horizontal="right" vertical="center" wrapText="1"/>
      <protection locked="0"/>
    </xf>
    <xf numFmtId="0" fontId="21" fillId="0" borderId="9" xfId="0" applyFont="1" applyBorder="1" applyAlignment="1"/>
    <xf numFmtId="0" fontId="11" fillId="5" borderId="11" xfId="0" applyFont="1" applyFill="1" applyBorder="1" applyAlignment="1">
      <alignment horizontal="center" vertical="center" wrapText="1"/>
    </xf>
    <xf numFmtId="0" fontId="21" fillId="0" borderId="0" xfId="0" applyFont="1" applyAlignment="1"/>
    <xf numFmtId="0" fontId="11" fillId="4" borderId="11" xfId="0" applyFont="1" applyFill="1" applyBorder="1" applyAlignment="1">
      <alignment horizontal="right"/>
    </xf>
    <xf numFmtId="0" fontId="11" fillId="4" borderId="11" xfId="0" applyFont="1" applyFill="1" applyBorder="1"/>
    <xf numFmtId="0" fontId="21" fillId="4" borderId="11" xfId="0" applyFont="1" applyFill="1" applyBorder="1" applyAlignment="1">
      <alignment horizontal="right"/>
    </xf>
    <xf numFmtId="0" fontId="21" fillId="4" borderId="11" xfId="0" applyFont="1" applyFill="1" applyBorder="1"/>
    <xf numFmtId="0" fontId="11" fillId="4" borderId="11" xfId="0" applyFont="1" applyFill="1" applyBorder="1" applyAlignment="1">
      <alignment horizontal="left"/>
    </xf>
    <xf numFmtId="0" fontId="21" fillId="4" borderId="11" xfId="0" applyFont="1" applyFill="1" applyBorder="1" applyAlignment="1">
      <alignment wrapText="1"/>
    </xf>
    <xf numFmtId="3" fontId="11" fillId="6" borderId="11" xfId="0" applyNumberFormat="1" applyFont="1" applyFill="1" applyBorder="1" applyAlignment="1">
      <alignment horizontal="right"/>
    </xf>
    <xf numFmtId="0" fontId="21" fillId="0" borderId="0" xfId="0" applyFont="1" applyAlignment="1">
      <alignment horizontal="left"/>
    </xf>
    <xf numFmtId="3" fontId="21" fillId="4" borderId="11" xfId="0" applyNumberFormat="1" applyFont="1" applyFill="1" applyBorder="1"/>
    <xf numFmtId="3" fontId="11" fillId="4" borderId="11" xfId="0" applyNumberFormat="1" applyFont="1" applyFill="1" applyBorder="1"/>
    <xf numFmtId="0" fontId="11" fillId="4" borderId="11" xfId="0" applyFont="1" applyFill="1" applyBorder="1" applyAlignment="1">
      <alignment wrapText="1"/>
    </xf>
    <xf numFmtId="0" fontId="11" fillId="4" borderId="11" xfId="0" applyNumberFormat="1" applyFont="1" applyFill="1" applyBorder="1" applyAlignment="1">
      <alignment wrapText="1"/>
    </xf>
    <xf numFmtId="0" fontId="11" fillId="4" borderId="11" xfId="0" applyFont="1" applyFill="1" applyBorder="1" applyAlignment="1"/>
    <xf numFmtId="0" fontId="21" fillId="4" borderId="11" xfId="0" applyFont="1" applyFill="1" applyBorder="1" applyAlignment="1"/>
    <xf numFmtId="4" fontId="21" fillId="4" borderId="11" xfId="0" applyNumberFormat="1" applyFont="1" applyFill="1" applyBorder="1"/>
    <xf numFmtId="4" fontId="21" fillId="0" borderId="0" xfId="0" applyNumberFormat="1" applyFont="1"/>
    <xf numFmtId="4" fontId="11" fillId="0" borderId="0" xfId="0" applyNumberFormat="1" applyFont="1"/>
    <xf numFmtId="0" fontId="21" fillId="0" borderId="0" xfId="0" applyFont="1" applyAlignment="1">
      <alignment horizontal="right"/>
    </xf>
    <xf numFmtId="0" fontId="3" fillId="4" borderId="11" xfId="0" applyFont="1" applyFill="1" applyBorder="1"/>
    <xf numFmtId="0" fontId="3" fillId="4" borderId="0" xfId="0" applyFont="1" applyFill="1" applyBorder="1"/>
    <xf numFmtId="0" fontId="3" fillId="4" borderId="11" xfId="0" applyFont="1" applyFill="1" applyBorder="1" applyAlignment="1">
      <alignment horizontal="right"/>
    </xf>
    <xf numFmtId="3" fontId="21" fillId="4" borderId="11" xfId="0" applyNumberFormat="1" applyFont="1" applyFill="1" applyBorder="1" applyAlignment="1">
      <alignment wrapText="1"/>
    </xf>
    <xf numFmtId="0" fontId="3" fillId="4" borderId="11" xfId="0" applyFont="1" applyFill="1" applyBorder="1" applyAlignment="1">
      <alignment horizontal="left"/>
    </xf>
    <xf numFmtId="4" fontId="0" fillId="6" borderId="11" xfId="0" applyNumberFormat="1" applyFill="1" applyBorder="1"/>
    <xf numFmtId="2" fontId="13" fillId="9" borderId="11" xfId="0" applyNumberFormat="1" applyFont="1" applyFill="1" applyBorder="1" applyAlignment="1">
      <alignment horizontal="right" wrapText="1"/>
    </xf>
    <xf numFmtId="2" fontId="13" fillId="5" borderId="11" xfId="0" applyNumberFormat="1" applyFont="1" applyFill="1" applyBorder="1" applyAlignment="1">
      <alignment horizontal="right" vertical="center" wrapText="1"/>
    </xf>
    <xf numFmtId="2" fontId="11" fillId="8" borderId="11" xfId="0" applyNumberFormat="1" applyFont="1" applyFill="1" applyBorder="1" applyAlignment="1" applyProtection="1">
      <alignment horizontal="right" vertical="center" wrapText="1"/>
    </xf>
    <xf numFmtId="2" fontId="21" fillId="6" borderId="11" xfId="0" applyNumberFormat="1" applyFont="1" applyFill="1" applyBorder="1"/>
    <xf numFmtId="2" fontId="13" fillId="5" borderId="11" xfId="1" applyNumberFormat="1" applyFont="1" applyFill="1" applyBorder="1" applyAlignment="1" applyProtection="1">
      <alignment horizontal="right" wrapText="1"/>
    </xf>
    <xf numFmtId="2" fontId="13" fillId="5" borderId="11" xfId="0" applyNumberFormat="1" applyFont="1" applyFill="1" applyBorder="1" applyAlignment="1">
      <alignment horizontal="right" wrapText="1"/>
    </xf>
    <xf numFmtId="2" fontId="27" fillId="6" borderId="11" xfId="0" applyNumberFormat="1" applyFont="1" applyFill="1" applyBorder="1"/>
    <xf numFmtId="4" fontId="13" fillId="9" borderId="11" xfId="0" applyNumberFormat="1" applyFont="1" applyFill="1" applyBorder="1" applyAlignment="1">
      <alignment horizontal="right" wrapText="1"/>
    </xf>
    <xf numFmtId="4" fontId="13" fillId="5" borderId="11" xfId="0" applyNumberFormat="1" applyFont="1" applyFill="1" applyBorder="1" applyAlignment="1">
      <alignment horizontal="right" wrapText="1"/>
    </xf>
    <xf numFmtId="0" fontId="7" fillId="3" borderId="27" xfId="0" applyNumberFormat="1" applyFont="1" applyFill="1" applyBorder="1" applyAlignment="1" applyProtection="1">
      <alignment horizontal="center" vertical="center" wrapText="1"/>
    </xf>
    <xf numFmtId="0" fontId="7" fillId="3" borderId="1" xfId="0" applyNumberFormat="1" applyFont="1" applyFill="1" applyBorder="1" applyAlignment="1" applyProtection="1">
      <alignment horizontal="center" vertical="center" wrapText="1"/>
    </xf>
    <xf numFmtId="3" fontId="24" fillId="2" borderId="1" xfId="0" applyNumberFormat="1" applyFont="1" applyFill="1" applyBorder="1" applyAlignment="1" applyProtection="1">
      <alignment horizontal="right" vertical="center" wrapText="1"/>
    </xf>
    <xf numFmtId="3" fontId="2" fillId="2" borderId="1" xfId="0" applyNumberFormat="1" applyFont="1" applyFill="1" applyBorder="1" applyAlignment="1" applyProtection="1">
      <alignment horizontal="right" vertical="center" wrapText="1"/>
    </xf>
    <xf numFmtId="3" fontId="0" fillId="0" borderId="0" xfId="0" applyNumberFormat="1" applyBorder="1" applyAlignment="1">
      <alignment wrapText="1"/>
    </xf>
    <xf numFmtId="3" fontId="12" fillId="2" borderId="24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6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 wrapText="1"/>
    </xf>
    <xf numFmtId="0" fontId="21" fillId="0" borderId="0" xfId="2" applyFont="1" applyBorder="1" applyAlignment="1">
      <alignment horizontal="right" wrapText="1"/>
    </xf>
    <xf numFmtId="2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/>
    </xf>
    <xf numFmtId="3" fontId="2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2" fillId="2" borderId="0" xfId="0" applyNumberFormat="1" applyFont="1" applyFill="1" applyBorder="1" applyAlignment="1" applyProtection="1">
      <alignment horizontal="right" vertical="center" wrapText="1"/>
    </xf>
    <xf numFmtId="0" fontId="0" fillId="0" borderId="0" xfId="0" applyBorder="1" applyAlignment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left" vertical="center" wrapText="1"/>
    </xf>
    <xf numFmtId="0" fontId="9" fillId="2" borderId="0" xfId="0" applyNumberFormat="1" applyFont="1" applyFill="1" applyBorder="1" applyAlignment="1" applyProtection="1">
      <alignment horizontal="left" vertical="center" wrapText="1"/>
      <protection locked="0"/>
    </xf>
    <xf numFmtId="0" fontId="4" fillId="2" borderId="0" xfId="0" applyNumberFormat="1" applyFont="1" applyFill="1" applyBorder="1" applyAlignment="1" applyProtection="1">
      <alignment horizontal="right" vertical="top" wrapText="1"/>
    </xf>
    <xf numFmtId="0" fontId="4" fillId="2" borderId="0" xfId="0" applyNumberFormat="1" applyFont="1" applyFill="1" applyBorder="1" applyAlignment="1" applyProtection="1">
      <alignment horizontal="right" vertical="top" wrapText="1"/>
      <protection locked="0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>
      <alignment horizontal="left" vertical="center" wrapText="1"/>
    </xf>
    <xf numFmtId="0" fontId="7" fillId="2" borderId="8" xfId="0" applyNumberFormat="1" applyFont="1" applyFill="1" applyBorder="1" applyAlignment="1" applyProtection="1">
      <alignment horizontal="left" vertical="center" wrapText="1"/>
    </xf>
    <xf numFmtId="0" fontId="7" fillId="2" borderId="9" xfId="0" applyNumberFormat="1" applyFont="1" applyFill="1" applyBorder="1" applyAlignment="1" applyProtection="1">
      <alignment horizontal="left" vertical="center" wrapText="1"/>
      <protection locked="0"/>
    </xf>
    <xf numFmtId="3" fontId="12" fillId="2" borderId="9" xfId="0" applyNumberFormat="1" applyFont="1" applyFill="1" applyBorder="1" applyAlignment="1" applyProtection="1">
      <alignment horizontal="right" vertical="center" wrapText="1"/>
    </xf>
    <xf numFmtId="3" fontId="12" fillId="2" borderId="9" xfId="0" applyNumberFormat="1" applyFont="1" applyFill="1" applyBorder="1" applyAlignment="1" applyProtection="1">
      <alignment horizontal="right" vertical="center" wrapText="1"/>
      <protection locked="0"/>
    </xf>
    <xf numFmtId="3" fontId="0" fillId="0" borderId="0" xfId="0" applyNumberFormat="1" applyBorder="1" applyAlignment="1">
      <alignment wrapText="1"/>
    </xf>
    <xf numFmtId="0" fontId="7" fillId="3" borderId="16" xfId="0" applyNumberFormat="1" applyFont="1" applyFill="1" applyBorder="1" applyAlignment="1" applyProtection="1">
      <alignment horizontal="center" vertical="center" wrapText="1"/>
    </xf>
    <xf numFmtId="0" fontId="7" fillId="3" borderId="18" xfId="0" applyNumberFormat="1" applyFont="1" applyFill="1" applyBorder="1" applyAlignment="1" applyProtection="1">
      <alignment horizontal="center" vertical="center" wrapText="1"/>
    </xf>
    <xf numFmtId="0" fontId="7" fillId="3" borderId="12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3" xfId="0" applyNumberFormat="1" applyFont="1" applyFill="1" applyBorder="1" applyAlignment="1" applyProtection="1">
      <alignment horizontal="center" vertical="center" wrapText="1"/>
    </xf>
    <xf numFmtId="0" fontId="7" fillId="3" borderId="15" xfId="0" applyNumberFormat="1" applyFont="1" applyFill="1" applyBorder="1" applyAlignment="1" applyProtection="1">
      <alignment horizontal="center" vertical="center" wrapText="1"/>
    </xf>
    <xf numFmtId="0" fontId="7" fillId="3" borderId="17" xfId="0" applyNumberFormat="1" applyFont="1" applyFill="1" applyBorder="1" applyAlignment="1" applyProtection="1">
      <alignment horizontal="center" vertical="center" wrapText="1"/>
    </xf>
    <xf numFmtId="0" fontId="7" fillId="3" borderId="2" xfId="0" applyNumberFormat="1" applyFont="1" applyFill="1" applyBorder="1" applyAlignment="1" applyProtection="1">
      <alignment horizontal="center" vertical="center" wrapText="1"/>
    </xf>
    <xf numFmtId="0" fontId="7" fillId="3" borderId="3" xfId="0" applyNumberFormat="1" applyFont="1" applyFill="1" applyBorder="1" applyAlignment="1" applyProtection="1">
      <alignment horizontal="center" vertical="center" wrapText="1"/>
    </xf>
    <xf numFmtId="0" fontId="7" fillId="3" borderId="20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21" xfId="0" applyNumberFormat="1" applyFont="1" applyFill="1" applyBorder="1" applyAlignment="1" applyProtection="1">
      <alignment horizontal="center" vertical="center" wrapText="1"/>
    </xf>
    <xf numFmtId="0" fontId="7" fillId="3" borderId="19" xfId="0" applyNumberFormat="1" applyFont="1" applyFill="1" applyBorder="1" applyAlignment="1" applyProtection="1">
      <alignment horizontal="center" vertical="center" wrapText="1"/>
    </xf>
    <xf numFmtId="0" fontId="7" fillId="3" borderId="0" xfId="0" applyNumberFormat="1" applyFont="1" applyFill="1" applyBorder="1" applyAlignment="1" applyProtection="1">
      <alignment horizontal="center" vertical="center" wrapText="1"/>
    </xf>
    <xf numFmtId="0" fontId="8" fillId="3" borderId="3" xfId="0" applyNumberFormat="1" applyFont="1" applyFill="1" applyBorder="1" applyAlignment="1" applyProtection="1">
      <alignment horizontal="center" vertical="center" wrapText="1"/>
    </xf>
    <xf numFmtId="0" fontId="8" fillId="3" borderId="14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Border="1" applyAlignment="1" applyProtection="1">
      <alignment horizontal="center" vertical="top" wrapText="1"/>
    </xf>
    <xf numFmtId="0" fontId="5" fillId="2" borderId="0" xfId="0" applyNumberFormat="1" applyFont="1" applyFill="1" applyBorder="1" applyAlignment="1" applyProtection="1">
      <alignment horizontal="center" vertical="top" wrapText="1"/>
      <protection locked="0"/>
    </xf>
    <xf numFmtId="0" fontId="2" fillId="2" borderId="0" xfId="0" applyNumberFormat="1" applyFont="1" applyFill="1" applyBorder="1" applyAlignment="1" applyProtection="1">
      <alignment horizontal="left" vertical="top" wrapText="1"/>
    </xf>
    <xf numFmtId="0" fontId="2" fillId="2" borderId="0" xfId="0" applyNumberFormat="1" applyFont="1" applyFill="1" applyBorder="1" applyAlignment="1" applyProtection="1">
      <alignment horizontal="left" vertical="top" wrapText="1"/>
      <protection locked="0"/>
    </xf>
    <xf numFmtId="0" fontId="3" fillId="0" borderId="0" xfId="0" applyFont="1" applyFill="1" applyBorder="1" applyAlignment="1">
      <alignment wrapText="1"/>
    </xf>
    <xf numFmtId="0" fontId="6" fillId="2" borderId="0" xfId="0" applyNumberFormat="1" applyFont="1" applyFill="1" applyBorder="1" applyAlignment="1" applyProtection="1">
      <alignment horizontal="center" vertical="top" wrapText="1"/>
    </xf>
    <xf numFmtId="0" fontId="6" fillId="2" borderId="0" xfId="0" applyNumberFormat="1" applyFont="1" applyFill="1" applyBorder="1" applyAlignment="1" applyProtection="1">
      <alignment horizontal="center" vertical="top" wrapText="1"/>
      <protection locked="0"/>
    </xf>
    <xf numFmtId="0" fontId="7" fillId="2" borderId="4" xfId="0" applyNumberFormat="1" applyFont="1" applyFill="1" applyBorder="1" applyAlignment="1" applyProtection="1">
      <alignment horizontal="left" vertical="center" wrapText="1"/>
    </xf>
    <xf numFmtId="0" fontId="7" fillId="2" borderId="5" xfId="0" applyNumberFormat="1" applyFont="1" applyFill="1" applyBorder="1" applyAlignment="1" applyProtection="1">
      <alignment horizontal="left" vertical="center" wrapText="1"/>
      <protection locked="0"/>
    </xf>
    <xf numFmtId="0" fontId="7" fillId="2" borderId="6" xfId="0" applyNumberFormat="1" applyFont="1" applyFill="1" applyBorder="1" applyAlignment="1" applyProtection="1">
      <alignment horizontal="left" vertical="center" wrapText="1"/>
      <protection locked="0"/>
    </xf>
  </cellXfs>
  <cellStyles count="6">
    <cellStyle name="Normal" xfId="0" builtinId="0"/>
    <cellStyle name="Normal 2 2" xfId="1" xr:uid="{00000000-0005-0000-0000-000001000000}"/>
    <cellStyle name="Normal 3 3" xfId="2" xr:uid="{00000000-0005-0000-0000-000002000000}"/>
    <cellStyle name="Normal 6" xfId="5" xr:uid="{21AA44A9-EBE6-48CC-A1E1-4425728134DD}"/>
    <cellStyle name="Obično_List4" xfId="3" xr:uid="{00000000-0005-0000-0000-000003000000}"/>
    <cellStyle name="SAPBEXstdData" xfId="4" xr:uid="{00000000-0005-0000-0000-000004000000}"/>
  </cellStyles>
  <dxfs count="1"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670560</xdr:colOff>
      <xdr:row>1</xdr:row>
      <xdr:rowOff>106680</xdr:rowOff>
    </xdr:to>
    <xdr:pic>
      <xdr:nvPicPr>
        <xdr:cNvPr id="2" name="Picture 1" descr="uniri kolor.wm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70560" cy="297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ladimirka%20Telenta/Desktop/Vlatka/MZOS/FINANCIJSKI%20PLANOVI/planovi%202021/IZVR&#352;ENJE/Izvr&#353;enje%20financijskog%20plana%20za%202021.%20-%20gotovinsko%20na&#269;el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 2"/>
      <sheetName val="Opći dio"/>
      <sheetName val="Opći dio prihodi"/>
      <sheetName val="Prihodi po izvorima fin."/>
      <sheetName val="Opći dio rashodi"/>
      <sheetName val="Rashodi po izvorima fin."/>
      <sheetName val="Rashodi po aktiv. i izv.fin."/>
      <sheetName val="ZBIRNO PLAN SVEUČILIŠTA"/>
      <sheetName val="Izvori financiran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76">
          <cell r="E276">
            <v>1602.11</v>
          </cell>
        </row>
      </sheetData>
      <sheetData sheetId="9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haela" refreshedDate="43165.612805324075" createdVersion="3" refreshedVersion="3" minRefreshableVersion="3" recordCount="207" xr:uid="{00000000-000A-0000-FFFF-FFFF00000000}">
  <cacheSource type="worksheet">
    <worksheetSource ref="A3:L210" sheet="Sheet1"/>
  </cacheSource>
  <cacheFields count="12">
    <cacheField name="Naziv1" numFmtId="0">
      <sharedItems/>
    </cacheField>
    <cacheField name="Naziv2" numFmtId="0">
      <sharedItems/>
    </cacheField>
    <cacheField name="Naziv3" numFmtId="0">
      <sharedItems/>
    </cacheField>
    <cacheField name="Naziv4" numFmtId="0">
      <sharedItems count="8">
        <s v="A679047 Europske integracije"/>
        <s v="A6210 REDOVNA DJELATNOST-MZOS"/>
        <s v="A621002 REDOVNA DJELATNOST SVEUČILIŠTA U RIJECI-ViNP"/>
        <s v="A622122 PROGRAMSKO FINANCIRANJE JAVNIH VISOKIH UČILIŠTA"/>
        <s v="A622003 PROGRAMI I PROJEKTI ZNANSTVENOISTRAŽIVAČKE DJELATNOSTI"/>
        <s v="A622004 IZDAVANJE DOMAĆIH ZNANSTVENIH ČASOPISA"/>
        <s v="A622005 Organiziranje i održavanje znanstvenih skupova"/>
        <s v="A622006 IZDAVANJE ZNANSTVENIH UDŽBENIKA"/>
      </sharedItems>
    </cacheField>
    <cacheField name="Naziv5" numFmtId="0">
      <sharedItems count="45">
        <s v="3111 PLAĆE ZA REDOVAN RAD - BRUTO"/>
        <s v="3121 OSTALI RASHODI ZA ZAPOSLENE"/>
        <s v="3132 DOPRINOSI ZA OBVEZNO ZDRAVSTVENO OSIGURANJE"/>
        <s v="3133 DOPRINOSI ZA OBVEZNO OSIGURANJE U SLUČAJU NEZAPOSLENOSTI"/>
        <s v="3211 Službena putovanja"/>
        <s v="3212 Naknade za prijevoz, za rad na terenu i odvojeni život"/>
        <s v="3213 Stručno usavršavanje zaposlenika"/>
        <s v="3221 Uredski materijal i ostali materijalni rashodi"/>
        <s v="3231 Usluge telefona, pošte i prijevoza"/>
        <s v="3235 Zakupnine i najamnine"/>
        <s v="3237 Intelektualne i osobne usluge"/>
        <s v="3239 Ostale usluge"/>
        <s v="3293 Reprezentacija"/>
        <s v="3295 Pristojbe i naknade"/>
        <s v="3432 Negativne tečajne razlike i razlike zbog primjene valutne klauzule"/>
        <s v="3721 Naknade građanima i kućanstvima u novcu"/>
        <s v="4221 Uredska oprema i namještaj"/>
        <s v="3236 Zdravstvene i veterinarske usluge"/>
        <s v="3222 Materijal i sirovine"/>
        <s v="3223 Energija"/>
        <s v="3224 Materijal i dijelovi za tekuće i investicijsko održavanje"/>
        <s v="3227 Službena, radna i zaštitna odjeća i obuća"/>
        <s v="3232 Usluge tekućeg i investicijskog održavanja"/>
        <s v="3233 Usluge promidžbe i informiranja"/>
        <s v="3234 Komunalne usluge"/>
        <s v="3238 Računalne usluge"/>
        <s v="3241 Naknade troškova osobama izvan radnog odnosa"/>
        <s v="3292 Premije osiguranja"/>
        <s v="3294 Članarine"/>
        <s v="3299 Ostali nespomenuti rashodi poslovanja"/>
        <s v="3431 Bankarske usluge i usluge platnog prometa"/>
        <s v="3434 Ostali nespomenuti financijski rashodi"/>
        <s v="3691 Prijenosi između pror. korisnika istog proračuna"/>
        <s v="3722 Naknade građanima i kućanstvima u naravi"/>
        <s v="3811 Tekuće donacije u novcu"/>
        <s v="3831 Naknade šteta pravnim i fizičkim osobama"/>
        <s v="4123 Licence"/>
        <s v="4222 Komunikacijska oprema"/>
        <s v="4223 Oprema za održavanje i zaštitu"/>
        <s v="4224 Medicinska i laboratorijska oprema"/>
        <s v="4225 Instrumenti, uređaji i strojevi"/>
        <s v="4227 Uređaji, strojevi i oprema za ostale namjene"/>
        <s v="4233 Prijevozna sredstva u pomorskom i riječnom prometu"/>
        <s v="4241 Knjige"/>
        <s v="4264 Ostala nematerijalna proizvedena imovina"/>
      </sharedItems>
    </cacheField>
    <cacheField name="Planirani iznos" numFmtId="4">
      <sharedItems containsSemiMixedTypes="0" containsString="0" containsNumber="1" containsInteger="1" minValue="0" maxValue="15323000"/>
    </cacheField>
    <cacheField name="Realizirani iznos" numFmtId="4">
      <sharedItems containsSemiMixedTypes="0" containsString="0" containsNumber="1" minValue="0" maxValue="15217683.58"/>
    </cacheField>
    <cacheField name="Plaćeni iznos" numFmtId="4">
      <sharedItems containsSemiMixedTypes="0" containsString="0" containsNumber="1" containsInteger="1" minValue="0" maxValue="0"/>
    </cacheField>
    <cacheField name="Izvor financiranja" numFmtId="0">
      <sharedItems count="7">
        <s v="Pomoći EU (51)"/>
        <s v="Opći prihodi i primici"/>
        <s v="Vlastiti prihodi"/>
        <s v="Ostale pomoći i darovnice (52)"/>
        <s v="Ostali prihodi za posebne namjene"/>
        <s v="Donacije (6)"/>
        <s v="Prodaja ili zamjena nefinancijske imovine (7)"/>
      </sharedItems>
    </cacheField>
    <cacheField name="Planirani iznos2" numFmtId="4">
      <sharedItems containsSemiMixedTypes="0" containsString="0" containsNumber="1" containsInteger="1" minValue="0" maxValue="15323000"/>
    </cacheField>
    <cacheField name="Realizirani iznos2" numFmtId="4">
      <sharedItems containsSemiMixedTypes="0" containsString="0" containsNumber="1" minValue="0" maxValue="15217683.58"/>
    </cacheField>
    <cacheField name="Plaćeni iznos2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07">
  <r>
    <s v="202 PLAN RASHODA"/>
    <s v="237 OBRAZOVANJE"/>
    <s v="23701 RAZVOJ ODGOJNO OBRAZOVNOG SUSTAVA"/>
    <x v="0"/>
    <x v="0"/>
    <n v="395000"/>
    <n v="653178.09"/>
    <n v="0"/>
    <x v="0"/>
    <n v="88000"/>
    <n v="175381.91"/>
    <n v="0"/>
  </r>
  <r>
    <s v="202 PLAN RASHODA"/>
    <s v="237 OBRAZOVANJE"/>
    <s v="23701 RAZVOJ ODGOJNO OBRAZOVNOG SUSTAVA"/>
    <x v="0"/>
    <x v="0"/>
    <n v="0"/>
    <n v="0"/>
    <n v="0"/>
    <x v="1"/>
    <n v="0"/>
    <n v="100929.11"/>
    <n v="0"/>
  </r>
  <r>
    <s v="202 PLAN RASHODA"/>
    <s v="237 OBRAZOVANJE"/>
    <s v="23701 RAZVOJ ODGOJNO OBRAZOVNOG SUSTAVA"/>
    <x v="0"/>
    <x v="0"/>
    <n v="0"/>
    <n v="0"/>
    <n v="0"/>
    <x v="2"/>
    <n v="307000"/>
    <n v="376867.07"/>
    <n v="0"/>
  </r>
  <r>
    <s v="202 PLAN RASHODA"/>
    <s v="237 OBRAZOVANJE"/>
    <s v="23701 RAZVOJ ODGOJNO OBRAZOVNOG SUSTAVA"/>
    <x v="0"/>
    <x v="1"/>
    <n v="2500"/>
    <n v="2500"/>
    <n v="0"/>
    <x v="2"/>
    <n v="2500"/>
    <n v="2500"/>
    <n v="0"/>
  </r>
  <r>
    <s v="202 PLAN RASHODA"/>
    <s v="237 OBRAZOVANJE"/>
    <s v="23701 RAZVOJ ODGOJNO OBRAZOVNOG SUSTAVA"/>
    <x v="0"/>
    <x v="2"/>
    <n v="73600"/>
    <n v="101242.6"/>
    <n v="0"/>
    <x v="2"/>
    <n v="60000"/>
    <n v="58414.41"/>
    <n v="0"/>
  </r>
  <r>
    <s v="202 PLAN RASHODA"/>
    <s v="237 OBRAZOVANJE"/>
    <s v="23701 RAZVOJ ODGOJNO OBRAZOVNOG SUSTAVA"/>
    <x v="0"/>
    <x v="2"/>
    <n v="0"/>
    <n v="0"/>
    <n v="0"/>
    <x v="0"/>
    <n v="13600"/>
    <n v="27184.19"/>
    <n v="0"/>
  </r>
  <r>
    <s v="202 PLAN RASHODA"/>
    <s v="237 OBRAZOVANJE"/>
    <s v="23701 RAZVOJ ODGOJNO OBRAZOVNOG SUSTAVA"/>
    <x v="0"/>
    <x v="2"/>
    <n v="0"/>
    <n v="0"/>
    <n v="0"/>
    <x v="1"/>
    <n v="0"/>
    <n v="15644"/>
    <n v="0"/>
  </r>
  <r>
    <s v="202 PLAN RASHODA"/>
    <s v="237 OBRAZOVANJE"/>
    <s v="23701 RAZVOJ ODGOJNO OBRAZOVNOG SUSTAVA"/>
    <x v="0"/>
    <x v="3"/>
    <n v="7700"/>
    <n v="11104.04"/>
    <n v="0"/>
    <x v="1"/>
    <n v="0"/>
    <n v="1715.79"/>
    <n v="0"/>
  </r>
  <r>
    <s v="202 PLAN RASHODA"/>
    <s v="237 OBRAZOVANJE"/>
    <s v="23701 RAZVOJ ODGOJNO OBRAZOVNOG SUSTAVA"/>
    <x v="0"/>
    <x v="3"/>
    <n v="0"/>
    <n v="0"/>
    <n v="0"/>
    <x v="0"/>
    <n v="1500"/>
    <n v="2981.5"/>
    <n v="0"/>
  </r>
  <r>
    <s v="202 PLAN RASHODA"/>
    <s v="237 OBRAZOVANJE"/>
    <s v="23701 RAZVOJ ODGOJNO OBRAZOVNOG SUSTAVA"/>
    <x v="0"/>
    <x v="3"/>
    <n v="0"/>
    <n v="0"/>
    <n v="0"/>
    <x v="2"/>
    <n v="6200"/>
    <n v="6406.75"/>
    <n v="0"/>
  </r>
  <r>
    <s v="202 PLAN RASHODA"/>
    <s v="237 OBRAZOVANJE"/>
    <s v="23701 RAZVOJ ODGOJNO OBRAZOVNOG SUSTAVA"/>
    <x v="0"/>
    <x v="4"/>
    <n v="40200"/>
    <n v="59643.65"/>
    <n v="0"/>
    <x v="2"/>
    <n v="30000"/>
    <n v="51884.76"/>
    <n v="0"/>
  </r>
  <r>
    <s v="202 PLAN RASHODA"/>
    <s v="237 OBRAZOVANJE"/>
    <s v="23701 RAZVOJ ODGOJNO OBRAZOVNOG SUSTAVA"/>
    <x v="0"/>
    <x v="4"/>
    <n v="0"/>
    <n v="0"/>
    <n v="0"/>
    <x v="0"/>
    <n v="10200"/>
    <n v="7758.89"/>
    <n v="0"/>
  </r>
  <r>
    <s v="202 PLAN RASHODA"/>
    <s v="237 OBRAZOVANJE"/>
    <s v="23701 RAZVOJ ODGOJNO OBRAZOVNOG SUSTAVA"/>
    <x v="0"/>
    <x v="5"/>
    <n v="2500"/>
    <n v="2511.63"/>
    <n v="0"/>
    <x v="2"/>
    <n v="2500"/>
    <n v="2511.63"/>
    <n v="0"/>
  </r>
  <r>
    <s v="202 PLAN RASHODA"/>
    <s v="237 OBRAZOVANJE"/>
    <s v="23701 RAZVOJ ODGOJNO OBRAZOVNOG SUSTAVA"/>
    <x v="0"/>
    <x v="6"/>
    <n v="1900"/>
    <n v="0"/>
    <n v="0"/>
    <x v="0"/>
    <n v="1900"/>
    <n v="0"/>
    <n v="0"/>
  </r>
  <r>
    <s v="202 PLAN RASHODA"/>
    <s v="237 OBRAZOVANJE"/>
    <s v="23701 RAZVOJ ODGOJNO OBRAZOVNOG SUSTAVA"/>
    <x v="0"/>
    <x v="7"/>
    <n v="500"/>
    <n v="250"/>
    <n v="0"/>
    <x v="0"/>
    <n v="500"/>
    <n v="0"/>
    <n v="0"/>
  </r>
  <r>
    <s v="202 PLAN RASHODA"/>
    <s v="237 OBRAZOVANJE"/>
    <s v="23701 RAZVOJ ODGOJNO OBRAZOVNOG SUSTAVA"/>
    <x v="0"/>
    <x v="7"/>
    <n v="0"/>
    <n v="0"/>
    <n v="0"/>
    <x v="2"/>
    <n v="0"/>
    <n v="250"/>
    <n v="0"/>
  </r>
  <r>
    <s v="202 PLAN RASHODA"/>
    <s v="237 OBRAZOVANJE"/>
    <s v="23701 RAZVOJ ODGOJNO OBRAZOVNOG SUSTAVA"/>
    <x v="0"/>
    <x v="8"/>
    <n v="1000"/>
    <n v="675.85"/>
    <n v="0"/>
    <x v="2"/>
    <n v="1000"/>
    <n v="675.85"/>
    <n v="0"/>
  </r>
  <r>
    <s v="202 PLAN RASHODA"/>
    <s v="237 OBRAZOVANJE"/>
    <s v="23701 RAZVOJ ODGOJNO OBRAZOVNOG SUSTAVA"/>
    <x v="0"/>
    <x v="9"/>
    <n v="4300"/>
    <n v="0"/>
    <n v="0"/>
    <x v="0"/>
    <n v="4300"/>
    <n v="0"/>
    <n v="0"/>
  </r>
  <r>
    <s v="202 PLAN RASHODA"/>
    <s v="237 OBRAZOVANJE"/>
    <s v="23701 RAZVOJ ODGOJNO OBRAZOVNOG SUSTAVA"/>
    <x v="0"/>
    <x v="10"/>
    <n v="6000"/>
    <n v="3850"/>
    <n v="0"/>
    <x v="2"/>
    <n v="4000"/>
    <n v="3850"/>
    <n v="0"/>
  </r>
  <r>
    <s v="202 PLAN RASHODA"/>
    <s v="237 OBRAZOVANJE"/>
    <s v="23701 RAZVOJ ODGOJNO OBRAZOVNOG SUSTAVA"/>
    <x v="0"/>
    <x v="10"/>
    <n v="0"/>
    <n v="0"/>
    <n v="0"/>
    <x v="0"/>
    <n v="2000"/>
    <n v="0"/>
    <n v="0"/>
  </r>
  <r>
    <s v="202 PLAN RASHODA"/>
    <s v="237 OBRAZOVANJE"/>
    <s v="23701 RAZVOJ ODGOJNO OBRAZOVNOG SUSTAVA"/>
    <x v="0"/>
    <x v="11"/>
    <n v="1000"/>
    <n v="562.5"/>
    <n v="0"/>
    <x v="2"/>
    <n v="1000"/>
    <n v="562.5"/>
    <n v="0"/>
  </r>
  <r>
    <s v="202 PLAN RASHODA"/>
    <s v="237 OBRAZOVANJE"/>
    <s v="23701 RAZVOJ ODGOJNO OBRAZOVNOG SUSTAVA"/>
    <x v="0"/>
    <x v="12"/>
    <n v="12600"/>
    <n v="9286.5"/>
    <n v="0"/>
    <x v="2"/>
    <n v="5400"/>
    <n v="5309"/>
    <n v="0"/>
  </r>
  <r>
    <s v="202 PLAN RASHODA"/>
    <s v="237 OBRAZOVANJE"/>
    <s v="23701 RAZVOJ ODGOJNO OBRAZOVNOG SUSTAVA"/>
    <x v="0"/>
    <x v="12"/>
    <n v="0"/>
    <n v="0"/>
    <n v="0"/>
    <x v="0"/>
    <n v="7200"/>
    <n v="3977.5"/>
    <n v="0"/>
  </r>
  <r>
    <s v="202 PLAN RASHODA"/>
    <s v="237 OBRAZOVANJE"/>
    <s v="23701 RAZVOJ ODGOJNO OBRAZOVNOG SUSTAVA"/>
    <x v="0"/>
    <x v="13"/>
    <n v="100"/>
    <n v="50"/>
    <n v="0"/>
    <x v="2"/>
    <n v="0"/>
    <n v="50"/>
    <n v="0"/>
  </r>
  <r>
    <s v="202 PLAN RASHODA"/>
    <s v="237 OBRAZOVANJE"/>
    <s v="23701 RAZVOJ ODGOJNO OBRAZOVNOG SUSTAVA"/>
    <x v="0"/>
    <x v="13"/>
    <n v="0"/>
    <n v="0"/>
    <n v="0"/>
    <x v="0"/>
    <n v="100"/>
    <n v="0"/>
    <n v="0"/>
  </r>
  <r>
    <s v="202 PLAN RASHODA"/>
    <s v="237 OBRAZOVANJE"/>
    <s v="23701 RAZVOJ ODGOJNO OBRAZOVNOG SUSTAVA"/>
    <x v="0"/>
    <x v="14"/>
    <n v="0"/>
    <n v="15.57"/>
    <n v="0"/>
    <x v="0"/>
    <n v="0"/>
    <n v="15.57"/>
    <n v="0"/>
  </r>
  <r>
    <s v="202 PLAN RASHODA"/>
    <s v="237 OBRAZOVANJE"/>
    <s v="23701 RAZVOJ ODGOJNO OBRAZOVNOG SUSTAVA"/>
    <x v="0"/>
    <x v="15"/>
    <n v="11400"/>
    <n v="0"/>
    <n v="0"/>
    <x v="3"/>
    <n v="11400"/>
    <n v="0"/>
    <n v="0"/>
  </r>
  <r>
    <s v="202 PLAN RASHODA"/>
    <s v="237 OBRAZOVANJE"/>
    <s v="23701 RAZVOJ ODGOJNO OBRAZOVNOG SUSTAVA"/>
    <x v="0"/>
    <x v="16"/>
    <n v="27000"/>
    <n v="26098"/>
    <n v="0"/>
    <x v="2"/>
    <n v="27000"/>
    <n v="26098"/>
    <n v="0"/>
  </r>
  <r>
    <s v="202 PLAN RASHODA"/>
    <s v="237 OBRAZOVANJE"/>
    <s v="23705 VISOKO OBRAZOVANJE"/>
    <x v="1"/>
    <x v="0"/>
    <n v="15323000"/>
    <n v="15217683.58"/>
    <n v="0"/>
    <x v="1"/>
    <n v="15323000"/>
    <n v="15217683.58"/>
    <n v="0"/>
  </r>
  <r>
    <s v="202 PLAN RASHODA"/>
    <s v="237 OBRAZOVANJE"/>
    <s v="23705 VISOKO OBRAZOVANJE"/>
    <x v="1"/>
    <x v="1"/>
    <n v="409210"/>
    <n v="408384.63"/>
    <n v="0"/>
    <x v="1"/>
    <n v="409210"/>
    <n v="408384.63"/>
    <n v="0"/>
  </r>
  <r>
    <s v="202 PLAN RASHODA"/>
    <s v="237 OBRAZOVANJE"/>
    <s v="23705 VISOKO OBRAZOVANJE"/>
    <x v="1"/>
    <x v="2"/>
    <n v="2360000"/>
    <n v="2358428.75"/>
    <n v="0"/>
    <x v="1"/>
    <n v="2360000"/>
    <n v="2358428.75"/>
    <n v="0"/>
  </r>
  <r>
    <s v="202 PLAN RASHODA"/>
    <s v="237 OBRAZOVANJE"/>
    <s v="23705 VISOKO OBRAZOVANJE"/>
    <x v="1"/>
    <x v="3"/>
    <n v="256000"/>
    <n v="258625.02"/>
    <n v="0"/>
    <x v="1"/>
    <n v="256000"/>
    <n v="258625.02"/>
    <n v="0"/>
  </r>
  <r>
    <s v="202 PLAN RASHODA"/>
    <s v="237 OBRAZOVANJE"/>
    <s v="23705 VISOKO OBRAZOVANJE"/>
    <x v="1"/>
    <x v="5"/>
    <n v="327853"/>
    <n v="328699.65999999997"/>
    <n v="0"/>
    <x v="1"/>
    <n v="327853"/>
    <n v="328699.65999999997"/>
    <n v="0"/>
  </r>
  <r>
    <s v="202 PLAN RASHODA"/>
    <s v="237 OBRAZOVANJE"/>
    <s v="23705 VISOKO OBRAZOVANJE"/>
    <x v="1"/>
    <x v="17"/>
    <n v="22770"/>
    <n v="7500"/>
    <n v="0"/>
    <x v="1"/>
    <n v="22770"/>
    <n v="7500"/>
    <n v="0"/>
  </r>
  <r>
    <s v="202 PLAN RASHODA"/>
    <s v="237 OBRAZOVANJE"/>
    <s v="23705 VISOKO OBRAZOVANJE"/>
    <x v="1"/>
    <x v="13"/>
    <n v="35240"/>
    <n v="35240.400000000001"/>
    <n v="0"/>
    <x v="1"/>
    <n v="35240"/>
    <n v="35240.400000000001"/>
    <n v="0"/>
  </r>
  <r>
    <s v="202 PLAN RASHODA"/>
    <s v="237 OBRAZOVANJE"/>
    <s v="23705 VISOKO OBRAZOVANJE"/>
    <x v="2"/>
    <x v="0"/>
    <n v="3900000"/>
    <n v="3898921.02"/>
    <n v="0"/>
    <x v="4"/>
    <n v="1970000"/>
    <n v="1842681.88"/>
    <n v="0"/>
  </r>
  <r>
    <s v="202 PLAN RASHODA"/>
    <s v="237 OBRAZOVANJE"/>
    <s v="23705 VISOKO OBRAZOVANJE"/>
    <x v="2"/>
    <x v="0"/>
    <n v="0"/>
    <n v="0"/>
    <n v="0"/>
    <x v="3"/>
    <n v="30000"/>
    <n v="26877.14"/>
    <n v="0"/>
  </r>
  <r>
    <s v="202 PLAN RASHODA"/>
    <s v="237 OBRAZOVANJE"/>
    <s v="23705 VISOKO OBRAZOVANJE"/>
    <x v="2"/>
    <x v="0"/>
    <n v="0"/>
    <n v="0"/>
    <n v="0"/>
    <x v="2"/>
    <n v="1900000"/>
    <n v="2029362"/>
    <n v="0"/>
  </r>
  <r>
    <s v="202 PLAN RASHODA"/>
    <s v="237 OBRAZOVANJE"/>
    <s v="23705 VISOKO OBRAZOVANJE"/>
    <x v="2"/>
    <x v="1"/>
    <n v="110000"/>
    <n v="41260"/>
    <n v="0"/>
    <x v="4"/>
    <n v="20000"/>
    <n v="0"/>
    <n v="0"/>
  </r>
  <r>
    <s v="202 PLAN RASHODA"/>
    <s v="237 OBRAZOVANJE"/>
    <s v="23705 VISOKO OBRAZOVANJE"/>
    <x v="2"/>
    <x v="1"/>
    <n v="0"/>
    <n v="0"/>
    <n v="0"/>
    <x v="2"/>
    <n v="90000"/>
    <n v="41260"/>
    <n v="0"/>
  </r>
  <r>
    <s v="202 PLAN RASHODA"/>
    <s v="237 OBRAZOVANJE"/>
    <s v="23705 VISOKO OBRAZOVANJE"/>
    <x v="2"/>
    <x v="2"/>
    <n v="590000"/>
    <n v="605420.68999999994"/>
    <n v="0"/>
    <x v="4"/>
    <n v="290000"/>
    <n v="285956.63"/>
    <n v="0"/>
  </r>
  <r>
    <s v="202 PLAN RASHODA"/>
    <s v="237 OBRAZOVANJE"/>
    <s v="23705 VISOKO OBRAZOVANJE"/>
    <x v="2"/>
    <x v="2"/>
    <n v="0"/>
    <n v="0"/>
    <n v="0"/>
    <x v="3"/>
    <n v="5000"/>
    <n v="4165.95"/>
    <n v="0"/>
  </r>
  <r>
    <s v="202 PLAN RASHODA"/>
    <s v="237 OBRAZOVANJE"/>
    <s v="23705 VISOKO OBRAZOVANJE"/>
    <x v="2"/>
    <x v="2"/>
    <n v="0"/>
    <n v="0"/>
    <n v="0"/>
    <x v="2"/>
    <n v="295000"/>
    <n v="315298.11"/>
    <n v="0"/>
  </r>
  <r>
    <s v="202 PLAN RASHODA"/>
    <s v="237 OBRAZOVANJE"/>
    <s v="23705 VISOKO OBRAZOVANJE"/>
    <x v="2"/>
    <x v="3"/>
    <n v="74000"/>
    <n v="66319.070000000007"/>
    <n v="0"/>
    <x v="3"/>
    <n v="2000"/>
    <n v="456.92"/>
    <n v="0"/>
  </r>
  <r>
    <s v="202 PLAN RASHODA"/>
    <s v="237 OBRAZOVANJE"/>
    <s v="23705 VISOKO OBRAZOVANJE"/>
    <x v="2"/>
    <x v="3"/>
    <n v="0"/>
    <n v="0"/>
    <n v="0"/>
    <x v="2"/>
    <n v="32000"/>
    <n v="34499.24"/>
    <n v="0"/>
  </r>
  <r>
    <s v="202 PLAN RASHODA"/>
    <s v="237 OBRAZOVANJE"/>
    <s v="23705 VISOKO OBRAZOVANJE"/>
    <x v="2"/>
    <x v="3"/>
    <n v="0"/>
    <n v="0"/>
    <n v="0"/>
    <x v="4"/>
    <n v="40000"/>
    <n v="31362.91"/>
    <n v="0"/>
  </r>
  <r>
    <s v="202 PLAN RASHODA"/>
    <s v="237 OBRAZOVANJE"/>
    <s v="23705 VISOKO OBRAZOVANJE"/>
    <x v="2"/>
    <x v="4"/>
    <n v="605000"/>
    <n v="517468.38"/>
    <n v="0"/>
    <x v="2"/>
    <n v="255000"/>
    <n v="311773.65999999997"/>
    <n v="0"/>
  </r>
  <r>
    <s v="202 PLAN RASHODA"/>
    <s v="237 OBRAZOVANJE"/>
    <s v="23705 VISOKO OBRAZOVANJE"/>
    <x v="2"/>
    <x v="4"/>
    <n v="0"/>
    <n v="0"/>
    <n v="0"/>
    <x v="4"/>
    <n v="260000"/>
    <n v="122608.24"/>
    <n v="0"/>
  </r>
  <r>
    <s v="202 PLAN RASHODA"/>
    <s v="237 OBRAZOVANJE"/>
    <s v="23705 VISOKO OBRAZOVANJE"/>
    <x v="2"/>
    <x v="4"/>
    <n v="0"/>
    <n v="0"/>
    <n v="0"/>
    <x v="3"/>
    <n v="90000"/>
    <n v="83086.48"/>
    <n v="0"/>
  </r>
  <r>
    <s v="202 PLAN RASHODA"/>
    <s v="237 OBRAZOVANJE"/>
    <s v="23705 VISOKO OBRAZOVANJE"/>
    <x v="2"/>
    <x v="5"/>
    <n v="7000"/>
    <n v="4120.3599999999997"/>
    <n v="0"/>
    <x v="2"/>
    <n v="5000"/>
    <n v="4120.3599999999997"/>
    <n v="0"/>
  </r>
  <r>
    <s v="202 PLAN RASHODA"/>
    <s v="237 OBRAZOVANJE"/>
    <s v="23705 VISOKO OBRAZOVANJE"/>
    <x v="2"/>
    <x v="5"/>
    <n v="0"/>
    <n v="0"/>
    <n v="0"/>
    <x v="3"/>
    <n v="2000"/>
    <n v="0"/>
    <n v="0"/>
  </r>
  <r>
    <s v="202 PLAN RASHODA"/>
    <s v="237 OBRAZOVANJE"/>
    <s v="23705 VISOKO OBRAZOVANJE"/>
    <x v="2"/>
    <x v="6"/>
    <n v="116000"/>
    <n v="114909.47"/>
    <n v="0"/>
    <x v="4"/>
    <n v="60000"/>
    <n v="64022.22"/>
    <n v="0"/>
  </r>
  <r>
    <s v="202 PLAN RASHODA"/>
    <s v="237 OBRAZOVANJE"/>
    <s v="23705 VISOKO OBRAZOVANJE"/>
    <x v="2"/>
    <x v="6"/>
    <n v="0"/>
    <n v="0"/>
    <n v="0"/>
    <x v="3"/>
    <n v="6000"/>
    <n v="5453.51"/>
    <n v="0"/>
  </r>
  <r>
    <s v="202 PLAN RASHODA"/>
    <s v="237 OBRAZOVANJE"/>
    <s v="23705 VISOKO OBRAZOVANJE"/>
    <x v="2"/>
    <x v="6"/>
    <n v="0"/>
    <n v="0"/>
    <n v="0"/>
    <x v="2"/>
    <n v="50000"/>
    <n v="45433.74"/>
    <n v="0"/>
  </r>
  <r>
    <s v="202 PLAN RASHODA"/>
    <s v="237 OBRAZOVANJE"/>
    <s v="23705 VISOKO OBRAZOVANJE"/>
    <x v="2"/>
    <x v="7"/>
    <n v="320000"/>
    <n v="279462.26"/>
    <n v="0"/>
    <x v="3"/>
    <n v="10000"/>
    <n v="5642.6"/>
    <n v="0"/>
  </r>
  <r>
    <s v="202 PLAN RASHODA"/>
    <s v="237 OBRAZOVANJE"/>
    <s v="23705 VISOKO OBRAZOVANJE"/>
    <x v="2"/>
    <x v="7"/>
    <n v="0"/>
    <n v="0"/>
    <n v="0"/>
    <x v="2"/>
    <n v="60000"/>
    <n v="50443.360000000001"/>
    <n v="0"/>
  </r>
  <r>
    <s v="202 PLAN RASHODA"/>
    <s v="237 OBRAZOVANJE"/>
    <s v="23705 VISOKO OBRAZOVANJE"/>
    <x v="2"/>
    <x v="7"/>
    <n v="0"/>
    <n v="0"/>
    <n v="0"/>
    <x v="4"/>
    <n v="250000"/>
    <n v="223376.3"/>
    <n v="0"/>
  </r>
  <r>
    <s v="202 PLAN RASHODA"/>
    <s v="237 OBRAZOVANJE"/>
    <s v="23705 VISOKO OBRAZOVANJE"/>
    <x v="2"/>
    <x v="18"/>
    <n v="2000"/>
    <n v="1056.25"/>
    <n v="0"/>
    <x v="2"/>
    <n v="2000"/>
    <n v="1056.25"/>
    <n v="0"/>
  </r>
  <r>
    <s v="202 PLAN RASHODA"/>
    <s v="237 OBRAZOVANJE"/>
    <s v="23705 VISOKO OBRAZOVANJE"/>
    <x v="2"/>
    <x v="19"/>
    <n v="55300"/>
    <n v="14298.2"/>
    <n v="0"/>
    <x v="4"/>
    <n v="20000"/>
    <n v="13588.45"/>
    <n v="0"/>
  </r>
  <r>
    <s v="202 PLAN RASHODA"/>
    <s v="237 OBRAZOVANJE"/>
    <s v="23705 VISOKO OBRAZOVANJE"/>
    <x v="2"/>
    <x v="19"/>
    <n v="0"/>
    <n v="0"/>
    <n v="0"/>
    <x v="2"/>
    <n v="3000"/>
    <n v="709.75"/>
    <n v="0"/>
  </r>
  <r>
    <s v="202 PLAN RASHODA"/>
    <s v="237 OBRAZOVANJE"/>
    <s v="23705 VISOKO OBRAZOVANJE"/>
    <x v="2"/>
    <x v="19"/>
    <n v="0"/>
    <n v="0"/>
    <n v="0"/>
    <x v="3"/>
    <n v="32300"/>
    <n v="0"/>
    <n v="0"/>
  </r>
  <r>
    <s v="202 PLAN RASHODA"/>
    <s v="237 OBRAZOVANJE"/>
    <s v="23705 VISOKO OBRAZOVANJE"/>
    <x v="2"/>
    <x v="20"/>
    <n v="48000"/>
    <n v="66272.28"/>
    <n v="0"/>
    <x v="2"/>
    <n v="10000"/>
    <n v="29217.68"/>
    <n v="0"/>
  </r>
  <r>
    <s v="202 PLAN RASHODA"/>
    <s v="237 OBRAZOVANJE"/>
    <s v="23705 VISOKO OBRAZOVANJE"/>
    <x v="2"/>
    <x v="20"/>
    <n v="0"/>
    <n v="0"/>
    <n v="0"/>
    <x v="4"/>
    <n v="38000"/>
    <n v="37054.6"/>
    <n v="0"/>
  </r>
  <r>
    <s v="202 PLAN RASHODA"/>
    <s v="237 OBRAZOVANJE"/>
    <s v="23705 VISOKO OBRAZOVANJE"/>
    <x v="2"/>
    <x v="21"/>
    <n v="20000"/>
    <n v="19485.16"/>
    <n v="0"/>
    <x v="4"/>
    <n v="20000"/>
    <n v="19485.16"/>
    <n v="0"/>
  </r>
  <r>
    <s v="202 PLAN RASHODA"/>
    <s v="237 OBRAZOVANJE"/>
    <s v="23705 VISOKO OBRAZOVANJE"/>
    <x v="2"/>
    <x v="8"/>
    <n v="95000"/>
    <n v="60479.48"/>
    <n v="0"/>
    <x v="4"/>
    <n v="60000"/>
    <n v="44399.87"/>
    <n v="0"/>
  </r>
  <r>
    <s v="202 PLAN RASHODA"/>
    <s v="237 OBRAZOVANJE"/>
    <s v="23705 VISOKO OBRAZOVANJE"/>
    <x v="2"/>
    <x v="8"/>
    <n v="0"/>
    <n v="0"/>
    <n v="0"/>
    <x v="2"/>
    <n v="25000"/>
    <n v="9014.84"/>
    <n v="0"/>
  </r>
  <r>
    <s v="202 PLAN RASHODA"/>
    <s v="237 OBRAZOVANJE"/>
    <s v="23705 VISOKO OBRAZOVANJE"/>
    <x v="2"/>
    <x v="8"/>
    <n v="0"/>
    <n v="0"/>
    <n v="0"/>
    <x v="3"/>
    <n v="10000"/>
    <n v="7064.77"/>
    <n v="0"/>
  </r>
  <r>
    <s v="202 PLAN RASHODA"/>
    <s v="237 OBRAZOVANJE"/>
    <s v="23705 VISOKO OBRAZOVANJE"/>
    <x v="2"/>
    <x v="22"/>
    <n v="700000"/>
    <n v="694140"/>
    <n v="0"/>
    <x v="4"/>
    <n v="615000"/>
    <n v="619590.22"/>
    <n v="0"/>
  </r>
  <r>
    <s v="202 PLAN RASHODA"/>
    <s v="237 OBRAZOVANJE"/>
    <s v="23705 VISOKO OBRAZOVANJE"/>
    <x v="2"/>
    <x v="22"/>
    <n v="0"/>
    <n v="0"/>
    <n v="0"/>
    <x v="2"/>
    <n v="35000"/>
    <n v="30197.72"/>
    <n v="0"/>
  </r>
  <r>
    <s v="202 PLAN RASHODA"/>
    <s v="237 OBRAZOVANJE"/>
    <s v="23705 VISOKO OBRAZOVANJE"/>
    <x v="2"/>
    <x v="22"/>
    <n v="0"/>
    <n v="0"/>
    <n v="0"/>
    <x v="3"/>
    <n v="50000"/>
    <n v="44352.06"/>
    <n v="0"/>
  </r>
  <r>
    <s v="202 PLAN RASHODA"/>
    <s v="237 OBRAZOVANJE"/>
    <s v="23705 VISOKO OBRAZOVANJE"/>
    <x v="2"/>
    <x v="23"/>
    <n v="51000"/>
    <n v="14330.79"/>
    <n v="0"/>
    <x v="2"/>
    <n v="1000"/>
    <n v="1321.91"/>
    <n v="0"/>
  </r>
  <r>
    <s v="202 PLAN RASHODA"/>
    <s v="237 OBRAZOVANJE"/>
    <s v="23705 VISOKO OBRAZOVANJE"/>
    <x v="2"/>
    <x v="23"/>
    <n v="0"/>
    <n v="0"/>
    <n v="0"/>
    <x v="4"/>
    <n v="50000"/>
    <n v="13008.88"/>
    <n v="0"/>
  </r>
  <r>
    <s v="202 PLAN RASHODA"/>
    <s v="237 OBRAZOVANJE"/>
    <s v="23705 VISOKO OBRAZOVANJE"/>
    <x v="2"/>
    <x v="24"/>
    <n v="97250"/>
    <n v="37684.85"/>
    <n v="0"/>
    <x v="2"/>
    <n v="10000"/>
    <n v="3988.13"/>
    <n v="0"/>
  </r>
  <r>
    <s v="202 PLAN RASHODA"/>
    <s v="237 OBRAZOVANJE"/>
    <s v="23705 VISOKO OBRAZOVANJE"/>
    <x v="2"/>
    <x v="24"/>
    <n v="0"/>
    <n v="0"/>
    <n v="0"/>
    <x v="4"/>
    <n v="87250"/>
    <n v="33696.720000000001"/>
    <n v="0"/>
  </r>
  <r>
    <s v="202 PLAN RASHODA"/>
    <s v="237 OBRAZOVANJE"/>
    <s v="23705 VISOKO OBRAZOVANJE"/>
    <x v="2"/>
    <x v="9"/>
    <n v="258152"/>
    <n v="327435.57"/>
    <n v="0"/>
    <x v="3"/>
    <n v="17152"/>
    <n v="4222.58"/>
    <n v="0"/>
  </r>
  <r>
    <s v="202 PLAN RASHODA"/>
    <s v="237 OBRAZOVANJE"/>
    <s v="23705 VISOKO OBRAZOVANJE"/>
    <x v="2"/>
    <x v="9"/>
    <n v="0"/>
    <n v="0"/>
    <n v="0"/>
    <x v="4"/>
    <n v="121000"/>
    <n v="151428.54999999999"/>
    <n v="0"/>
  </r>
  <r>
    <s v="202 PLAN RASHODA"/>
    <s v="237 OBRAZOVANJE"/>
    <s v="23705 VISOKO OBRAZOVANJE"/>
    <x v="2"/>
    <x v="9"/>
    <n v="0"/>
    <n v="0"/>
    <n v="0"/>
    <x v="2"/>
    <n v="120000"/>
    <n v="171784.44"/>
    <n v="0"/>
  </r>
  <r>
    <s v="202 PLAN RASHODA"/>
    <s v="237 OBRAZOVANJE"/>
    <s v="23705 VISOKO OBRAZOVANJE"/>
    <x v="2"/>
    <x v="17"/>
    <n v="3000"/>
    <n v="9985"/>
    <n v="0"/>
    <x v="2"/>
    <n v="3000"/>
    <n v="3685"/>
    <n v="0"/>
  </r>
  <r>
    <s v="202 PLAN RASHODA"/>
    <s v="237 OBRAZOVANJE"/>
    <s v="23705 VISOKO OBRAZOVANJE"/>
    <x v="2"/>
    <x v="17"/>
    <n v="0"/>
    <n v="0"/>
    <n v="0"/>
    <x v="4"/>
    <n v="0"/>
    <n v="6300"/>
    <n v="0"/>
  </r>
  <r>
    <s v="202 PLAN RASHODA"/>
    <s v="237 OBRAZOVANJE"/>
    <s v="23705 VISOKO OBRAZOVANJE"/>
    <x v="2"/>
    <x v="10"/>
    <n v="2619100"/>
    <n v="2579719.83"/>
    <n v="0"/>
    <x v="4"/>
    <n v="1405000"/>
    <n v="449199.08"/>
    <n v="0"/>
  </r>
  <r>
    <s v="202 PLAN RASHODA"/>
    <s v="237 OBRAZOVANJE"/>
    <s v="23705 VISOKO OBRAZOVANJE"/>
    <x v="2"/>
    <x v="10"/>
    <n v="0"/>
    <n v="0"/>
    <n v="0"/>
    <x v="2"/>
    <n v="949100"/>
    <n v="2027362.68"/>
    <n v="0"/>
  </r>
  <r>
    <s v="202 PLAN RASHODA"/>
    <s v="237 OBRAZOVANJE"/>
    <s v="23705 VISOKO OBRAZOVANJE"/>
    <x v="2"/>
    <x v="10"/>
    <n v="0"/>
    <n v="0"/>
    <n v="0"/>
    <x v="3"/>
    <n v="265000"/>
    <n v="103158.07"/>
    <n v="0"/>
  </r>
  <r>
    <s v="202 PLAN RASHODA"/>
    <s v="237 OBRAZOVANJE"/>
    <s v="23705 VISOKO OBRAZOVANJE"/>
    <x v="2"/>
    <x v="25"/>
    <n v="20000"/>
    <n v="40610.06"/>
    <n v="0"/>
    <x v="4"/>
    <n v="20000"/>
    <n v="40610.06"/>
    <n v="0"/>
  </r>
  <r>
    <s v="202 PLAN RASHODA"/>
    <s v="237 OBRAZOVANJE"/>
    <s v="23705 VISOKO OBRAZOVANJE"/>
    <x v="2"/>
    <x v="11"/>
    <n v="165000"/>
    <n v="152695.17000000001"/>
    <n v="0"/>
    <x v="3"/>
    <n v="15000"/>
    <n v="8762.5"/>
    <n v="0"/>
  </r>
  <r>
    <s v="202 PLAN RASHODA"/>
    <s v="237 OBRAZOVANJE"/>
    <s v="23705 VISOKO OBRAZOVANJE"/>
    <x v="2"/>
    <x v="11"/>
    <n v="0"/>
    <n v="0"/>
    <n v="0"/>
    <x v="5"/>
    <n v="20000"/>
    <n v="0"/>
    <n v="0"/>
  </r>
  <r>
    <s v="202 PLAN RASHODA"/>
    <s v="237 OBRAZOVANJE"/>
    <s v="23705 VISOKO OBRAZOVANJE"/>
    <x v="2"/>
    <x v="11"/>
    <n v="0"/>
    <n v="0"/>
    <n v="0"/>
    <x v="4"/>
    <n v="75000"/>
    <n v="75399.75"/>
    <n v="0"/>
  </r>
  <r>
    <s v="202 PLAN RASHODA"/>
    <s v="237 OBRAZOVANJE"/>
    <s v="23705 VISOKO OBRAZOVANJE"/>
    <x v="2"/>
    <x v="11"/>
    <n v="0"/>
    <n v="0"/>
    <n v="0"/>
    <x v="2"/>
    <n v="55000"/>
    <n v="68532.92"/>
    <n v="0"/>
  </r>
  <r>
    <s v="202 PLAN RASHODA"/>
    <s v="237 OBRAZOVANJE"/>
    <s v="23705 VISOKO OBRAZOVANJE"/>
    <x v="2"/>
    <x v="26"/>
    <n v="17848"/>
    <n v="30824.45"/>
    <n v="0"/>
    <x v="3"/>
    <n v="7848"/>
    <n v="27189.56"/>
    <n v="0"/>
  </r>
  <r>
    <s v="202 PLAN RASHODA"/>
    <s v="237 OBRAZOVANJE"/>
    <s v="23705 VISOKO OBRAZOVANJE"/>
    <x v="2"/>
    <x v="26"/>
    <n v="0"/>
    <n v="0"/>
    <n v="0"/>
    <x v="2"/>
    <n v="10000"/>
    <n v="3634.89"/>
    <n v="0"/>
  </r>
  <r>
    <s v="202 PLAN RASHODA"/>
    <s v="237 OBRAZOVANJE"/>
    <s v="23705 VISOKO OBRAZOVANJE"/>
    <x v="2"/>
    <x v="27"/>
    <n v="500"/>
    <n v="19476.27"/>
    <n v="0"/>
    <x v="4"/>
    <n v="0"/>
    <n v="540.32000000000005"/>
    <n v="0"/>
  </r>
  <r>
    <s v="202 PLAN RASHODA"/>
    <s v="237 OBRAZOVANJE"/>
    <s v="23705 VISOKO OBRAZOVANJE"/>
    <x v="2"/>
    <x v="27"/>
    <n v="0"/>
    <n v="0"/>
    <n v="0"/>
    <x v="2"/>
    <n v="500"/>
    <n v="18935.95"/>
    <n v="0"/>
  </r>
  <r>
    <s v="202 PLAN RASHODA"/>
    <s v="237 OBRAZOVANJE"/>
    <s v="23705 VISOKO OBRAZOVANJE"/>
    <x v="2"/>
    <x v="12"/>
    <n v="230900"/>
    <n v="155131.69"/>
    <n v="0"/>
    <x v="5"/>
    <n v="0"/>
    <n v="6071.5"/>
    <n v="0"/>
  </r>
  <r>
    <s v="202 PLAN RASHODA"/>
    <s v="237 OBRAZOVANJE"/>
    <s v="23705 VISOKO OBRAZOVANJE"/>
    <x v="2"/>
    <x v="12"/>
    <n v="0"/>
    <n v="0"/>
    <n v="0"/>
    <x v="3"/>
    <n v="10000"/>
    <n v="9816.76"/>
    <n v="0"/>
  </r>
  <r>
    <s v="202 PLAN RASHODA"/>
    <s v="237 OBRAZOVANJE"/>
    <s v="23705 VISOKO OBRAZOVANJE"/>
    <x v="2"/>
    <x v="12"/>
    <n v="0"/>
    <n v="0"/>
    <n v="0"/>
    <x v="2"/>
    <n v="155900"/>
    <n v="123140.13"/>
    <n v="0"/>
  </r>
  <r>
    <s v="202 PLAN RASHODA"/>
    <s v="237 OBRAZOVANJE"/>
    <s v="23705 VISOKO OBRAZOVANJE"/>
    <x v="2"/>
    <x v="12"/>
    <n v="0"/>
    <n v="0"/>
    <n v="0"/>
    <x v="4"/>
    <n v="65000"/>
    <n v="16103.3"/>
    <n v="0"/>
  </r>
  <r>
    <s v="202 PLAN RASHODA"/>
    <s v="237 OBRAZOVANJE"/>
    <s v="23705 VISOKO OBRAZOVANJE"/>
    <x v="2"/>
    <x v="28"/>
    <n v="38000"/>
    <n v="73181.61"/>
    <n v="0"/>
    <x v="3"/>
    <n v="0"/>
    <n v="70"/>
    <n v="0"/>
  </r>
  <r>
    <s v="202 PLAN RASHODA"/>
    <s v="237 OBRAZOVANJE"/>
    <s v="23705 VISOKO OBRAZOVANJE"/>
    <x v="2"/>
    <x v="28"/>
    <n v="0"/>
    <n v="0"/>
    <n v="0"/>
    <x v="4"/>
    <n v="28000"/>
    <n v="62101.81"/>
    <n v="0"/>
  </r>
  <r>
    <s v="202 PLAN RASHODA"/>
    <s v="237 OBRAZOVANJE"/>
    <s v="23705 VISOKO OBRAZOVANJE"/>
    <x v="2"/>
    <x v="28"/>
    <n v="0"/>
    <n v="0"/>
    <n v="0"/>
    <x v="2"/>
    <n v="10000"/>
    <n v="11009.8"/>
    <n v="0"/>
  </r>
  <r>
    <s v="202 PLAN RASHODA"/>
    <s v="237 OBRAZOVANJE"/>
    <s v="23705 VISOKO OBRAZOVANJE"/>
    <x v="2"/>
    <x v="13"/>
    <n v="18200"/>
    <n v="11478.5"/>
    <n v="0"/>
    <x v="2"/>
    <n v="15000"/>
    <n v="11126"/>
    <n v="0"/>
  </r>
  <r>
    <s v="202 PLAN RASHODA"/>
    <s v="237 OBRAZOVANJE"/>
    <s v="23705 VISOKO OBRAZOVANJE"/>
    <x v="2"/>
    <x v="13"/>
    <n v="0"/>
    <n v="0"/>
    <n v="0"/>
    <x v="3"/>
    <n v="3000"/>
    <n v="0"/>
    <n v="0"/>
  </r>
  <r>
    <s v="202 PLAN RASHODA"/>
    <s v="237 OBRAZOVANJE"/>
    <s v="23705 VISOKO OBRAZOVANJE"/>
    <x v="2"/>
    <x v="13"/>
    <n v="0"/>
    <n v="0"/>
    <n v="0"/>
    <x v="4"/>
    <n v="200"/>
    <n v="352.5"/>
    <n v="0"/>
  </r>
  <r>
    <s v="202 PLAN RASHODA"/>
    <s v="237 OBRAZOVANJE"/>
    <s v="23705 VISOKO OBRAZOVANJE"/>
    <x v="2"/>
    <x v="29"/>
    <n v="288000"/>
    <n v="156373.43"/>
    <n v="0"/>
    <x v="4"/>
    <n v="150000"/>
    <n v="124751.23"/>
    <n v="0"/>
  </r>
  <r>
    <s v="202 PLAN RASHODA"/>
    <s v="237 OBRAZOVANJE"/>
    <s v="23705 VISOKO OBRAZOVANJE"/>
    <x v="2"/>
    <x v="29"/>
    <n v="0"/>
    <n v="0"/>
    <n v="0"/>
    <x v="2"/>
    <n v="120000"/>
    <n v="16296.74"/>
    <n v="0"/>
  </r>
  <r>
    <s v="202 PLAN RASHODA"/>
    <s v="237 OBRAZOVANJE"/>
    <s v="23705 VISOKO OBRAZOVANJE"/>
    <x v="2"/>
    <x v="29"/>
    <n v="0"/>
    <n v="0"/>
    <n v="0"/>
    <x v="3"/>
    <n v="18000"/>
    <n v="15325.46"/>
    <n v="0"/>
  </r>
  <r>
    <s v="202 PLAN RASHODA"/>
    <s v="237 OBRAZOVANJE"/>
    <s v="23705 VISOKO OBRAZOVANJE"/>
    <x v="2"/>
    <x v="30"/>
    <n v="28550"/>
    <n v="24130.33"/>
    <n v="0"/>
    <x v="2"/>
    <n v="28000"/>
    <n v="22034.57"/>
    <n v="0"/>
  </r>
  <r>
    <s v="202 PLAN RASHODA"/>
    <s v="237 OBRAZOVANJE"/>
    <s v="23705 VISOKO OBRAZOVANJE"/>
    <x v="2"/>
    <x v="30"/>
    <n v="0"/>
    <n v="0"/>
    <n v="0"/>
    <x v="4"/>
    <n v="550"/>
    <n v="2095.7600000000002"/>
    <n v="0"/>
  </r>
  <r>
    <s v="202 PLAN RASHODA"/>
    <s v="237 OBRAZOVANJE"/>
    <s v="23705 VISOKO OBRAZOVANJE"/>
    <x v="2"/>
    <x v="14"/>
    <n v="12000"/>
    <n v="16780.54"/>
    <n v="0"/>
    <x v="2"/>
    <n v="12000"/>
    <n v="14784.66"/>
    <n v="0"/>
  </r>
  <r>
    <s v="202 PLAN RASHODA"/>
    <s v="237 OBRAZOVANJE"/>
    <s v="23705 VISOKO OBRAZOVANJE"/>
    <x v="2"/>
    <x v="14"/>
    <n v="0"/>
    <n v="0"/>
    <n v="0"/>
    <x v="4"/>
    <n v="0"/>
    <n v="1812.54"/>
    <n v="0"/>
  </r>
  <r>
    <s v="202 PLAN RASHODA"/>
    <s v="237 OBRAZOVANJE"/>
    <s v="23705 VISOKO OBRAZOVANJE"/>
    <x v="2"/>
    <x v="14"/>
    <n v="0"/>
    <n v="0"/>
    <n v="0"/>
    <x v="3"/>
    <n v="0"/>
    <n v="183.34"/>
    <n v="0"/>
  </r>
  <r>
    <s v="202 PLAN RASHODA"/>
    <s v="237 OBRAZOVANJE"/>
    <s v="23705 VISOKO OBRAZOVANJE"/>
    <x v="2"/>
    <x v="31"/>
    <n v="0"/>
    <n v="111"/>
    <n v="0"/>
    <x v="2"/>
    <n v="0"/>
    <n v="111"/>
    <n v="0"/>
  </r>
  <r>
    <s v="202 PLAN RASHODA"/>
    <s v="237 OBRAZOVANJE"/>
    <s v="23705 VISOKO OBRAZOVANJE"/>
    <x v="2"/>
    <x v="32"/>
    <n v="0"/>
    <n v="299960"/>
    <n v="0"/>
    <x v="2"/>
    <n v="0"/>
    <n v="299960"/>
    <n v="0"/>
  </r>
  <r>
    <s v="202 PLAN RASHODA"/>
    <s v="237 OBRAZOVANJE"/>
    <s v="23705 VISOKO OBRAZOVANJE"/>
    <x v="2"/>
    <x v="15"/>
    <n v="0"/>
    <n v="11400"/>
    <n v="0"/>
    <x v="3"/>
    <n v="0"/>
    <n v="11400"/>
    <n v="0"/>
  </r>
  <r>
    <s v="202 PLAN RASHODA"/>
    <s v="237 OBRAZOVANJE"/>
    <s v="23705 VISOKO OBRAZOVANJE"/>
    <x v="2"/>
    <x v="33"/>
    <n v="30000"/>
    <n v="35661.25"/>
    <n v="0"/>
    <x v="4"/>
    <n v="30000"/>
    <n v="35661.25"/>
    <n v="0"/>
  </r>
  <r>
    <s v="202 PLAN RASHODA"/>
    <s v="237 OBRAZOVANJE"/>
    <s v="23705 VISOKO OBRAZOVANJE"/>
    <x v="2"/>
    <x v="34"/>
    <n v="53000"/>
    <n v="55300"/>
    <n v="0"/>
    <x v="5"/>
    <n v="0"/>
    <n v="1000"/>
    <n v="0"/>
  </r>
  <r>
    <s v="202 PLAN RASHODA"/>
    <s v="237 OBRAZOVANJE"/>
    <s v="23705 VISOKO OBRAZOVANJE"/>
    <x v="2"/>
    <x v="34"/>
    <n v="0"/>
    <n v="0"/>
    <n v="0"/>
    <x v="4"/>
    <n v="27000"/>
    <n v="42000"/>
    <n v="0"/>
  </r>
  <r>
    <s v="202 PLAN RASHODA"/>
    <s v="237 OBRAZOVANJE"/>
    <s v="23705 VISOKO OBRAZOVANJE"/>
    <x v="2"/>
    <x v="34"/>
    <n v="0"/>
    <n v="0"/>
    <n v="0"/>
    <x v="2"/>
    <n v="25000"/>
    <n v="12300"/>
    <n v="0"/>
  </r>
  <r>
    <s v="202 PLAN RASHODA"/>
    <s v="237 OBRAZOVANJE"/>
    <s v="23705 VISOKO OBRAZOVANJE"/>
    <x v="2"/>
    <x v="34"/>
    <n v="0"/>
    <n v="0"/>
    <n v="0"/>
    <x v="3"/>
    <n v="1000"/>
    <n v="0"/>
    <n v="0"/>
  </r>
  <r>
    <s v="202 PLAN RASHODA"/>
    <s v="237 OBRAZOVANJE"/>
    <s v="23705 VISOKO OBRAZOVANJE"/>
    <x v="2"/>
    <x v="35"/>
    <n v="0"/>
    <n v="125.66"/>
    <n v="0"/>
    <x v="2"/>
    <n v="0"/>
    <n v="125.66"/>
    <n v="0"/>
  </r>
  <r>
    <s v="202 PLAN RASHODA"/>
    <s v="237 OBRAZOVANJE"/>
    <s v="23705 VISOKO OBRAZOVANJE"/>
    <x v="2"/>
    <x v="36"/>
    <n v="235000"/>
    <n v="225911.86"/>
    <n v="0"/>
    <x v="3"/>
    <n v="150000"/>
    <n v="143568.75"/>
    <n v="0"/>
  </r>
  <r>
    <s v="202 PLAN RASHODA"/>
    <s v="237 OBRAZOVANJE"/>
    <s v="23705 VISOKO OBRAZOVANJE"/>
    <x v="2"/>
    <x v="36"/>
    <n v="0"/>
    <n v="0"/>
    <n v="0"/>
    <x v="4"/>
    <n v="85000"/>
    <n v="82343.11"/>
    <n v="0"/>
  </r>
  <r>
    <s v="202 PLAN RASHODA"/>
    <s v="237 OBRAZOVANJE"/>
    <s v="23705 VISOKO OBRAZOVANJE"/>
    <x v="2"/>
    <x v="16"/>
    <n v="620000"/>
    <n v="612266.86"/>
    <n v="0"/>
    <x v="6"/>
    <n v="0"/>
    <n v="5954.65"/>
    <n v="0"/>
  </r>
  <r>
    <s v="202 PLAN RASHODA"/>
    <s v="237 OBRAZOVANJE"/>
    <s v="23705 VISOKO OBRAZOVANJE"/>
    <x v="2"/>
    <x v="16"/>
    <n v="0"/>
    <n v="0"/>
    <n v="0"/>
    <x v="4"/>
    <n v="520000"/>
    <n v="557022.62"/>
    <n v="0"/>
  </r>
  <r>
    <s v="202 PLAN RASHODA"/>
    <s v="237 OBRAZOVANJE"/>
    <s v="23705 VISOKO OBRAZOVANJE"/>
    <x v="2"/>
    <x v="16"/>
    <n v="0"/>
    <n v="0"/>
    <n v="0"/>
    <x v="3"/>
    <n v="15000"/>
    <n v="14812.5"/>
    <n v="0"/>
  </r>
  <r>
    <s v="202 PLAN RASHODA"/>
    <s v="237 OBRAZOVANJE"/>
    <s v="23705 VISOKO OBRAZOVANJE"/>
    <x v="2"/>
    <x v="16"/>
    <n v="0"/>
    <n v="0"/>
    <n v="0"/>
    <x v="5"/>
    <n v="45000"/>
    <n v="0"/>
    <n v="0"/>
  </r>
  <r>
    <s v="202 PLAN RASHODA"/>
    <s v="237 OBRAZOVANJE"/>
    <s v="23705 VISOKO OBRAZOVANJE"/>
    <x v="2"/>
    <x v="16"/>
    <n v="0"/>
    <n v="0"/>
    <n v="0"/>
    <x v="2"/>
    <n v="40000"/>
    <n v="34477.089999999997"/>
    <n v="0"/>
  </r>
  <r>
    <s v="202 PLAN RASHODA"/>
    <s v="237 OBRAZOVANJE"/>
    <s v="23705 VISOKO OBRAZOVANJE"/>
    <x v="2"/>
    <x v="37"/>
    <n v="25000"/>
    <n v="21295.89"/>
    <n v="0"/>
    <x v="2"/>
    <n v="15000"/>
    <n v="12154.63"/>
    <n v="0"/>
  </r>
  <r>
    <s v="202 PLAN RASHODA"/>
    <s v="237 OBRAZOVANJE"/>
    <s v="23705 VISOKO OBRAZOVANJE"/>
    <x v="2"/>
    <x v="37"/>
    <n v="0"/>
    <n v="0"/>
    <n v="0"/>
    <x v="4"/>
    <n v="10000"/>
    <n v="9141.26"/>
    <n v="0"/>
  </r>
  <r>
    <s v="202 PLAN RASHODA"/>
    <s v="237 OBRAZOVANJE"/>
    <s v="23705 VISOKO OBRAZOVANJE"/>
    <x v="2"/>
    <x v="38"/>
    <n v="38000"/>
    <n v="30927.32"/>
    <n v="0"/>
    <x v="4"/>
    <n v="30000"/>
    <n v="29466.880000000001"/>
    <n v="0"/>
  </r>
  <r>
    <s v="202 PLAN RASHODA"/>
    <s v="237 OBRAZOVANJE"/>
    <s v="23705 VISOKO OBRAZOVANJE"/>
    <x v="2"/>
    <x v="38"/>
    <n v="0"/>
    <n v="0"/>
    <n v="0"/>
    <x v="2"/>
    <n v="8000"/>
    <n v="1460.44"/>
    <n v="0"/>
  </r>
  <r>
    <s v="202 PLAN RASHODA"/>
    <s v="237 OBRAZOVANJE"/>
    <s v="23705 VISOKO OBRAZOVANJE"/>
    <x v="2"/>
    <x v="39"/>
    <n v="300000"/>
    <n v="379950.03"/>
    <n v="0"/>
    <x v="4"/>
    <n v="300000"/>
    <n v="253844.97"/>
    <n v="0"/>
  </r>
  <r>
    <s v="202 PLAN RASHODA"/>
    <s v="237 OBRAZOVANJE"/>
    <s v="23705 VISOKO OBRAZOVANJE"/>
    <x v="2"/>
    <x v="39"/>
    <n v="0"/>
    <n v="0"/>
    <n v="0"/>
    <x v="3"/>
    <n v="0"/>
    <n v="126105.06"/>
    <n v="0"/>
  </r>
  <r>
    <s v="202 PLAN RASHODA"/>
    <s v="237 OBRAZOVANJE"/>
    <s v="23705 VISOKO OBRAZOVANJE"/>
    <x v="2"/>
    <x v="40"/>
    <n v="60000"/>
    <n v="53413.38"/>
    <n v="0"/>
    <x v="4"/>
    <n v="60000"/>
    <n v="53413.38"/>
    <n v="0"/>
  </r>
  <r>
    <s v="202 PLAN RASHODA"/>
    <s v="237 OBRAZOVANJE"/>
    <s v="23705 VISOKO OBRAZOVANJE"/>
    <x v="2"/>
    <x v="41"/>
    <n v="133000"/>
    <n v="0"/>
    <n v="0"/>
    <x v="3"/>
    <n v="125000"/>
    <n v="0"/>
    <n v="0"/>
  </r>
  <r>
    <s v="202 PLAN RASHODA"/>
    <s v="237 OBRAZOVANJE"/>
    <s v="23705 VISOKO OBRAZOVANJE"/>
    <x v="2"/>
    <x v="41"/>
    <n v="0"/>
    <n v="0"/>
    <n v="0"/>
    <x v="6"/>
    <n v="8000"/>
    <n v="0"/>
    <n v="0"/>
  </r>
  <r>
    <s v="202 PLAN RASHODA"/>
    <s v="237 OBRAZOVANJE"/>
    <s v="23705 VISOKO OBRAZOVANJE"/>
    <x v="2"/>
    <x v="42"/>
    <n v="18000"/>
    <n v="17525"/>
    <n v="0"/>
    <x v="4"/>
    <n v="18000"/>
    <n v="17525"/>
    <n v="0"/>
  </r>
  <r>
    <s v="202 PLAN RASHODA"/>
    <s v="237 OBRAZOVANJE"/>
    <s v="23705 VISOKO OBRAZOVANJE"/>
    <x v="2"/>
    <x v="43"/>
    <n v="48900"/>
    <n v="56426.73"/>
    <n v="0"/>
    <x v="5"/>
    <n v="0"/>
    <n v="9168.2000000000007"/>
    <n v="0"/>
  </r>
  <r>
    <s v="202 PLAN RASHODA"/>
    <s v="237 OBRAZOVANJE"/>
    <s v="23705 VISOKO OBRAZOVANJE"/>
    <x v="2"/>
    <x v="43"/>
    <n v="0"/>
    <n v="0"/>
    <n v="0"/>
    <x v="4"/>
    <n v="40000"/>
    <n v="46838.53"/>
    <n v="0"/>
  </r>
  <r>
    <s v="202 PLAN RASHODA"/>
    <s v="237 OBRAZOVANJE"/>
    <s v="23705 VISOKO OBRAZOVANJE"/>
    <x v="2"/>
    <x v="43"/>
    <n v="0"/>
    <n v="0"/>
    <n v="0"/>
    <x v="3"/>
    <n v="4000"/>
    <n v="0"/>
    <n v="0"/>
  </r>
  <r>
    <s v="202 PLAN RASHODA"/>
    <s v="237 OBRAZOVANJE"/>
    <s v="23705 VISOKO OBRAZOVANJE"/>
    <x v="2"/>
    <x v="43"/>
    <n v="0"/>
    <n v="0"/>
    <n v="0"/>
    <x v="2"/>
    <n v="4900"/>
    <n v="420"/>
    <n v="0"/>
  </r>
  <r>
    <s v="202 PLAN RASHODA"/>
    <s v="237 OBRAZOVANJE"/>
    <s v="23705 VISOKO OBRAZOVANJE"/>
    <x v="2"/>
    <x v="44"/>
    <n v="0"/>
    <n v="15000"/>
    <n v="0"/>
    <x v="2"/>
    <n v="0"/>
    <n v="2750"/>
    <n v="0"/>
  </r>
  <r>
    <s v="202 PLAN RASHODA"/>
    <s v="237 OBRAZOVANJE"/>
    <s v="23705 VISOKO OBRAZOVANJE"/>
    <x v="2"/>
    <x v="44"/>
    <n v="0"/>
    <n v="0"/>
    <n v="0"/>
    <x v="4"/>
    <n v="0"/>
    <n v="12250"/>
    <n v="0"/>
  </r>
  <r>
    <s v="202 PLAN RASHODA"/>
    <s v="237 OBRAZOVANJE"/>
    <s v="23705 VISOKO OBRAZOVANJE"/>
    <x v="3"/>
    <x v="0"/>
    <n v="1435000"/>
    <n v="1434365.27"/>
    <n v="0"/>
    <x v="1"/>
    <n v="1435000"/>
    <n v="1434365.27"/>
    <n v="0"/>
  </r>
  <r>
    <s v="202 PLAN RASHODA"/>
    <s v="237 OBRAZOVANJE"/>
    <s v="23705 VISOKO OBRAZOVANJE"/>
    <x v="3"/>
    <x v="2"/>
    <n v="223000"/>
    <n v="222326.61"/>
    <n v="0"/>
    <x v="1"/>
    <n v="223000"/>
    <n v="222326.61"/>
    <n v="0"/>
  </r>
  <r>
    <s v="202 PLAN RASHODA"/>
    <s v="237 OBRAZOVANJE"/>
    <s v="23705 VISOKO OBRAZOVANJE"/>
    <x v="3"/>
    <x v="3"/>
    <n v="24000"/>
    <n v="24384.16"/>
    <n v="0"/>
    <x v="1"/>
    <n v="24000"/>
    <n v="24384.16"/>
    <n v="0"/>
  </r>
  <r>
    <s v="202 PLAN RASHODA"/>
    <s v="237 OBRAZOVANJE"/>
    <s v="23705 VISOKO OBRAZOVANJE"/>
    <x v="3"/>
    <x v="4"/>
    <n v="26000"/>
    <n v="32659.91"/>
    <n v="0"/>
    <x v="1"/>
    <n v="26000"/>
    <n v="32659.91"/>
    <n v="0"/>
  </r>
  <r>
    <s v="202 PLAN RASHODA"/>
    <s v="237 OBRAZOVANJE"/>
    <s v="23705 VISOKO OBRAZOVANJE"/>
    <x v="3"/>
    <x v="6"/>
    <n v="35000"/>
    <n v="46247.5"/>
    <n v="0"/>
    <x v="1"/>
    <n v="35000"/>
    <n v="46247.5"/>
    <n v="0"/>
  </r>
  <r>
    <s v="202 PLAN RASHODA"/>
    <s v="237 OBRAZOVANJE"/>
    <s v="23705 VISOKO OBRAZOVANJE"/>
    <x v="3"/>
    <x v="7"/>
    <n v="82000"/>
    <n v="82935.649999999994"/>
    <n v="0"/>
    <x v="1"/>
    <n v="82000"/>
    <n v="82935.649999999994"/>
    <n v="0"/>
  </r>
  <r>
    <s v="202 PLAN RASHODA"/>
    <s v="237 OBRAZOVANJE"/>
    <s v="23705 VISOKO OBRAZOVANJE"/>
    <x v="3"/>
    <x v="18"/>
    <n v="0"/>
    <n v="642.83000000000004"/>
    <n v="0"/>
    <x v="1"/>
    <n v="0"/>
    <n v="642.83000000000004"/>
    <n v="0"/>
  </r>
  <r>
    <s v="202 PLAN RASHODA"/>
    <s v="237 OBRAZOVANJE"/>
    <s v="23705 VISOKO OBRAZOVANJE"/>
    <x v="3"/>
    <x v="19"/>
    <n v="354209"/>
    <n v="397719.01"/>
    <n v="0"/>
    <x v="1"/>
    <n v="354209"/>
    <n v="397719.01"/>
    <n v="0"/>
  </r>
  <r>
    <s v="202 PLAN RASHODA"/>
    <s v="237 OBRAZOVANJE"/>
    <s v="23705 VISOKO OBRAZOVANJE"/>
    <x v="3"/>
    <x v="20"/>
    <n v="10000"/>
    <n v="7325.63"/>
    <n v="0"/>
    <x v="1"/>
    <n v="10000"/>
    <n v="7325.63"/>
    <n v="0"/>
  </r>
  <r>
    <s v="202 PLAN RASHODA"/>
    <s v="237 OBRAZOVANJE"/>
    <s v="23705 VISOKO OBRAZOVANJE"/>
    <x v="3"/>
    <x v="21"/>
    <n v="6000"/>
    <n v="4407.88"/>
    <n v="0"/>
    <x v="1"/>
    <n v="6000"/>
    <n v="4407.88"/>
    <n v="0"/>
  </r>
  <r>
    <s v="202 PLAN RASHODA"/>
    <s v="237 OBRAZOVANJE"/>
    <s v="23705 VISOKO OBRAZOVANJE"/>
    <x v="3"/>
    <x v="8"/>
    <n v="35000"/>
    <n v="35198.480000000003"/>
    <n v="0"/>
    <x v="1"/>
    <n v="35000"/>
    <n v="35198.480000000003"/>
    <n v="0"/>
  </r>
  <r>
    <s v="202 PLAN RASHODA"/>
    <s v="237 OBRAZOVANJE"/>
    <s v="23705 VISOKO OBRAZOVANJE"/>
    <x v="3"/>
    <x v="22"/>
    <n v="75000"/>
    <n v="18755.009999999998"/>
    <n v="0"/>
    <x v="1"/>
    <n v="75000"/>
    <n v="18755.009999999998"/>
    <n v="0"/>
  </r>
  <r>
    <s v="202 PLAN RASHODA"/>
    <s v="237 OBRAZOVANJE"/>
    <s v="23705 VISOKO OBRAZOVANJE"/>
    <x v="3"/>
    <x v="23"/>
    <n v="60000"/>
    <n v="75251.87"/>
    <n v="0"/>
    <x v="1"/>
    <n v="60000"/>
    <n v="75251.87"/>
    <n v="0"/>
  </r>
  <r>
    <s v="202 PLAN RASHODA"/>
    <s v="237 OBRAZOVANJE"/>
    <s v="23705 VISOKO OBRAZOVANJE"/>
    <x v="3"/>
    <x v="24"/>
    <n v="119791"/>
    <n v="183354.2"/>
    <n v="0"/>
    <x v="1"/>
    <n v="119791"/>
    <n v="183354.2"/>
    <n v="0"/>
  </r>
  <r>
    <s v="202 PLAN RASHODA"/>
    <s v="237 OBRAZOVANJE"/>
    <s v="23705 VISOKO OBRAZOVANJE"/>
    <x v="3"/>
    <x v="9"/>
    <n v="45000"/>
    <n v="52119.5"/>
    <n v="0"/>
    <x v="1"/>
    <n v="45000"/>
    <n v="52119.5"/>
    <n v="0"/>
  </r>
  <r>
    <s v="202 PLAN RASHODA"/>
    <s v="237 OBRAZOVANJE"/>
    <s v="23705 VISOKO OBRAZOVANJE"/>
    <x v="3"/>
    <x v="10"/>
    <n v="500000"/>
    <n v="504470.13"/>
    <n v="0"/>
    <x v="1"/>
    <n v="500000"/>
    <n v="504470.13"/>
    <n v="0"/>
  </r>
  <r>
    <s v="202 PLAN RASHODA"/>
    <s v="237 OBRAZOVANJE"/>
    <s v="23705 VISOKO OBRAZOVANJE"/>
    <x v="3"/>
    <x v="25"/>
    <n v="70000"/>
    <n v="70204.59"/>
    <n v="0"/>
    <x v="1"/>
    <n v="70000"/>
    <n v="70204.59"/>
    <n v="0"/>
  </r>
  <r>
    <s v="202 PLAN RASHODA"/>
    <s v="237 OBRAZOVANJE"/>
    <s v="23705 VISOKO OBRAZOVANJE"/>
    <x v="3"/>
    <x v="11"/>
    <n v="0"/>
    <n v="450"/>
    <n v="0"/>
    <x v="1"/>
    <n v="0"/>
    <n v="450"/>
    <n v="0"/>
  </r>
  <r>
    <s v="202 PLAN RASHODA"/>
    <s v="237 OBRAZOVANJE"/>
    <s v="23705 VISOKO OBRAZOVANJE"/>
    <x v="3"/>
    <x v="27"/>
    <n v="120000"/>
    <n v="92747"/>
    <n v="0"/>
    <x v="1"/>
    <n v="120000"/>
    <n v="92747"/>
    <n v="0"/>
  </r>
  <r>
    <s v="202 PLAN RASHODA"/>
    <s v="237 OBRAZOVANJE"/>
    <s v="23705 VISOKO OBRAZOVANJE"/>
    <x v="3"/>
    <x v="12"/>
    <n v="40000"/>
    <n v="0"/>
    <n v="0"/>
    <x v="1"/>
    <n v="40000"/>
    <n v="0"/>
    <n v="0"/>
  </r>
  <r>
    <s v="202 PLAN RASHODA"/>
    <s v="237 OBRAZOVANJE"/>
    <s v="23705 VISOKO OBRAZOVANJE"/>
    <x v="3"/>
    <x v="28"/>
    <n v="20000"/>
    <n v="9756.5"/>
    <n v="0"/>
    <x v="1"/>
    <n v="20000"/>
    <n v="9756.5"/>
    <n v="0"/>
  </r>
  <r>
    <s v="202 PLAN RASHODA"/>
    <s v="237 OBRAZOVANJE"/>
    <s v="23705 VISOKO OBRAZOVANJE"/>
    <x v="3"/>
    <x v="13"/>
    <n v="0"/>
    <n v="362.5"/>
    <n v="0"/>
    <x v="1"/>
    <n v="0"/>
    <n v="362.5"/>
    <n v="0"/>
  </r>
  <r>
    <s v="202 PLAN RASHODA"/>
    <s v="237 OBRAZOVANJE"/>
    <s v="23705 VISOKO OBRAZOVANJE"/>
    <x v="3"/>
    <x v="29"/>
    <n v="100000"/>
    <n v="97993.5"/>
    <n v="0"/>
    <x v="1"/>
    <n v="100000"/>
    <n v="97993.5"/>
    <n v="0"/>
  </r>
  <r>
    <s v="202 PLAN RASHODA"/>
    <s v="237 OBRAZOVANJE"/>
    <s v="23705 VISOKO OBRAZOVANJE"/>
    <x v="3"/>
    <x v="30"/>
    <n v="20000"/>
    <n v="16903.27"/>
    <n v="0"/>
    <x v="1"/>
    <n v="20000"/>
    <n v="16903.27"/>
    <n v="0"/>
  </r>
  <r>
    <s v="202 PLAN RASHODA"/>
    <s v="238 ZNANOST I TEHNOLOŠKI RAZVOJ"/>
    <s v="23801 ULAGANJE U ZNANSTVENO ISTRAŽIVAČKU DJELATNOST"/>
    <x v="4"/>
    <x v="2"/>
    <n v="0"/>
    <n v="137.27000000000001"/>
    <n v="0"/>
    <x v="4"/>
    <n v="0"/>
    <n v="137.27000000000001"/>
    <n v="0"/>
  </r>
  <r>
    <s v="202 PLAN RASHODA"/>
    <s v="238 ZNANOST I TEHNOLOŠKI RAZVOJ"/>
    <s v="23801 ULAGANJE U ZNANSTVENO ISTRAŽIVAČKU DJELATNOST"/>
    <x v="4"/>
    <x v="4"/>
    <n v="60342"/>
    <n v="69747.48"/>
    <n v="0"/>
    <x v="2"/>
    <n v="0"/>
    <n v="0"/>
    <n v="0"/>
  </r>
  <r>
    <s v="202 PLAN RASHODA"/>
    <s v="238 ZNANOST I TEHNOLOŠKI RAZVOJ"/>
    <s v="23801 ULAGANJE U ZNANSTVENO ISTRAŽIVAČKU DJELATNOST"/>
    <x v="4"/>
    <x v="4"/>
    <n v="0"/>
    <n v="0"/>
    <n v="0"/>
    <x v="4"/>
    <n v="42000"/>
    <n v="41748.839999999997"/>
    <n v="0"/>
  </r>
  <r>
    <s v="202 PLAN RASHODA"/>
    <s v="238 ZNANOST I TEHNOLOŠKI RAZVOJ"/>
    <s v="23801 ULAGANJE U ZNANSTVENO ISTRAŽIVAČKU DJELATNOST"/>
    <x v="4"/>
    <x v="4"/>
    <n v="0"/>
    <n v="0"/>
    <n v="0"/>
    <x v="1"/>
    <n v="18342"/>
    <n v="27998.639999999999"/>
    <n v="0"/>
  </r>
  <r>
    <s v="202 PLAN RASHODA"/>
    <s v="238 ZNANOST I TEHNOLOŠKI RAZVOJ"/>
    <s v="23801 ULAGANJE U ZNANSTVENO ISTRAŽIVAČKU DJELATNOST"/>
    <x v="4"/>
    <x v="6"/>
    <n v="19359"/>
    <n v="22492.11"/>
    <n v="0"/>
    <x v="4"/>
    <n v="4000"/>
    <n v="3000"/>
    <n v="0"/>
  </r>
  <r>
    <s v="202 PLAN RASHODA"/>
    <s v="238 ZNANOST I TEHNOLOŠKI RAZVOJ"/>
    <s v="23801 ULAGANJE U ZNANSTVENO ISTRAŽIVAČKU DJELATNOST"/>
    <x v="4"/>
    <x v="6"/>
    <n v="0"/>
    <n v="0"/>
    <n v="0"/>
    <x v="1"/>
    <n v="15359"/>
    <n v="19492.11"/>
    <n v="0"/>
  </r>
  <r>
    <s v="202 PLAN RASHODA"/>
    <s v="238 ZNANOST I TEHNOLOŠKI RAZVOJ"/>
    <s v="23801 ULAGANJE U ZNANSTVENO ISTRAŽIVAČKU DJELATNOST"/>
    <x v="4"/>
    <x v="7"/>
    <n v="2403"/>
    <n v="2116.54"/>
    <n v="0"/>
    <x v="1"/>
    <n v="403"/>
    <n v="403.86"/>
    <n v="0"/>
  </r>
  <r>
    <s v="202 PLAN RASHODA"/>
    <s v="238 ZNANOST I TEHNOLOŠKI RAZVOJ"/>
    <s v="23801 ULAGANJE U ZNANSTVENO ISTRAŽIVAČKU DJELATNOST"/>
    <x v="4"/>
    <x v="7"/>
    <n v="0"/>
    <n v="0"/>
    <n v="0"/>
    <x v="4"/>
    <n v="2000"/>
    <n v="1712.68"/>
    <n v="0"/>
  </r>
  <r>
    <s v="202 PLAN RASHODA"/>
    <s v="238 ZNANOST I TEHNOLOŠKI RAZVOJ"/>
    <s v="23801 ULAGANJE U ZNANSTVENO ISTRAŽIVAČKU DJELATNOST"/>
    <x v="4"/>
    <x v="23"/>
    <n v="0"/>
    <n v="18750"/>
    <n v="0"/>
    <x v="4"/>
    <n v="0"/>
    <n v="18750"/>
    <n v="0"/>
  </r>
  <r>
    <s v="202 PLAN RASHODA"/>
    <s v="238 ZNANOST I TEHNOLOŠKI RAZVOJ"/>
    <s v="23801 ULAGANJE U ZNANSTVENO ISTRAŽIVAČKU DJELATNOST"/>
    <x v="4"/>
    <x v="9"/>
    <n v="2548"/>
    <n v="2548"/>
    <n v="0"/>
    <x v="1"/>
    <n v="2548"/>
    <n v="2548"/>
    <n v="0"/>
  </r>
  <r>
    <s v="202 PLAN RASHODA"/>
    <s v="238 ZNANOST I TEHNOLOŠKI RAZVOJ"/>
    <s v="23801 ULAGANJE U ZNANSTVENO ISTRAŽIVAČKU DJELATNOST"/>
    <x v="4"/>
    <x v="10"/>
    <n v="20476"/>
    <n v="23564.49"/>
    <n v="0"/>
    <x v="1"/>
    <n v="7476"/>
    <n v="10686.68"/>
    <n v="0"/>
  </r>
  <r>
    <s v="202 PLAN RASHODA"/>
    <s v="238 ZNANOST I TEHNOLOŠKI RAZVOJ"/>
    <s v="23801 ULAGANJE U ZNANSTVENO ISTRAŽIVAČKU DJELATNOST"/>
    <x v="4"/>
    <x v="10"/>
    <n v="0"/>
    <n v="0"/>
    <n v="0"/>
    <x v="2"/>
    <n v="10000"/>
    <n v="10000"/>
    <n v="0"/>
  </r>
  <r>
    <s v="202 PLAN RASHODA"/>
    <s v="238 ZNANOST I TEHNOLOŠKI RAZVOJ"/>
    <s v="23801 ULAGANJE U ZNANSTVENO ISTRAŽIVAČKU DJELATNOST"/>
    <x v="4"/>
    <x v="10"/>
    <n v="0"/>
    <n v="0"/>
    <n v="0"/>
    <x v="4"/>
    <n v="3000"/>
    <n v="2877.81"/>
    <n v="0"/>
  </r>
  <r>
    <s v="202 PLAN RASHODA"/>
    <s v="238 ZNANOST I TEHNOLOŠKI RAZVOJ"/>
    <s v="23801 ULAGANJE U ZNANSTVENO ISTRAŽIVAČKU DJELATNOST"/>
    <x v="4"/>
    <x v="11"/>
    <n v="28412"/>
    <n v="9412.5"/>
    <n v="0"/>
    <x v="1"/>
    <n v="9412"/>
    <n v="9412.5"/>
    <n v="0"/>
  </r>
  <r>
    <s v="202 PLAN RASHODA"/>
    <s v="238 ZNANOST I TEHNOLOŠKI RAZVOJ"/>
    <s v="23801 ULAGANJE U ZNANSTVENO ISTRAŽIVAČKU DJELATNOST"/>
    <x v="4"/>
    <x v="11"/>
    <n v="0"/>
    <n v="0"/>
    <n v="0"/>
    <x v="4"/>
    <n v="19000"/>
    <n v="0"/>
    <n v="0"/>
  </r>
  <r>
    <s v="202 PLAN RASHODA"/>
    <s v="238 ZNANOST I TEHNOLOŠKI RAZVOJ"/>
    <s v="23801 ULAGANJE U ZNANSTVENO ISTRAŽIVAČKU DJELATNOST"/>
    <x v="4"/>
    <x v="27"/>
    <n v="0"/>
    <n v="190"/>
    <n v="0"/>
    <x v="4"/>
    <n v="0"/>
    <n v="190"/>
    <n v="0"/>
  </r>
  <r>
    <s v="202 PLAN RASHODA"/>
    <s v="238 ZNANOST I TEHNOLOŠKI RAZVOJ"/>
    <s v="23801 ULAGANJE U ZNANSTVENO ISTRAŽIVAČKU DJELATNOST"/>
    <x v="4"/>
    <x v="12"/>
    <n v="1500"/>
    <n v="255"/>
    <n v="0"/>
    <x v="4"/>
    <n v="1500"/>
    <n v="255"/>
    <n v="0"/>
  </r>
  <r>
    <s v="202 PLAN RASHODA"/>
    <s v="238 ZNANOST I TEHNOLOŠKI RAZVOJ"/>
    <s v="23801 ULAGANJE U ZNANSTVENO ISTRAŽIVAČKU DJELATNOST"/>
    <x v="4"/>
    <x v="28"/>
    <n v="1000"/>
    <n v="347.54"/>
    <n v="0"/>
    <x v="4"/>
    <n v="1000"/>
    <n v="347.54"/>
    <n v="0"/>
  </r>
  <r>
    <s v="202 PLAN RASHODA"/>
    <s v="238 ZNANOST I TEHNOLOŠKI RAZVOJ"/>
    <s v="23801 ULAGANJE U ZNANSTVENO ISTRAŽIVAČKU DJELATNOST"/>
    <x v="4"/>
    <x v="30"/>
    <n v="130"/>
    <n v="130"/>
    <n v="0"/>
    <x v="1"/>
    <n v="130"/>
    <n v="130"/>
    <n v="0"/>
  </r>
  <r>
    <s v="202 PLAN RASHODA"/>
    <s v="238 ZNANOST I TEHNOLOŠKI RAZVOJ"/>
    <s v="23801 ULAGANJE U ZNANSTVENO ISTRAŽIVAČKU DJELATNOST"/>
    <x v="4"/>
    <x v="14"/>
    <n v="0"/>
    <n v="4.1500000000000004"/>
    <n v="0"/>
    <x v="4"/>
    <n v="0"/>
    <n v="4.1500000000000004"/>
    <n v="0"/>
  </r>
  <r>
    <s v="202 PLAN RASHODA"/>
    <s v="238 ZNANOST I TEHNOLOŠKI RAZVOJ"/>
    <s v="23801 ULAGANJE U ZNANSTVENO ISTRAŽIVAČKU DJELATNOST"/>
    <x v="4"/>
    <x v="16"/>
    <n v="62121"/>
    <n v="118316.91"/>
    <n v="0"/>
    <x v="1"/>
    <n v="37121"/>
    <n v="79486.16"/>
    <n v="0"/>
  </r>
  <r>
    <s v="202 PLAN RASHODA"/>
    <s v="238 ZNANOST I TEHNOLOŠKI RAZVOJ"/>
    <s v="23801 ULAGANJE U ZNANSTVENO ISTRAŽIVAČKU DJELATNOST"/>
    <x v="4"/>
    <x v="16"/>
    <n v="0"/>
    <n v="0"/>
    <n v="0"/>
    <x v="4"/>
    <n v="25000"/>
    <n v="38830.75"/>
    <n v="0"/>
  </r>
  <r>
    <s v="202 PLAN RASHODA"/>
    <s v="238 ZNANOST I TEHNOLOŠKI RAZVOJ"/>
    <s v="23801 ULAGANJE U ZNANSTVENO ISTRAŽIVAČKU DJELATNOST"/>
    <x v="4"/>
    <x v="41"/>
    <n v="89209"/>
    <n v="0"/>
    <n v="0"/>
    <x v="1"/>
    <n v="89209"/>
    <n v="0"/>
    <n v="0"/>
  </r>
  <r>
    <s v="202 PLAN RASHODA"/>
    <s v="238 ZNANOST I TEHNOLOŠKI RAZVOJ"/>
    <s v="23801 ULAGANJE U ZNANSTVENO ISTRAŽIVAČKU DJELATNOST"/>
    <x v="4"/>
    <x v="43"/>
    <n v="1500"/>
    <n v="0"/>
    <n v="0"/>
    <x v="4"/>
    <n v="1500"/>
    <n v="0"/>
    <n v="0"/>
  </r>
  <r>
    <s v="202 PLAN RASHODA"/>
    <s v="238 ZNANOST I TEHNOLOŠKI RAZVOJ"/>
    <s v="23801 ULAGANJE U ZNANSTVENO ISTRAŽIVAČKU DJELATNOST"/>
    <x v="5"/>
    <x v="0"/>
    <n v="18000"/>
    <n v="17954.89"/>
    <n v="0"/>
    <x v="2"/>
    <n v="18000"/>
    <n v="14912.57"/>
    <n v="0"/>
  </r>
  <r>
    <s v="202 PLAN RASHODA"/>
    <s v="238 ZNANOST I TEHNOLOŠKI RAZVOJ"/>
    <s v="23801 ULAGANJE U ZNANSTVENO ISTRAŽIVAČKU DJELATNOST"/>
    <x v="5"/>
    <x v="0"/>
    <n v="0"/>
    <n v="0"/>
    <n v="0"/>
    <x v="3"/>
    <n v="0"/>
    <n v="3042.32"/>
    <n v="0"/>
  </r>
  <r>
    <s v="202 PLAN RASHODA"/>
    <s v="238 ZNANOST I TEHNOLOŠKI RAZVOJ"/>
    <s v="23801 ULAGANJE U ZNANSTVENO ISTRAŽIVAČKU DJELATNOST"/>
    <x v="5"/>
    <x v="2"/>
    <n v="2750"/>
    <n v="2783"/>
    <n v="0"/>
    <x v="2"/>
    <n v="2750"/>
    <n v="2783"/>
    <n v="0"/>
  </r>
  <r>
    <s v="202 PLAN RASHODA"/>
    <s v="238 ZNANOST I TEHNOLOŠKI RAZVOJ"/>
    <s v="23801 ULAGANJE U ZNANSTVENO ISTRAŽIVAČKU DJELATNOST"/>
    <x v="5"/>
    <x v="3"/>
    <n v="300"/>
    <n v="305.26"/>
    <n v="0"/>
    <x v="2"/>
    <n v="300"/>
    <n v="305.26"/>
    <n v="0"/>
  </r>
  <r>
    <s v="202 PLAN RASHODA"/>
    <s v="238 ZNANOST I TEHNOLOŠKI RAZVOJ"/>
    <s v="23801 ULAGANJE U ZNANSTVENO ISTRAŽIVAČKU DJELATNOST"/>
    <x v="5"/>
    <x v="10"/>
    <n v="14000"/>
    <n v="28312.21"/>
    <n v="0"/>
    <x v="2"/>
    <n v="3591"/>
    <n v="0"/>
    <n v="0"/>
  </r>
  <r>
    <s v="202 PLAN RASHODA"/>
    <s v="238 ZNANOST I TEHNOLOŠKI RAZVOJ"/>
    <s v="23801 ULAGANJE U ZNANSTVENO ISTRAŽIVAČKU DJELATNOST"/>
    <x v="5"/>
    <x v="10"/>
    <n v="0"/>
    <n v="0"/>
    <n v="0"/>
    <x v="3"/>
    <n v="10409"/>
    <n v="28312.21"/>
    <n v="0"/>
  </r>
  <r>
    <s v="202 PLAN RASHODA"/>
    <s v="238 ZNANOST I TEHNOLOŠKI RAZVOJ"/>
    <s v="23801 ULAGANJE U ZNANSTVENO ISTRAŽIVAČKU DJELATNOST"/>
    <x v="5"/>
    <x v="11"/>
    <n v="21000"/>
    <n v="21025"/>
    <n v="0"/>
    <x v="3"/>
    <n v="21000"/>
    <n v="0"/>
    <n v="0"/>
  </r>
  <r>
    <s v="202 PLAN RASHODA"/>
    <s v="238 ZNANOST I TEHNOLOŠKI RAZVOJ"/>
    <s v="23801 ULAGANJE U ZNANSTVENO ISTRAŽIVAČKU DJELATNOST"/>
    <x v="5"/>
    <x v="11"/>
    <n v="0"/>
    <n v="0"/>
    <n v="0"/>
    <x v="2"/>
    <n v="0"/>
    <n v="21025"/>
    <n v="0"/>
  </r>
  <r>
    <s v="202 PLAN RASHODA"/>
    <s v="238 ZNANOST I TEHNOLOŠKI RAZVOJ"/>
    <s v="23801 ULAGANJE U ZNANSTVENO ISTRAŽIVAČKU DJELATNOST"/>
    <x v="6"/>
    <x v="9"/>
    <n v="0"/>
    <n v="10900"/>
    <n v="0"/>
    <x v="2"/>
    <n v="0"/>
    <n v="10900"/>
    <n v="0"/>
  </r>
  <r>
    <s v="202 PLAN RASHODA"/>
    <s v="238 ZNANOST I TEHNOLOŠKI RAZVOJ"/>
    <s v="23801 ULAGANJE U ZNANSTVENO ISTRAŽIVAČKU DJELATNOST"/>
    <x v="6"/>
    <x v="10"/>
    <n v="0"/>
    <n v="785.81"/>
    <n v="0"/>
    <x v="2"/>
    <n v="0"/>
    <n v="785.81"/>
    <n v="0"/>
  </r>
  <r>
    <s v="202 PLAN RASHODA"/>
    <s v="238 ZNANOST I TEHNOLOŠKI RAZVOJ"/>
    <s v="23801 ULAGANJE U ZNANSTVENO ISTRAŽIVAČKU DJELATNOST"/>
    <x v="6"/>
    <x v="26"/>
    <n v="0"/>
    <n v="13999.11"/>
    <n v="0"/>
    <x v="2"/>
    <n v="0"/>
    <n v="13999.11"/>
    <n v="0"/>
  </r>
  <r>
    <s v="202 PLAN RASHODA"/>
    <s v="238 ZNANOST I TEHNOLOŠKI RAZVOJ"/>
    <s v="23801 ULAGANJE U ZNANSTVENO ISTRAŽIVAČKU DJELATNOST"/>
    <x v="6"/>
    <x v="12"/>
    <n v="0"/>
    <n v="127746.4"/>
    <n v="0"/>
    <x v="2"/>
    <n v="0"/>
    <n v="127746.4"/>
    <n v="0"/>
  </r>
  <r>
    <s v="202 PLAN RASHODA"/>
    <s v="238 ZNANOST I TEHNOLOŠKI RAZVOJ"/>
    <s v="23801 ULAGANJE U ZNANSTVENO ISTRAŽIVAČKU DJELATNOST"/>
    <x v="6"/>
    <x v="14"/>
    <n v="0"/>
    <n v="5.39"/>
    <n v="0"/>
    <x v="2"/>
    <n v="0"/>
    <n v="5.39"/>
    <n v="0"/>
  </r>
  <r>
    <s v="202 PLAN RASHODA"/>
    <s v="238 ZNANOST I TEHNOLOŠKI RAZVOJ"/>
    <s v="23801 ULAGANJE U ZNANSTVENO ISTRAŽIVAČKU DJELATNOST"/>
    <x v="6"/>
    <x v="34"/>
    <n v="0"/>
    <n v="50000"/>
    <n v="0"/>
    <x v="2"/>
    <n v="0"/>
    <n v="50000"/>
    <n v="0"/>
  </r>
  <r>
    <s v="202 PLAN RASHODA"/>
    <s v="238 ZNANOST I TEHNOLOŠKI RAZVOJ"/>
    <s v="23801 ULAGANJE U ZNANSTVENO ISTRAŽIVAČKU DJELATNOST"/>
    <x v="7"/>
    <x v="0"/>
    <n v="6500"/>
    <n v="0"/>
    <n v="0"/>
    <x v="3"/>
    <n v="6500"/>
    <n v="0"/>
    <n v="0"/>
  </r>
  <r>
    <s v="202 PLAN RASHODA"/>
    <s v="238 ZNANOST I TEHNOLOŠKI RAZVOJ"/>
    <s v="23801 ULAGANJE U ZNANSTVENO ISTRAŽIVAČKU DJELATNOST"/>
    <x v="7"/>
    <x v="2"/>
    <n v="1000"/>
    <n v="0"/>
    <n v="0"/>
    <x v="3"/>
    <n v="1000"/>
    <n v="0"/>
    <n v="0"/>
  </r>
  <r>
    <s v="202 PLAN RASHODA"/>
    <s v="238 ZNANOST I TEHNOLOŠKI RAZVOJ"/>
    <s v="23801 ULAGANJE U ZNANSTVENO ISTRAŽIVAČKU DJELATNOST"/>
    <x v="7"/>
    <x v="10"/>
    <n v="17500"/>
    <n v="15683.73"/>
    <n v="0"/>
    <x v="3"/>
    <n v="17500"/>
    <n v="15683.73"/>
    <n v="0"/>
  </r>
  <r>
    <s v="202 PLAN RASHODA"/>
    <s v="238 ZNANOST I TEHNOLOŠKI RAZVOJ"/>
    <s v="23801 ULAGANJE U ZNANSTVENO ISTRAŽIVAČKU DJELATNOST"/>
    <x v="7"/>
    <x v="11"/>
    <n v="11000"/>
    <n v="5425.88"/>
    <n v="0"/>
    <x v="3"/>
    <n v="11000"/>
    <n v="5425.8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FINANCIJSKI PLAN 2017." updatedVersion="3" minRefreshableVersion="3" showCalcMbrs="0" useAutoFormatting="1" itemPrintTitles="1" createdVersion="3" indent="0" outline="1" outlineData="1" multipleFieldFilters="0">
  <location ref="A3:C50" firstHeaderRow="1" firstDataRow="2" firstDataCol="1"/>
  <pivotFields count="12">
    <pivotField showAll="0"/>
    <pivotField showAll="0"/>
    <pivotField showAll="0"/>
    <pivotField showAll="0">
      <items count="9">
        <item x="1"/>
        <item x="2"/>
        <item x="4"/>
        <item x="5"/>
        <item x="6"/>
        <item x="7"/>
        <item x="3"/>
        <item x="0"/>
        <item t="default"/>
      </items>
    </pivotField>
    <pivotField axis="axisRow" showAll="0">
      <items count="46">
        <item x="0"/>
        <item x="1"/>
        <item x="2"/>
        <item x="3"/>
        <item x="4"/>
        <item x="5"/>
        <item x="6"/>
        <item x="7"/>
        <item x="18"/>
        <item x="19"/>
        <item x="20"/>
        <item x="21"/>
        <item x="8"/>
        <item x="22"/>
        <item x="23"/>
        <item x="24"/>
        <item x="9"/>
        <item x="17"/>
        <item x="10"/>
        <item x="25"/>
        <item x="11"/>
        <item x="26"/>
        <item x="27"/>
        <item x="12"/>
        <item x="28"/>
        <item x="13"/>
        <item x="29"/>
        <item x="30"/>
        <item x="14"/>
        <item x="31"/>
        <item x="32"/>
        <item x="15"/>
        <item x="33"/>
        <item x="34"/>
        <item x="35"/>
        <item x="36"/>
        <item x="16"/>
        <item x="37"/>
        <item x="38"/>
        <item x="39"/>
        <item x="40"/>
        <item x="41"/>
        <item x="42"/>
        <item x="43"/>
        <item x="44"/>
        <item t="default"/>
      </items>
    </pivotField>
    <pivotField numFmtId="4" showAll="0"/>
    <pivotField numFmtId="4" showAll="0"/>
    <pivotField numFmtId="4" showAll="0"/>
    <pivotField showAll="0">
      <items count="8">
        <item x="5"/>
        <item x="1"/>
        <item x="3"/>
        <item x="4"/>
        <item x="0"/>
        <item x="6"/>
        <item x="2"/>
        <item t="default"/>
      </items>
    </pivotField>
    <pivotField dataField="1" numFmtId="4" showAll="0"/>
    <pivotField dataField="1" numFmtId="4" showAll="0"/>
    <pivotField numFmtId="4" showAll="0"/>
  </pivotFields>
  <rowFields count="1">
    <field x="4"/>
  </rowFields>
  <rowItems count="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Planirani iznos2" fld="9" baseField="0" baseItem="0"/>
    <dataField name="Sum of Realizirani iznos2" fld="10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23"/>
  <sheetViews>
    <sheetView workbookViewId="0">
      <selection activeCell="E30" sqref="E30"/>
    </sheetView>
  </sheetViews>
  <sheetFormatPr defaultColWidth="16.85546875" defaultRowHeight="15"/>
  <cols>
    <col min="1" max="1" width="16.85546875" style="4"/>
    <col min="3" max="3" width="16.85546875" style="8"/>
    <col min="4" max="4" width="16.85546875" style="5"/>
    <col min="6" max="8" width="16.85546875" style="11"/>
    <col min="10" max="12" width="16.85546875" style="11"/>
  </cols>
  <sheetData>
    <row r="1" spans="1:12">
      <c r="A1" s="184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</row>
    <row r="2" spans="1:12">
      <c r="A2" s="6"/>
      <c r="B2" s="2"/>
      <c r="C2" s="6"/>
      <c r="D2" s="3"/>
      <c r="E2" s="7"/>
      <c r="F2" s="10"/>
      <c r="G2" s="10"/>
    </row>
    <row r="3" spans="1:12">
      <c r="A3" s="12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10" t="s">
        <v>6</v>
      </c>
      <c r="G3" s="10" t="s">
        <v>7</v>
      </c>
      <c r="H3" s="10" t="s">
        <v>8</v>
      </c>
      <c r="I3" s="13" t="s">
        <v>9</v>
      </c>
      <c r="J3" s="10" t="s">
        <v>10</v>
      </c>
      <c r="K3" s="10" t="s">
        <v>11</v>
      </c>
      <c r="L3" s="10" t="s">
        <v>12</v>
      </c>
    </row>
    <row r="4" spans="1:12">
      <c r="A4" t="s">
        <v>13</v>
      </c>
      <c r="B4" t="s">
        <v>14</v>
      </c>
      <c r="C4" t="s">
        <v>15</v>
      </c>
      <c r="D4" t="s">
        <v>16</v>
      </c>
      <c r="E4" t="s">
        <v>17</v>
      </c>
      <c r="F4" s="14">
        <v>395000</v>
      </c>
      <c r="G4" s="14">
        <v>653178.09</v>
      </c>
      <c r="H4" s="14">
        <v>0</v>
      </c>
      <c r="I4" t="s">
        <v>18</v>
      </c>
      <c r="J4" s="14">
        <v>88000</v>
      </c>
      <c r="K4" s="14">
        <v>175381.91</v>
      </c>
      <c r="L4" s="14">
        <v>0</v>
      </c>
    </row>
    <row r="5" spans="1:1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s="14">
        <v>0</v>
      </c>
      <c r="G5" s="14">
        <v>0</v>
      </c>
      <c r="H5" s="14">
        <v>0</v>
      </c>
      <c r="I5" t="s">
        <v>24</v>
      </c>
      <c r="J5" s="14">
        <v>0</v>
      </c>
      <c r="K5" s="14">
        <v>100929.11</v>
      </c>
      <c r="L5" s="14">
        <v>0</v>
      </c>
    </row>
    <row r="6" spans="1:12">
      <c r="A6" t="s">
        <v>25</v>
      </c>
      <c r="B6" t="s">
        <v>26</v>
      </c>
      <c r="C6" t="s">
        <v>27</v>
      </c>
      <c r="D6" t="s">
        <v>28</v>
      </c>
      <c r="E6" t="s">
        <v>29</v>
      </c>
      <c r="F6" s="14">
        <v>0</v>
      </c>
      <c r="G6" s="14">
        <v>0</v>
      </c>
      <c r="H6" s="14">
        <v>0</v>
      </c>
      <c r="I6" t="s">
        <v>30</v>
      </c>
      <c r="J6" s="14">
        <v>307000</v>
      </c>
      <c r="K6" s="14">
        <v>376867.07</v>
      </c>
      <c r="L6" s="14">
        <v>0</v>
      </c>
    </row>
    <row r="7" spans="1:12">
      <c r="A7" t="s">
        <v>31</v>
      </c>
      <c r="B7" t="s">
        <v>32</v>
      </c>
      <c r="C7" t="s">
        <v>33</v>
      </c>
      <c r="D7" t="s">
        <v>34</v>
      </c>
      <c r="E7" t="s">
        <v>35</v>
      </c>
      <c r="F7" s="14">
        <v>2500</v>
      </c>
      <c r="G7" s="14">
        <v>2500</v>
      </c>
      <c r="H7" s="14">
        <v>0</v>
      </c>
      <c r="I7" t="s">
        <v>36</v>
      </c>
      <c r="J7" s="14">
        <v>2500</v>
      </c>
      <c r="K7" s="14">
        <v>2500</v>
      </c>
      <c r="L7" s="14">
        <v>0</v>
      </c>
    </row>
    <row r="8" spans="1:12">
      <c r="A8" t="s">
        <v>37</v>
      </c>
      <c r="B8" t="s">
        <v>38</v>
      </c>
      <c r="C8" t="s">
        <v>39</v>
      </c>
      <c r="D8" t="s">
        <v>40</v>
      </c>
      <c r="E8" t="s">
        <v>41</v>
      </c>
      <c r="F8" s="14">
        <v>73600</v>
      </c>
      <c r="G8" s="14">
        <v>101242.6</v>
      </c>
      <c r="H8" s="14">
        <v>0</v>
      </c>
      <c r="I8" t="s">
        <v>42</v>
      </c>
      <c r="J8" s="14">
        <v>60000</v>
      </c>
      <c r="K8" s="14">
        <v>58414.41</v>
      </c>
      <c r="L8" s="14">
        <v>0</v>
      </c>
    </row>
    <row r="9" spans="1:12">
      <c r="A9" t="s">
        <v>43</v>
      </c>
      <c r="B9" t="s">
        <v>44</v>
      </c>
      <c r="C9" t="s">
        <v>45</v>
      </c>
      <c r="D9" t="s">
        <v>46</v>
      </c>
      <c r="E9" t="s">
        <v>47</v>
      </c>
      <c r="F9" s="14">
        <v>0</v>
      </c>
      <c r="G9" s="14">
        <v>0</v>
      </c>
      <c r="H9" s="14">
        <v>0</v>
      </c>
      <c r="I9" t="s">
        <v>48</v>
      </c>
      <c r="J9" s="14">
        <v>13600</v>
      </c>
      <c r="K9" s="14">
        <v>27184.19</v>
      </c>
      <c r="L9" s="14">
        <v>0</v>
      </c>
    </row>
    <row r="10" spans="1:12">
      <c r="A10" t="s">
        <v>49</v>
      </c>
      <c r="B10" t="s">
        <v>50</v>
      </c>
      <c r="C10" t="s">
        <v>51</v>
      </c>
      <c r="D10" t="s">
        <v>52</v>
      </c>
      <c r="E10" t="s">
        <v>53</v>
      </c>
      <c r="F10" s="14">
        <v>0</v>
      </c>
      <c r="G10" s="14">
        <v>0</v>
      </c>
      <c r="H10" s="14">
        <v>0</v>
      </c>
      <c r="I10" t="s">
        <v>54</v>
      </c>
      <c r="J10" s="14">
        <v>0</v>
      </c>
      <c r="K10" s="14">
        <v>15644</v>
      </c>
      <c r="L10" s="14">
        <v>0</v>
      </c>
    </row>
    <row r="11" spans="1:12">
      <c r="A11" t="s">
        <v>55</v>
      </c>
      <c r="B11" t="s">
        <v>56</v>
      </c>
      <c r="C11" t="s">
        <v>57</v>
      </c>
      <c r="D11" t="s">
        <v>58</v>
      </c>
      <c r="E11" t="s">
        <v>59</v>
      </c>
      <c r="F11" s="14">
        <v>7700</v>
      </c>
      <c r="G11" s="14">
        <v>11104.04</v>
      </c>
      <c r="H11" s="14">
        <v>0</v>
      </c>
      <c r="I11" t="s">
        <v>60</v>
      </c>
      <c r="J11" s="14">
        <v>0</v>
      </c>
      <c r="K11" s="14">
        <v>1715.79</v>
      </c>
      <c r="L11" s="14">
        <v>0</v>
      </c>
    </row>
    <row r="12" spans="1:12">
      <c r="A12" t="s">
        <v>61</v>
      </c>
      <c r="B12" t="s">
        <v>62</v>
      </c>
      <c r="C12" t="s">
        <v>63</v>
      </c>
      <c r="D12" t="s">
        <v>64</v>
      </c>
      <c r="E12" t="s">
        <v>65</v>
      </c>
      <c r="F12" s="14">
        <v>0</v>
      </c>
      <c r="G12" s="14">
        <v>0</v>
      </c>
      <c r="H12" s="14">
        <v>0</v>
      </c>
      <c r="I12" t="s">
        <v>66</v>
      </c>
      <c r="J12" s="14">
        <v>1500</v>
      </c>
      <c r="K12" s="14">
        <v>2981.5</v>
      </c>
      <c r="L12" s="14">
        <v>0</v>
      </c>
    </row>
    <row r="13" spans="1:12">
      <c r="A13" t="s">
        <v>67</v>
      </c>
      <c r="B13" t="s">
        <v>68</v>
      </c>
      <c r="C13" t="s">
        <v>69</v>
      </c>
      <c r="D13" t="s">
        <v>70</v>
      </c>
      <c r="E13" t="s">
        <v>71</v>
      </c>
      <c r="F13" s="14">
        <v>0</v>
      </c>
      <c r="G13" s="14">
        <v>0</v>
      </c>
      <c r="H13" s="14">
        <v>0</v>
      </c>
      <c r="I13" t="s">
        <v>72</v>
      </c>
      <c r="J13" s="14">
        <v>6200</v>
      </c>
      <c r="K13" s="14">
        <v>6406.75</v>
      </c>
      <c r="L13" s="14">
        <v>0</v>
      </c>
    </row>
    <row r="14" spans="1:12">
      <c r="A14" t="s">
        <v>73</v>
      </c>
      <c r="B14" t="s">
        <v>74</v>
      </c>
      <c r="C14" t="s">
        <v>75</v>
      </c>
      <c r="D14" t="s">
        <v>76</v>
      </c>
      <c r="E14" t="s">
        <v>77</v>
      </c>
      <c r="F14" s="14">
        <v>40200</v>
      </c>
      <c r="G14" s="14">
        <v>59643.65</v>
      </c>
      <c r="H14" s="14">
        <v>0</v>
      </c>
      <c r="I14" t="s">
        <v>78</v>
      </c>
      <c r="J14" s="14">
        <v>30000</v>
      </c>
      <c r="K14" s="14">
        <v>51884.76</v>
      </c>
      <c r="L14" s="14">
        <v>0</v>
      </c>
    </row>
    <row r="15" spans="1:12">
      <c r="A15" t="s">
        <v>79</v>
      </c>
      <c r="B15" t="s">
        <v>80</v>
      </c>
      <c r="C15" t="s">
        <v>81</v>
      </c>
      <c r="D15" t="s">
        <v>82</v>
      </c>
      <c r="E15" t="s">
        <v>83</v>
      </c>
      <c r="F15" s="14">
        <v>0</v>
      </c>
      <c r="G15" s="14">
        <v>0</v>
      </c>
      <c r="H15" s="14">
        <v>0</v>
      </c>
      <c r="I15" t="s">
        <v>84</v>
      </c>
      <c r="J15" s="14">
        <v>10200</v>
      </c>
      <c r="K15" s="14">
        <v>7758.89</v>
      </c>
      <c r="L15" s="14">
        <v>0</v>
      </c>
    </row>
    <row r="16" spans="1:12">
      <c r="A16" t="s">
        <v>85</v>
      </c>
      <c r="B16" t="s">
        <v>86</v>
      </c>
      <c r="C16" t="s">
        <v>87</v>
      </c>
      <c r="D16" t="s">
        <v>88</v>
      </c>
      <c r="E16" t="s">
        <v>89</v>
      </c>
      <c r="F16" s="14">
        <v>2500</v>
      </c>
      <c r="G16" s="14">
        <v>2511.63</v>
      </c>
      <c r="H16" s="14">
        <v>0</v>
      </c>
      <c r="I16" t="s">
        <v>90</v>
      </c>
      <c r="J16" s="14">
        <v>2500</v>
      </c>
      <c r="K16" s="14">
        <v>2511.63</v>
      </c>
      <c r="L16" s="14">
        <v>0</v>
      </c>
    </row>
    <row r="17" spans="1:12">
      <c r="A17" t="s">
        <v>91</v>
      </c>
      <c r="B17" t="s">
        <v>92</v>
      </c>
      <c r="C17" t="s">
        <v>93</v>
      </c>
      <c r="D17" t="s">
        <v>94</v>
      </c>
      <c r="E17" t="s">
        <v>95</v>
      </c>
      <c r="F17" s="14">
        <v>1900</v>
      </c>
      <c r="G17" s="14">
        <v>0</v>
      </c>
      <c r="H17" s="14">
        <v>0</v>
      </c>
      <c r="I17" t="s">
        <v>96</v>
      </c>
      <c r="J17" s="14">
        <v>1900</v>
      </c>
      <c r="K17" s="14">
        <v>0</v>
      </c>
      <c r="L17" s="14">
        <v>0</v>
      </c>
    </row>
    <row r="18" spans="1:12">
      <c r="A18" t="s">
        <v>97</v>
      </c>
      <c r="B18" t="s">
        <v>98</v>
      </c>
      <c r="C18" t="s">
        <v>99</v>
      </c>
      <c r="D18" t="s">
        <v>100</v>
      </c>
      <c r="E18" t="s">
        <v>101</v>
      </c>
      <c r="F18" s="14">
        <v>500</v>
      </c>
      <c r="G18" s="14">
        <v>250</v>
      </c>
      <c r="H18" s="14">
        <v>0</v>
      </c>
      <c r="I18" t="s">
        <v>102</v>
      </c>
      <c r="J18" s="14">
        <v>500</v>
      </c>
      <c r="K18" s="14">
        <v>0</v>
      </c>
      <c r="L18" s="14">
        <v>0</v>
      </c>
    </row>
    <row r="19" spans="1:12">
      <c r="A19" t="s">
        <v>103</v>
      </c>
      <c r="B19" t="s">
        <v>104</v>
      </c>
      <c r="C19" t="s">
        <v>105</v>
      </c>
      <c r="D19" t="s">
        <v>106</v>
      </c>
      <c r="E19" t="s">
        <v>107</v>
      </c>
      <c r="F19" s="14">
        <v>0</v>
      </c>
      <c r="G19" s="14">
        <v>0</v>
      </c>
      <c r="H19" s="14">
        <v>0</v>
      </c>
      <c r="I19" t="s">
        <v>108</v>
      </c>
      <c r="J19" s="14">
        <v>0</v>
      </c>
      <c r="K19" s="14">
        <v>250</v>
      </c>
      <c r="L19" s="14">
        <v>0</v>
      </c>
    </row>
    <row r="20" spans="1:12">
      <c r="A20" t="s">
        <v>109</v>
      </c>
      <c r="B20" t="s">
        <v>110</v>
      </c>
      <c r="C20" t="s">
        <v>111</v>
      </c>
      <c r="D20" t="s">
        <v>112</v>
      </c>
      <c r="E20" t="s">
        <v>113</v>
      </c>
      <c r="F20" s="14">
        <v>1000</v>
      </c>
      <c r="G20" s="14">
        <v>675.85</v>
      </c>
      <c r="H20" s="14">
        <v>0</v>
      </c>
      <c r="I20" t="s">
        <v>114</v>
      </c>
      <c r="J20" s="14">
        <v>1000</v>
      </c>
      <c r="K20" s="14">
        <v>675.85</v>
      </c>
      <c r="L20" s="14">
        <v>0</v>
      </c>
    </row>
    <row r="21" spans="1:12">
      <c r="A21" t="s">
        <v>115</v>
      </c>
      <c r="B21" t="s">
        <v>116</v>
      </c>
      <c r="C21" t="s">
        <v>117</v>
      </c>
      <c r="D21" t="s">
        <v>118</v>
      </c>
      <c r="E21" t="s">
        <v>119</v>
      </c>
      <c r="F21" s="14">
        <v>4300</v>
      </c>
      <c r="G21" s="14">
        <v>0</v>
      </c>
      <c r="H21" s="14">
        <v>0</v>
      </c>
      <c r="I21" t="s">
        <v>120</v>
      </c>
      <c r="J21" s="14">
        <v>4300</v>
      </c>
      <c r="K21" s="14">
        <v>0</v>
      </c>
      <c r="L21" s="14">
        <v>0</v>
      </c>
    </row>
    <row r="22" spans="1:12">
      <c r="A22" t="s">
        <v>121</v>
      </c>
      <c r="B22" t="s">
        <v>122</v>
      </c>
      <c r="C22" t="s">
        <v>123</v>
      </c>
      <c r="D22" t="s">
        <v>124</v>
      </c>
      <c r="E22" t="s">
        <v>125</v>
      </c>
      <c r="F22" s="14">
        <v>6000</v>
      </c>
      <c r="G22" s="14">
        <v>3850</v>
      </c>
      <c r="H22" s="14">
        <v>0</v>
      </c>
      <c r="I22" t="s">
        <v>126</v>
      </c>
      <c r="J22" s="14">
        <v>4000</v>
      </c>
      <c r="K22" s="14">
        <v>3850</v>
      </c>
      <c r="L22" s="14">
        <v>0</v>
      </c>
    </row>
    <row r="23" spans="1:12">
      <c r="A23" t="s">
        <v>127</v>
      </c>
      <c r="B23" t="s">
        <v>128</v>
      </c>
      <c r="C23" t="s">
        <v>129</v>
      </c>
      <c r="D23" t="s">
        <v>130</v>
      </c>
      <c r="E23" t="s">
        <v>131</v>
      </c>
      <c r="F23" s="14">
        <v>0</v>
      </c>
      <c r="G23" s="14">
        <v>0</v>
      </c>
      <c r="H23" s="14">
        <v>0</v>
      </c>
      <c r="I23" t="s">
        <v>132</v>
      </c>
      <c r="J23" s="14">
        <v>2000</v>
      </c>
      <c r="K23" s="14">
        <v>0</v>
      </c>
      <c r="L23" s="14">
        <v>0</v>
      </c>
    </row>
    <row r="24" spans="1:12">
      <c r="A24" t="s">
        <v>133</v>
      </c>
      <c r="B24" t="s">
        <v>134</v>
      </c>
      <c r="C24" t="s">
        <v>135</v>
      </c>
      <c r="D24" t="s">
        <v>136</v>
      </c>
      <c r="E24" t="s">
        <v>137</v>
      </c>
      <c r="F24" s="14">
        <v>1000</v>
      </c>
      <c r="G24" s="14">
        <v>562.5</v>
      </c>
      <c r="H24" s="14">
        <v>0</v>
      </c>
      <c r="I24" t="s">
        <v>138</v>
      </c>
      <c r="J24" s="14">
        <v>1000</v>
      </c>
      <c r="K24" s="14">
        <v>562.5</v>
      </c>
      <c r="L24" s="14">
        <v>0</v>
      </c>
    </row>
    <row r="25" spans="1:12">
      <c r="A25" t="s">
        <v>139</v>
      </c>
      <c r="B25" t="s">
        <v>140</v>
      </c>
      <c r="C25" t="s">
        <v>141</v>
      </c>
      <c r="D25" t="s">
        <v>142</v>
      </c>
      <c r="E25" t="s">
        <v>143</v>
      </c>
      <c r="F25" s="14">
        <v>12600</v>
      </c>
      <c r="G25" s="14">
        <v>9286.5</v>
      </c>
      <c r="H25" s="14">
        <v>0</v>
      </c>
      <c r="I25" t="s">
        <v>144</v>
      </c>
      <c r="J25" s="14">
        <v>5400</v>
      </c>
      <c r="K25" s="14">
        <v>5309</v>
      </c>
      <c r="L25" s="14">
        <v>0</v>
      </c>
    </row>
    <row r="26" spans="1:12">
      <c r="A26" t="s">
        <v>145</v>
      </c>
      <c r="B26" t="s">
        <v>146</v>
      </c>
      <c r="C26" t="s">
        <v>147</v>
      </c>
      <c r="D26" t="s">
        <v>148</v>
      </c>
      <c r="E26" t="s">
        <v>149</v>
      </c>
      <c r="F26" s="14">
        <v>0</v>
      </c>
      <c r="G26" s="14">
        <v>0</v>
      </c>
      <c r="H26" s="14">
        <v>0</v>
      </c>
      <c r="I26" t="s">
        <v>150</v>
      </c>
      <c r="J26" s="14">
        <v>7200</v>
      </c>
      <c r="K26" s="14">
        <v>3977.5</v>
      </c>
      <c r="L26" s="14">
        <v>0</v>
      </c>
    </row>
    <row r="27" spans="1:12">
      <c r="A27" t="s">
        <v>151</v>
      </c>
      <c r="B27" t="s">
        <v>152</v>
      </c>
      <c r="C27" t="s">
        <v>153</v>
      </c>
      <c r="D27" t="s">
        <v>154</v>
      </c>
      <c r="E27" t="s">
        <v>155</v>
      </c>
      <c r="F27" s="14">
        <v>100</v>
      </c>
      <c r="G27" s="14">
        <v>50</v>
      </c>
      <c r="H27" s="14">
        <v>0</v>
      </c>
      <c r="I27" t="s">
        <v>156</v>
      </c>
      <c r="J27" s="14">
        <v>0</v>
      </c>
      <c r="K27" s="14">
        <v>50</v>
      </c>
      <c r="L27" s="14">
        <v>0</v>
      </c>
    </row>
    <row r="28" spans="1:12">
      <c r="A28" t="s">
        <v>157</v>
      </c>
      <c r="B28" t="s">
        <v>158</v>
      </c>
      <c r="C28" t="s">
        <v>159</v>
      </c>
      <c r="D28" t="s">
        <v>160</v>
      </c>
      <c r="E28" t="s">
        <v>161</v>
      </c>
      <c r="F28" s="14">
        <v>0</v>
      </c>
      <c r="G28" s="14">
        <v>0</v>
      </c>
      <c r="H28" s="14">
        <v>0</v>
      </c>
      <c r="I28" t="s">
        <v>162</v>
      </c>
      <c r="J28" s="14">
        <v>100</v>
      </c>
      <c r="K28" s="14">
        <v>0</v>
      </c>
      <c r="L28" s="14">
        <v>0</v>
      </c>
    </row>
    <row r="29" spans="1:12">
      <c r="A29" t="s">
        <v>163</v>
      </c>
      <c r="B29" t="s">
        <v>164</v>
      </c>
      <c r="C29" t="s">
        <v>165</v>
      </c>
      <c r="D29" t="s">
        <v>166</v>
      </c>
      <c r="E29" t="s">
        <v>167</v>
      </c>
      <c r="F29" s="14">
        <v>0</v>
      </c>
      <c r="G29" s="14">
        <v>15.57</v>
      </c>
      <c r="H29" s="14">
        <v>0</v>
      </c>
      <c r="I29" t="s">
        <v>168</v>
      </c>
      <c r="J29" s="14">
        <v>0</v>
      </c>
      <c r="K29" s="14">
        <v>15.57</v>
      </c>
      <c r="L29" s="14">
        <v>0</v>
      </c>
    </row>
    <row r="30" spans="1:12">
      <c r="A30" t="s">
        <v>169</v>
      </c>
      <c r="B30" t="s">
        <v>170</v>
      </c>
      <c r="C30" t="s">
        <v>171</v>
      </c>
      <c r="D30" t="s">
        <v>172</v>
      </c>
      <c r="E30" t="s">
        <v>173</v>
      </c>
      <c r="F30" s="14">
        <v>11400</v>
      </c>
      <c r="G30" s="14">
        <v>0</v>
      </c>
      <c r="H30" s="14">
        <v>0</v>
      </c>
      <c r="I30" t="s">
        <v>174</v>
      </c>
      <c r="J30" s="14">
        <v>11400</v>
      </c>
      <c r="K30" s="14">
        <v>0</v>
      </c>
      <c r="L30" s="14">
        <v>0</v>
      </c>
    </row>
    <row r="31" spans="1:12">
      <c r="A31" t="s">
        <v>175</v>
      </c>
      <c r="B31" t="s">
        <v>176</v>
      </c>
      <c r="C31" t="s">
        <v>177</v>
      </c>
      <c r="D31" t="s">
        <v>178</v>
      </c>
      <c r="E31" t="s">
        <v>179</v>
      </c>
      <c r="F31" s="14">
        <v>27000</v>
      </c>
      <c r="G31" s="14">
        <v>26098</v>
      </c>
      <c r="H31" s="14">
        <v>0</v>
      </c>
      <c r="I31" t="s">
        <v>180</v>
      </c>
      <c r="J31" s="14">
        <v>27000</v>
      </c>
      <c r="K31" s="14">
        <v>26098</v>
      </c>
      <c r="L31" s="14">
        <v>0</v>
      </c>
    </row>
    <row r="32" spans="1:12">
      <c r="A32" t="s">
        <v>181</v>
      </c>
      <c r="B32" t="s">
        <v>182</v>
      </c>
      <c r="C32" t="s">
        <v>183</v>
      </c>
      <c r="D32" t="s">
        <v>184</v>
      </c>
      <c r="E32" t="s">
        <v>185</v>
      </c>
      <c r="F32" s="14">
        <v>15323000</v>
      </c>
      <c r="G32" s="14">
        <v>15217683.58</v>
      </c>
      <c r="H32" s="14">
        <v>0</v>
      </c>
      <c r="I32" t="s">
        <v>186</v>
      </c>
      <c r="J32" s="14">
        <v>15323000</v>
      </c>
      <c r="K32" s="14">
        <v>15217683.58</v>
      </c>
      <c r="L32" s="14">
        <v>0</v>
      </c>
    </row>
    <row r="33" spans="1:12">
      <c r="A33" t="s">
        <v>187</v>
      </c>
      <c r="B33" t="s">
        <v>188</v>
      </c>
      <c r="C33" t="s">
        <v>189</v>
      </c>
      <c r="D33" t="s">
        <v>190</v>
      </c>
      <c r="E33" t="s">
        <v>191</v>
      </c>
      <c r="F33" s="14">
        <v>409210</v>
      </c>
      <c r="G33" s="14">
        <v>408384.63</v>
      </c>
      <c r="H33" s="14">
        <v>0</v>
      </c>
      <c r="I33" t="s">
        <v>192</v>
      </c>
      <c r="J33" s="14">
        <v>409210</v>
      </c>
      <c r="K33" s="14">
        <v>408384.63</v>
      </c>
      <c r="L33" s="14">
        <v>0</v>
      </c>
    </row>
    <row r="34" spans="1:12">
      <c r="A34" t="s">
        <v>193</v>
      </c>
      <c r="B34" t="s">
        <v>194</v>
      </c>
      <c r="C34" t="s">
        <v>195</v>
      </c>
      <c r="D34" t="s">
        <v>196</v>
      </c>
      <c r="E34" t="s">
        <v>197</v>
      </c>
      <c r="F34" s="14">
        <v>2360000</v>
      </c>
      <c r="G34" s="14">
        <v>2358428.75</v>
      </c>
      <c r="H34" s="14">
        <v>0</v>
      </c>
      <c r="I34" t="s">
        <v>198</v>
      </c>
      <c r="J34" s="14">
        <v>2360000</v>
      </c>
      <c r="K34" s="14">
        <v>2358428.75</v>
      </c>
      <c r="L34" s="14">
        <v>0</v>
      </c>
    </row>
    <row r="35" spans="1:12">
      <c r="A35" t="s">
        <v>199</v>
      </c>
      <c r="B35" t="s">
        <v>200</v>
      </c>
      <c r="C35" t="s">
        <v>201</v>
      </c>
      <c r="D35" t="s">
        <v>202</v>
      </c>
      <c r="E35" t="s">
        <v>203</v>
      </c>
      <c r="F35" s="14">
        <v>256000</v>
      </c>
      <c r="G35" s="14">
        <v>258625.02</v>
      </c>
      <c r="H35" s="14">
        <v>0</v>
      </c>
      <c r="I35" t="s">
        <v>204</v>
      </c>
      <c r="J35" s="14">
        <v>256000</v>
      </c>
      <c r="K35" s="14">
        <v>258625.02</v>
      </c>
      <c r="L35" s="14">
        <v>0</v>
      </c>
    </row>
    <row r="36" spans="1:12">
      <c r="A36" t="s">
        <v>205</v>
      </c>
      <c r="B36" t="s">
        <v>206</v>
      </c>
      <c r="C36" t="s">
        <v>207</v>
      </c>
      <c r="D36" t="s">
        <v>208</v>
      </c>
      <c r="E36" t="s">
        <v>209</v>
      </c>
      <c r="F36" s="14">
        <v>327853</v>
      </c>
      <c r="G36" s="14">
        <v>328699.65999999997</v>
      </c>
      <c r="H36" s="14">
        <v>0</v>
      </c>
      <c r="I36" t="s">
        <v>210</v>
      </c>
      <c r="J36" s="14">
        <v>327853</v>
      </c>
      <c r="K36" s="14">
        <v>328699.65999999997</v>
      </c>
      <c r="L36" s="14">
        <v>0</v>
      </c>
    </row>
    <row r="37" spans="1:12">
      <c r="A37" t="s">
        <v>211</v>
      </c>
      <c r="B37" t="s">
        <v>212</v>
      </c>
      <c r="C37" t="s">
        <v>213</v>
      </c>
      <c r="D37" t="s">
        <v>214</v>
      </c>
      <c r="E37" t="s">
        <v>215</v>
      </c>
      <c r="F37" s="14">
        <v>22770</v>
      </c>
      <c r="G37" s="14">
        <v>7500</v>
      </c>
      <c r="H37" s="14">
        <v>0</v>
      </c>
      <c r="I37" t="s">
        <v>216</v>
      </c>
      <c r="J37" s="14">
        <v>22770</v>
      </c>
      <c r="K37" s="14">
        <v>7500</v>
      </c>
      <c r="L37" s="14">
        <v>0</v>
      </c>
    </row>
    <row r="38" spans="1:12">
      <c r="A38" t="s">
        <v>217</v>
      </c>
      <c r="B38" t="s">
        <v>218</v>
      </c>
      <c r="C38" t="s">
        <v>219</v>
      </c>
      <c r="D38" t="s">
        <v>220</v>
      </c>
      <c r="E38" t="s">
        <v>221</v>
      </c>
      <c r="F38" s="14">
        <v>35240</v>
      </c>
      <c r="G38" s="14">
        <v>35240.400000000001</v>
      </c>
      <c r="H38" s="14">
        <v>0</v>
      </c>
      <c r="I38" t="s">
        <v>222</v>
      </c>
      <c r="J38" s="14">
        <v>35240</v>
      </c>
      <c r="K38" s="14">
        <v>35240.400000000001</v>
      </c>
      <c r="L38" s="14">
        <v>0</v>
      </c>
    </row>
    <row r="39" spans="1:12">
      <c r="A39" t="s">
        <v>223</v>
      </c>
      <c r="B39" t="s">
        <v>224</v>
      </c>
      <c r="C39" t="s">
        <v>225</v>
      </c>
      <c r="D39" t="s">
        <v>226</v>
      </c>
      <c r="E39" t="s">
        <v>227</v>
      </c>
      <c r="F39" s="14">
        <v>3900000</v>
      </c>
      <c r="G39" s="14">
        <v>3898921.02</v>
      </c>
      <c r="H39" s="14">
        <v>0</v>
      </c>
      <c r="I39" t="s">
        <v>228</v>
      </c>
      <c r="J39" s="14">
        <v>1970000</v>
      </c>
      <c r="K39" s="14">
        <v>1842681.88</v>
      </c>
      <c r="L39" s="14">
        <v>0</v>
      </c>
    </row>
    <row r="40" spans="1:12">
      <c r="A40" t="s">
        <v>229</v>
      </c>
      <c r="B40" t="s">
        <v>230</v>
      </c>
      <c r="C40" t="s">
        <v>231</v>
      </c>
      <c r="D40" t="s">
        <v>232</v>
      </c>
      <c r="E40" t="s">
        <v>233</v>
      </c>
      <c r="F40" s="14">
        <v>0</v>
      </c>
      <c r="G40" s="14">
        <v>0</v>
      </c>
      <c r="H40" s="14">
        <v>0</v>
      </c>
      <c r="I40" t="s">
        <v>234</v>
      </c>
      <c r="J40" s="14">
        <v>30000</v>
      </c>
      <c r="K40" s="14">
        <v>26877.14</v>
      </c>
      <c r="L40" s="14">
        <v>0</v>
      </c>
    </row>
    <row r="41" spans="1:12">
      <c r="A41" t="s">
        <v>235</v>
      </c>
      <c r="B41" t="s">
        <v>236</v>
      </c>
      <c r="C41" t="s">
        <v>237</v>
      </c>
      <c r="D41" t="s">
        <v>238</v>
      </c>
      <c r="E41" t="s">
        <v>239</v>
      </c>
      <c r="F41" s="14">
        <v>0</v>
      </c>
      <c r="G41" s="14">
        <v>0</v>
      </c>
      <c r="H41" s="14">
        <v>0</v>
      </c>
      <c r="I41" t="s">
        <v>240</v>
      </c>
      <c r="J41" s="14">
        <v>1900000</v>
      </c>
      <c r="K41" s="14">
        <v>2029362</v>
      </c>
      <c r="L41" s="14">
        <v>0</v>
      </c>
    </row>
    <row r="42" spans="1:12">
      <c r="A42" t="s">
        <v>241</v>
      </c>
      <c r="B42" t="s">
        <v>242</v>
      </c>
      <c r="C42" t="s">
        <v>243</v>
      </c>
      <c r="D42" t="s">
        <v>244</v>
      </c>
      <c r="E42" t="s">
        <v>245</v>
      </c>
      <c r="F42" s="14">
        <v>110000</v>
      </c>
      <c r="G42" s="14">
        <v>41260</v>
      </c>
      <c r="H42" s="14">
        <v>0</v>
      </c>
      <c r="I42" t="s">
        <v>246</v>
      </c>
      <c r="J42" s="14">
        <v>20000</v>
      </c>
      <c r="K42" s="14">
        <v>0</v>
      </c>
      <c r="L42" s="14">
        <v>0</v>
      </c>
    </row>
    <row r="43" spans="1:12">
      <c r="A43" t="s">
        <v>247</v>
      </c>
      <c r="B43" t="s">
        <v>248</v>
      </c>
      <c r="C43" t="s">
        <v>249</v>
      </c>
      <c r="D43" t="s">
        <v>250</v>
      </c>
      <c r="E43" t="s">
        <v>251</v>
      </c>
      <c r="F43" s="14">
        <v>0</v>
      </c>
      <c r="G43" s="14">
        <v>0</v>
      </c>
      <c r="H43" s="14">
        <v>0</v>
      </c>
      <c r="I43" t="s">
        <v>252</v>
      </c>
      <c r="J43" s="14">
        <v>90000</v>
      </c>
      <c r="K43" s="14">
        <v>41260</v>
      </c>
      <c r="L43" s="14">
        <v>0</v>
      </c>
    </row>
    <row r="44" spans="1:12">
      <c r="A44" t="s">
        <v>253</v>
      </c>
      <c r="B44" t="s">
        <v>254</v>
      </c>
      <c r="C44" t="s">
        <v>255</v>
      </c>
      <c r="D44" t="s">
        <v>256</v>
      </c>
      <c r="E44" t="s">
        <v>257</v>
      </c>
      <c r="F44" s="14">
        <v>590000</v>
      </c>
      <c r="G44" s="14">
        <v>605420.68999999994</v>
      </c>
      <c r="H44" s="14">
        <v>0</v>
      </c>
      <c r="I44" t="s">
        <v>258</v>
      </c>
      <c r="J44" s="14">
        <v>290000</v>
      </c>
      <c r="K44" s="14">
        <v>285956.63</v>
      </c>
      <c r="L44" s="14">
        <v>0</v>
      </c>
    </row>
    <row r="45" spans="1:12">
      <c r="A45" t="s">
        <v>259</v>
      </c>
      <c r="B45" t="s">
        <v>260</v>
      </c>
      <c r="C45" t="s">
        <v>261</v>
      </c>
      <c r="D45" t="s">
        <v>262</v>
      </c>
      <c r="E45" t="s">
        <v>263</v>
      </c>
      <c r="F45" s="14">
        <v>0</v>
      </c>
      <c r="G45" s="14">
        <v>0</v>
      </c>
      <c r="H45" s="14">
        <v>0</v>
      </c>
      <c r="I45" t="s">
        <v>264</v>
      </c>
      <c r="J45" s="14">
        <v>5000</v>
      </c>
      <c r="K45" s="14">
        <v>4165.95</v>
      </c>
      <c r="L45" s="14">
        <v>0</v>
      </c>
    </row>
    <row r="46" spans="1:12">
      <c r="A46" t="s">
        <v>265</v>
      </c>
      <c r="B46" t="s">
        <v>266</v>
      </c>
      <c r="C46" t="s">
        <v>267</v>
      </c>
      <c r="D46" t="s">
        <v>268</v>
      </c>
      <c r="E46" t="s">
        <v>269</v>
      </c>
      <c r="F46" s="14">
        <v>0</v>
      </c>
      <c r="G46" s="14">
        <v>0</v>
      </c>
      <c r="H46" s="14">
        <v>0</v>
      </c>
      <c r="I46" t="s">
        <v>270</v>
      </c>
      <c r="J46" s="14">
        <v>295000</v>
      </c>
      <c r="K46" s="14">
        <v>315298.11</v>
      </c>
      <c r="L46" s="14">
        <v>0</v>
      </c>
    </row>
    <row r="47" spans="1:12">
      <c r="A47" t="s">
        <v>271</v>
      </c>
      <c r="B47" t="s">
        <v>272</v>
      </c>
      <c r="C47" t="s">
        <v>273</v>
      </c>
      <c r="D47" t="s">
        <v>274</v>
      </c>
      <c r="E47" t="s">
        <v>275</v>
      </c>
      <c r="F47" s="14">
        <v>74000</v>
      </c>
      <c r="G47" s="14">
        <v>66319.070000000007</v>
      </c>
      <c r="H47" s="14">
        <v>0</v>
      </c>
      <c r="I47" t="s">
        <v>276</v>
      </c>
      <c r="J47" s="14">
        <v>2000</v>
      </c>
      <c r="K47" s="14">
        <v>456.92</v>
      </c>
      <c r="L47" s="14">
        <v>0</v>
      </c>
    </row>
    <row r="48" spans="1:12">
      <c r="A48" t="s">
        <v>277</v>
      </c>
      <c r="B48" t="s">
        <v>278</v>
      </c>
      <c r="C48" t="s">
        <v>279</v>
      </c>
      <c r="D48" t="s">
        <v>280</v>
      </c>
      <c r="E48" t="s">
        <v>281</v>
      </c>
      <c r="F48" s="14">
        <v>0</v>
      </c>
      <c r="G48" s="14">
        <v>0</v>
      </c>
      <c r="H48" s="14">
        <v>0</v>
      </c>
      <c r="I48" t="s">
        <v>282</v>
      </c>
      <c r="J48" s="14">
        <v>32000</v>
      </c>
      <c r="K48" s="14">
        <v>34499.24</v>
      </c>
      <c r="L48" s="14">
        <v>0</v>
      </c>
    </row>
    <row r="49" spans="1:12">
      <c r="A49" t="s">
        <v>283</v>
      </c>
      <c r="B49" t="s">
        <v>284</v>
      </c>
      <c r="C49" t="s">
        <v>285</v>
      </c>
      <c r="D49" t="s">
        <v>286</v>
      </c>
      <c r="E49" t="s">
        <v>287</v>
      </c>
      <c r="F49" s="14">
        <v>0</v>
      </c>
      <c r="G49" s="14">
        <v>0</v>
      </c>
      <c r="H49" s="14">
        <v>0</v>
      </c>
      <c r="I49" t="s">
        <v>288</v>
      </c>
      <c r="J49" s="14">
        <v>40000</v>
      </c>
      <c r="K49" s="14">
        <v>31362.91</v>
      </c>
      <c r="L49" s="14">
        <v>0</v>
      </c>
    </row>
    <row r="50" spans="1:12">
      <c r="A50" t="s">
        <v>289</v>
      </c>
      <c r="B50" t="s">
        <v>290</v>
      </c>
      <c r="C50" t="s">
        <v>291</v>
      </c>
      <c r="D50" t="s">
        <v>292</v>
      </c>
      <c r="E50" t="s">
        <v>293</v>
      </c>
      <c r="F50" s="14">
        <v>605000</v>
      </c>
      <c r="G50" s="14">
        <v>517468.38</v>
      </c>
      <c r="H50" s="14">
        <v>0</v>
      </c>
      <c r="I50" t="s">
        <v>294</v>
      </c>
      <c r="J50" s="14">
        <v>255000</v>
      </c>
      <c r="K50" s="14">
        <v>311773.65999999997</v>
      </c>
      <c r="L50" s="14">
        <v>0</v>
      </c>
    </row>
    <row r="51" spans="1:12">
      <c r="A51" t="s">
        <v>295</v>
      </c>
      <c r="B51" t="s">
        <v>296</v>
      </c>
      <c r="C51" t="s">
        <v>297</v>
      </c>
      <c r="D51" t="s">
        <v>298</v>
      </c>
      <c r="E51" t="s">
        <v>299</v>
      </c>
      <c r="F51" s="14">
        <v>0</v>
      </c>
      <c r="G51" s="14">
        <v>0</v>
      </c>
      <c r="H51" s="14">
        <v>0</v>
      </c>
      <c r="I51" t="s">
        <v>300</v>
      </c>
      <c r="J51" s="14">
        <v>260000</v>
      </c>
      <c r="K51" s="14">
        <v>122608.24</v>
      </c>
      <c r="L51" s="14">
        <v>0</v>
      </c>
    </row>
    <row r="52" spans="1:12">
      <c r="A52" t="s">
        <v>301</v>
      </c>
      <c r="B52" t="s">
        <v>302</v>
      </c>
      <c r="C52" t="s">
        <v>303</v>
      </c>
      <c r="D52" t="s">
        <v>304</v>
      </c>
      <c r="E52" t="s">
        <v>305</v>
      </c>
      <c r="F52" s="14">
        <v>0</v>
      </c>
      <c r="G52" s="14">
        <v>0</v>
      </c>
      <c r="H52" s="14">
        <v>0</v>
      </c>
      <c r="I52" t="s">
        <v>306</v>
      </c>
      <c r="J52" s="14">
        <v>90000</v>
      </c>
      <c r="K52" s="14">
        <v>83086.48</v>
      </c>
      <c r="L52" s="14">
        <v>0</v>
      </c>
    </row>
    <row r="53" spans="1:12">
      <c r="A53" t="s">
        <v>307</v>
      </c>
      <c r="B53" t="s">
        <v>308</v>
      </c>
      <c r="C53" t="s">
        <v>309</v>
      </c>
      <c r="D53" t="s">
        <v>310</v>
      </c>
      <c r="E53" t="s">
        <v>311</v>
      </c>
      <c r="F53" s="14">
        <v>7000</v>
      </c>
      <c r="G53" s="14">
        <v>4120.3599999999997</v>
      </c>
      <c r="H53" s="14">
        <v>0</v>
      </c>
      <c r="I53" t="s">
        <v>312</v>
      </c>
      <c r="J53" s="14">
        <v>5000</v>
      </c>
      <c r="K53" s="14">
        <v>4120.3599999999997</v>
      </c>
      <c r="L53" s="14">
        <v>0</v>
      </c>
    </row>
    <row r="54" spans="1:12">
      <c r="A54" t="s">
        <v>313</v>
      </c>
      <c r="B54" t="s">
        <v>314</v>
      </c>
      <c r="C54" t="s">
        <v>315</v>
      </c>
      <c r="D54" t="s">
        <v>316</v>
      </c>
      <c r="E54" t="s">
        <v>317</v>
      </c>
      <c r="F54" s="14">
        <v>0</v>
      </c>
      <c r="G54" s="14">
        <v>0</v>
      </c>
      <c r="H54" s="14">
        <v>0</v>
      </c>
      <c r="I54" t="s">
        <v>318</v>
      </c>
      <c r="J54" s="14">
        <v>2000</v>
      </c>
      <c r="K54" s="14">
        <v>0</v>
      </c>
      <c r="L54" s="14">
        <v>0</v>
      </c>
    </row>
    <row r="55" spans="1:12">
      <c r="A55" t="s">
        <v>319</v>
      </c>
      <c r="B55" t="s">
        <v>320</v>
      </c>
      <c r="C55" t="s">
        <v>321</v>
      </c>
      <c r="D55" t="s">
        <v>322</v>
      </c>
      <c r="E55" t="s">
        <v>323</v>
      </c>
      <c r="F55" s="14">
        <v>116000</v>
      </c>
      <c r="G55" s="14">
        <v>114909.47</v>
      </c>
      <c r="H55" s="14">
        <v>0</v>
      </c>
      <c r="I55" t="s">
        <v>324</v>
      </c>
      <c r="J55" s="14">
        <v>60000</v>
      </c>
      <c r="K55" s="14">
        <v>64022.22</v>
      </c>
      <c r="L55" s="14">
        <v>0</v>
      </c>
    </row>
    <row r="56" spans="1:12">
      <c r="A56" t="s">
        <v>325</v>
      </c>
      <c r="B56" t="s">
        <v>326</v>
      </c>
      <c r="C56" t="s">
        <v>327</v>
      </c>
      <c r="D56" t="s">
        <v>328</v>
      </c>
      <c r="E56" t="s">
        <v>329</v>
      </c>
      <c r="F56" s="14">
        <v>0</v>
      </c>
      <c r="G56" s="14">
        <v>0</v>
      </c>
      <c r="H56" s="14">
        <v>0</v>
      </c>
      <c r="I56" t="s">
        <v>330</v>
      </c>
      <c r="J56" s="14">
        <v>6000</v>
      </c>
      <c r="K56" s="14">
        <v>5453.51</v>
      </c>
      <c r="L56" s="14">
        <v>0</v>
      </c>
    </row>
    <row r="57" spans="1:12">
      <c r="A57" t="s">
        <v>331</v>
      </c>
      <c r="B57" t="s">
        <v>332</v>
      </c>
      <c r="C57" t="s">
        <v>333</v>
      </c>
      <c r="D57" t="s">
        <v>334</v>
      </c>
      <c r="E57" t="s">
        <v>335</v>
      </c>
      <c r="F57" s="14">
        <v>0</v>
      </c>
      <c r="G57" s="14">
        <v>0</v>
      </c>
      <c r="H57" s="14">
        <v>0</v>
      </c>
      <c r="I57" t="s">
        <v>336</v>
      </c>
      <c r="J57" s="14">
        <v>50000</v>
      </c>
      <c r="K57" s="14">
        <v>45433.74</v>
      </c>
      <c r="L57" s="14">
        <v>0</v>
      </c>
    </row>
    <row r="58" spans="1:12">
      <c r="A58" t="s">
        <v>337</v>
      </c>
      <c r="B58" t="s">
        <v>338</v>
      </c>
      <c r="C58" t="s">
        <v>339</v>
      </c>
      <c r="D58" t="s">
        <v>340</v>
      </c>
      <c r="E58" t="s">
        <v>341</v>
      </c>
      <c r="F58" s="14">
        <v>320000</v>
      </c>
      <c r="G58" s="14">
        <v>279462.26</v>
      </c>
      <c r="H58" s="14">
        <v>0</v>
      </c>
      <c r="I58" t="s">
        <v>342</v>
      </c>
      <c r="J58" s="14">
        <v>10000</v>
      </c>
      <c r="K58" s="14">
        <v>5642.6</v>
      </c>
      <c r="L58" s="14">
        <v>0</v>
      </c>
    </row>
    <row r="59" spans="1:12">
      <c r="A59" t="s">
        <v>343</v>
      </c>
      <c r="B59" t="s">
        <v>344</v>
      </c>
      <c r="C59" t="s">
        <v>345</v>
      </c>
      <c r="D59" t="s">
        <v>346</v>
      </c>
      <c r="E59" t="s">
        <v>347</v>
      </c>
      <c r="F59" s="14">
        <v>0</v>
      </c>
      <c r="G59" s="14">
        <v>0</v>
      </c>
      <c r="H59" s="14">
        <v>0</v>
      </c>
      <c r="I59" t="s">
        <v>348</v>
      </c>
      <c r="J59" s="14">
        <v>60000</v>
      </c>
      <c r="K59" s="14">
        <v>50443.360000000001</v>
      </c>
      <c r="L59" s="14">
        <v>0</v>
      </c>
    </row>
    <row r="60" spans="1:12">
      <c r="A60" t="s">
        <v>349</v>
      </c>
      <c r="B60" t="s">
        <v>350</v>
      </c>
      <c r="C60" t="s">
        <v>351</v>
      </c>
      <c r="D60" t="s">
        <v>352</v>
      </c>
      <c r="E60" t="s">
        <v>353</v>
      </c>
      <c r="F60" s="14">
        <v>0</v>
      </c>
      <c r="G60" s="14">
        <v>0</v>
      </c>
      <c r="H60" s="14">
        <v>0</v>
      </c>
      <c r="I60" t="s">
        <v>354</v>
      </c>
      <c r="J60" s="14">
        <v>250000</v>
      </c>
      <c r="K60" s="14">
        <v>223376.3</v>
      </c>
      <c r="L60" s="14">
        <v>0</v>
      </c>
    </row>
    <row r="61" spans="1:12">
      <c r="A61" t="s">
        <v>355</v>
      </c>
      <c r="B61" t="s">
        <v>356</v>
      </c>
      <c r="C61" t="s">
        <v>357</v>
      </c>
      <c r="D61" t="s">
        <v>358</v>
      </c>
      <c r="E61" t="s">
        <v>359</v>
      </c>
      <c r="F61" s="14">
        <v>2000</v>
      </c>
      <c r="G61" s="14">
        <v>1056.25</v>
      </c>
      <c r="H61" s="14">
        <v>0</v>
      </c>
      <c r="I61" t="s">
        <v>360</v>
      </c>
      <c r="J61" s="14">
        <v>2000</v>
      </c>
      <c r="K61" s="14">
        <v>1056.25</v>
      </c>
      <c r="L61" s="14">
        <v>0</v>
      </c>
    </row>
    <row r="62" spans="1:12">
      <c r="A62" t="s">
        <v>361</v>
      </c>
      <c r="B62" t="s">
        <v>362</v>
      </c>
      <c r="C62" t="s">
        <v>363</v>
      </c>
      <c r="D62" t="s">
        <v>364</v>
      </c>
      <c r="E62" t="s">
        <v>365</v>
      </c>
      <c r="F62" s="14">
        <v>55300</v>
      </c>
      <c r="G62" s="14">
        <v>14298.2</v>
      </c>
      <c r="H62" s="14">
        <v>0</v>
      </c>
      <c r="I62" t="s">
        <v>366</v>
      </c>
      <c r="J62" s="14">
        <v>20000</v>
      </c>
      <c r="K62" s="14">
        <v>13588.45</v>
      </c>
      <c r="L62" s="14">
        <v>0</v>
      </c>
    </row>
    <row r="63" spans="1:12">
      <c r="A63" t="s">
        <v>367</v>
      </c>
      <c r="B63" t="s">
        <v>368</v>
      </c>
      <c r="C63" t="s">
        <v>369</v>
      </c>
      <c r="D63" t="s">
        <v>370</v>
      </c>
      <c r="E63" t="s">
        <v>371</v>
      </c>
      <c r="F63" s="14">
        <v>0</v>
      </c>
      <c r="G63" s="14">
        <v>0</v>
      </c>
      <c r="H63" s="14">
        <v>0</v>
      </c>
      <c r="I63" t="s">
        <v>372</v>
      </c>
      <c r="J63" s="14">
        <v>3000</v>
      </c>
      <c r="K63" s="14">
        <v>709.75</v>
      </c>
      <c r="L63" s="14">
        <v>0</v>
      </c>
    </row>
    <row r="64" spans="1:12">
      <c r="A64" t="s">
        <v>373</v>
      </c>
      <c r="B64" t="s">
        <v>374</v>
      </c>
      <c r="C64" t="s">
        <v>375</v>
      </c>
      <c r="D64" t="s">
        <v>376</v>
      </c>
      <c r="E64" t="s">
        <v>377</v>
      </c>
      <c r="F64" s="14">
        <v>0</v>
      </c>
      <c r="G64" s="14">
        <v>0</v>
      </c>
      <c r="H64" s="14">
        <v>0</v>
      </c>
      <c r="I64" t="s">
        <v>378</v>
      </c>
      <c r="J64" s="14">
        <v>32300</v>
      </c>
      <c r="K64" s="14">
        <v>0</v>
      </c>
      <c r="L64" s="14">
        <v>0</v>
      </c>
    </row>
    <row r="65" spans="1:12">
      <c r="A65" t="s">
        <v>379</v>
      </c>
      <c r="B65" t="s">
        <v>380</v>
      </c>
      <c r="C65" t="s">
        <v>381</v>
      </c>
      <c r="D65" t="s">
        <v>382</v>
      </c>
      <c r="E65" t="s">
        <v>383</v>
      </c>
      <c r="F65" s="14">
        <v>48000</v>
      </c>
      <c r="G65" s="14">
        <v>66272.28</v>
      </c>
      <c r="H65" s="14">
        <v>0</v>
      </c>
      <c r="I65" t="s">
        <v>384</v>
      </c>
      <c r="J65" s="14">
        <v>10000</v>
      </c>
      <c r="K65" s="14">
        <v>29217.68</v>
      </c>
      <c r="L65" s="14">
        <v>0</v>
      </c>
    </row>
    <row r="66" spans="1:12">
      <c r="A66" t="s">
        <v>385</v>
      </c>
      <c r="B66" t="s">
        <v>386</v>
      </c>
      <c r="C66" t="s">
        <v>387</v>
      </c>
      <c r="D66" t="s">
        <v>388</v>
      </c>
      <c r="E66" t="s">
        <v>389</v>
      </c>
      <c r="F66" s="14">
        <v>0</v>
      </c>
      <c r="G66" s="14">
        <v>0</v>
      </c>
      <c r="H66" s="14">
        <v>0</v>
      </c>
      <c r="I66" t="s">
        <v>390</v>
      </c>
      <c r="J66" s="14">
        <v>38000</v>
      </c>
      <c r="K66" s="14">
        <v>37054.6</v>
      </c>
      <c r="L66" s="14">
        <v>0</v>
      </c>
    </row>
    <row r="67" spans="1:12">
      <c r="A67" t="s">
        <v>391</v>
      </c>
      <c r="B67" t="s">
        <v>392</v>
      </c>
      <c r="C67" t="s">
        <v>393</v>
      </c>
      <c r="D67" t="s">
        <v>394</v>
      </c>
      <c r="E67" t="s">
        <v>395</v>
      </c>
      <c r="F67" s="14">
        <v>20000</v>
      </c>
      <c r="G67" s="14">
        <v>19485.16</v>
      </c>
      <c r="H67" s="14">
        <v>0</v>
      </c>
      <c r="I67" t="s">
        <v>396</v>
      </c>
      <c r="J67" s="14">
        <v>20000</v>
      </c>
      <c r="K67" s="14">
        <v>19485.16</v>
      </c>
      <c r="L67" s="14">
        <v>0</v>
      </c>
    </row>
    <row r="68" spans="1:12">
      <c r="A68" t="s">
        <v>397</v>
      </c>
      <c r="B68" t="s">
        <v>398</v>
      </c>
      <c r="C68" t="s">
        <v>399</v>
      </c>
      <c r="D68" t="s">
        <v>400</v>
      </c>
      <c r="E68" t="s">
        <v>401</v>
      </c>
      <c r="F68" s="14">
        <v>95000</v>
      </c>
      <c r="G68" s="14">
        <v>60479.48</v>
      </c>
      <c r="H68" s="14">
        <v>0</v>
      </c>
      <c r="I68" t="s">
        <v>402</v>
      </c>
      <c r="J68" s="14">
        <v>60000</v>
      </c>
      <c r="K68" s="14">
        <v>44399.87</v>
      </c>
      <c r="L68" s="14">
        <v>0</v>
      </c>
    </row>
    <row r="69" spans="1:12">
      <c r="A69" t="s">
        <v>403</v>
      </c>
      <c r="B69" t="s">
        <v>404</v>
      </c>
      <c r="C69" t="s">
        <v>405</v>
      </c>
      <c r="D69" t="s">
        <v>406</v>
      </c>
      <c r="E69" t="s">
        <v>407</v>
      </c>
      <c r="F69" s="14">
        <v>0</v>
      </c>
      <c r="G69" s="14">
        <v>0</v>
      </c>
      <c r="H69" s="14">
        <v>0</v>
      </c>
      <c r="I69" t="s">
        <v>408</v>
      </c>
      <c r="J69" s="14">
        <v>25000</v>
      </c>
      <c r="K69" s="14">
        <v>9014.84</v>
      </c>
      <c r="L69" s="14">
        <v>0</v>
      </c>
    </row>
    <row r="70" spans="1:12">
      <c r="A70" t="s">
        <v>409</v>
      </c>
      <c r="B70" t="s">
        <v>410</v>
      </c>
      <c r="C70" t="s">
        <v>411</v>
      </c>
      <c r="D70" t="s">
        <v>412</v>
      </c>
      <c r="E70" t="s">
        <v>413</v>
      </c>
      <c r="F70" s="14">
        <v>0</v>
      </c>
      <c r="G70" s="14">
        <v>0</v>
      </c>
      <c r="H70" s="14">
        <v>0</v>
      </c>
      <c r="I70" t="s">
        <v>414</v>
      </c>
      <c r="J70" s="14">
        <v>10000</v>
      </c>
      <c r="K70" s="14">
        <v>7064.77</v>
      </c>
      <c r="L70" s="14">
        <v>0</v>
      </c>
    </row>
    <row r="71" spans="1:12">
      <c r="A71" t="s">
        <v>415</v>
      </c>
      <c r="B71" t="s">
        <v>416</v>
      </c>
      <c r="C71" t="s">
        <v>417</v>
      </c>
      <c r="D71" t="s">
        <v>418</v>
      </c>
      <c r="E71" t="s">
        <v>419</v>
      </c>
      <c r="F71" s="14">
        <v>700000</v>
      </c>
      <c r="G71" s="14">
        <v>694140</v>
      </c>
      <c r="H71" s="14">
        <v>0</v>
      </c>
      <c r="I71" t="s">
        <v>420</v>
      </c>
      <c r="J71" s="14">
        <v>615000</v>
      </c>
      <c r="K71" s="14">
        <v>619590.22</v>
      </c>
      <c r="L71" s="14">
        <v>0</v>
      </c>
    </row>
    <row r="72" spans="1:12">
      <c r="A72" t="s">
        <v>421</v>
      </c>
      <c r="B72" t="s">
        <v>422</v>
      </c>
      <c r="C72" t="s">
        <v>423</v>
      </c>
      <c r="D72" t="s">
        <v>424</v>
      </c>
      <c r="E72" t="s">
        <v>425</v>
      </c>
      <c r="F72" s="14">
        <v>0</v>
      </c>
      <c r="G72" s="14">
        <v>0</v>
      </c>
      <c r="H72" s="14">
        <v>0</v>
      </c>
      <c r="I72" t="s">
        <v>426</v>
      </c>
      <c r="J72" s="14">
        <v>35000</v>
      </c>
      <c r="K72" s="14">
        <v>30197.72</v>
      </c>
      <c r="L72" s="14">
        <v>0</v>
      </c>
    </row>
    <row r="73" spans="1:12">
      <c r="A73" t="s">
        <v>427</v>
      </c>
      <c r="B73" t="s">
        <v>428</v>
      </c>
      <c r="C73" t="s">
        <v>429</v>
      </c>
      <c r="D73" t="s">
        <v>430</v>
      </c>
      <c r="E73" t="s">
        <v>431</v>
      </c>
      <c r="F73" s="14">
        <v>0</v>
      </c>
      <c r="G73" s="14">
        <v>0</v>
      </c>
      <c r="H73" s="14">
        <v>0</v>
      </c>
      <c r="I73" t="s">
        <v>432</v>
      </c>
      <c r="J73" s="14">
        <v>50000</v>
      </c>
      <c r="K73" s="14">
        <v>44352.06</v>
      </c>
      <c r="L73" s="14">
        <v>0</v>
      </c>
    </row>
    <row r="74" spans="1:12">
      <c r="A74" t="s">
        <v>433</v>
      </c>
      <c r="B74" t="s">
        <v>434</v>
      </c>
      <c r="C74" t="s">
        <v>435</v>
      </c>
      <c r="D74" t="s">
        <v>436</v>
      </c>
      <c r="E74" t="s">
        <v>437</v>
      </c>
      <c r="F74" s="14">
        <v>51000</v>
      </c>
      <c r="G74" s="14">
        <v>14330.79</v>
      </c>
      <c r="H74" s="14">
        <v>0</v>
      </c>
      <c r="I74" t="s">
        <v>438</v>
      </c>
      <c r="J74" s="14">
        <v>1000</v>
      </c>
      <c r="K74" s="14">
        <v>1321.91</v>
      </c>
      <c r="L74" s="14">
        <v>0</v>
      </c>
    </row>
    <row r="75" spans="1:12">
      <c r="A75" t="s">
        <v>439</v>
      </c>
      <c r="B75" t="s">
        <v>440</v>
      </c>
      <c r="C75" t="s">
        <v>441</v>
      </c>
      <c r="D75" t="s">
        <v>442</v>
      </c>
      <c r="E75" t="s">
        <v>443</v>
      </c>
      <c r="F75" s="14">
        <v>0</v>
      </c>
      <c r="G75" s="14">
        <v>0</v>
      </c>
      <c r="H75" s="14">
        <v>0</v>
      </c>
      <c r="I75" t="s">
        <v>444</v>
      </c>
      <c r="J75" s="14">
        <v>50000</v>
      </c>
      <c r="K75" s="14">
        <v>13008.88</v>
      </c>
      <c r="L75" s="14">
        <v>0</v>
      </c>
    </row>
    <row r="76" spans="1:12">
      <c r="A76" t="s">
        <v>445</v>
      </c>
      <c r="B76" t="s">
        <v>446</v>
      </c>
      <c r="C76" t="s">
        <v>447</v>
      </c>
      <c r="D76" t="s">
        <v>448</v>
      </c>
      <c r="E76" t="s">
        <v>449</v>
      </c>
      <c r="F76" s="14">
        <v>97250</v>
      </c>
      <c r="G76" s="14">
        <v>37684.85</v>
      </c>
      <c r="H76" s="14">
        <v>0</v>
      </c>
      <c r="I76" t="s">
        <v>450</v>
      </c>
      <c r="J76" s="14">
        <v>10000</v>
      </c>
      <c r="K76" s="14">
        <v>3988.13</v>
      </c>
      <c r="L76" s="14">
        <v>0</v>
      </c>
    </row>
    <row r="77" spans="1:12">
      <c r="A77" t="s">
        <v>451</v>
      </c>
      <c r="B77" t="s">
        <v>452</v>
      </c>
      <c r="C77" t="s">
        <v>453</v>
      </c>
      <c r="D77" t="s">
        <v>454</v>
      </c>
      <c r="E77" t="s">
        <v>455</v>
      </c>
      <c r="F77" s="14">
        <v>0</v>
      </c>
      <c r="G77" s="14">
        <v>0</v>
      </c>
      <c r="H77" s="14">
        <v>0</v>
      </c>
      <c r="I77" t="s">
        <v>456</v>
      </c>
      <c r="J77" s="14">
        <v>87250</v>
      </c>
      <c r="K77" s="14">
        <v>33696.720000000001</v>
      </c>
      <c r="L77" s="14">
        <v>0</v>
      </c>
    </row>
    <row r="78" spans="1:12">
      <c r="A78" t="s">
        <v>457</v>
      </c>
      <c r="B78" t="s">
        <v>458</v>
      </c>
      <c r="C78" t="s">
        <v>459</v>
      </c>
      <c r="D78" t="s">
        <v>460</v>
      </c>
      <c r="E78" t="s">
        <v>461</v>
      </c>
      <c r="F78" s="14">
        <v>258152</v>
      </c>
      <c r="G78" s="14">
        <v>327435.57</v>
      </c>
      <c r="H78" s="14">
        <v>0</v>
      </c>
      <c r="I78" t="s">
        <v>462</v>
      </c>
      <c r="J78" s="14">
        <v>17152</v>
      </c>
      <c r="K78" s="14">
        <v>4222.58</v>
      </c>
      <c r="L78" s="14">
        <v>0</v>
      </c>
    </row>
    <row r="79" spans="1:12">
      <c r="A79" t="s">
        <v>463</v>
      </c>
      <c r="B79" t="s">
        <v>464</v>
      </c>
      <c r="C79" t="s">
        <v>465</v>
      </c>
      <c r="D79" t="s">
        <v>466</v>
      </c>
      <c r="E79" t="s">
        <v>467</v>
      </c>
      <c r="F79" s="14">
        <v>0</v>
      </c>
      <c r="G79" s="14">
        <v>0</v>
      </c>
      <c r="H79" s="14">
        <v>0</v>
      </c>
      <c r="I79" t="s">
        <v>468</v>
      </c>
      <c r="J79" s="14">
        <v>121000</v>
      </c>
      <c r="K79" s="14">
        <v>151428.54999999999</v>
      </c>
      <c r="L79" s="14">
        <v>0</v>
      </c>
    </row>
    <row r="80" spans="1:12">
      <c r="A80" t="s">
        <v>469</v>
      </c>
      <c r="B80" t="s">
        <v>470</v>
      </c>
      <c r="C80" t="s">
        <v>471</v>
      </c>
      <c r="D80" t="s">
        <v>472</v>
      </c>
      <c r="E80" t="s">
        <v>473</v>
      </c>
      <c r="F80" s="14">
        <v>0</v>
      </c>
      <c r="G80" s="14">
        <v>0</v>
      </c>
      <c r="H80" s="14">
        <v>0</v>
      </c>
      <c r="I80" t="s">
        <v>474</v>
      </c>
      <c r="J80" s="14">
        <v>120000</v>
      </c>
      <c r="K80" s="14">
        <v>171784.44</v>
      </c>
      <c r="L80" s="14">
        <v>0</v>
      </c>
    </row>
    <row r="81" spans="1:12">
      <c r="A81" t="s">
        <v>475</v>
      </c>
      <c r="B81" t="s">
        <v>476</v>
      </c>
      <c r="C81" t="s">
        <v>477</v>
      </c>
      <c r="D81" t="s">
        <v>478</v>
      </c>
      <c r="E81" t="s">
        <v>479</v>
      </c>
      <c r="F81" s="14">
        <v>3000</v>
      </c>
      <c r="G81" s="14">
        <v>9985</v>
      </c>
      <c r="H81" s="14">
        <v>0</v>
      </c>
      <c r="I81" t="s">
        <v>480</v>
      </c>
      <c r="J81" s="14">
        <v>3000</v>
      </c>
      <c r="K81" s="14">
        <v>3685</v>
      </c>
      <c r="L81" s="14">
        <v>0</v>
      </c>
    </row>
    <row r="82" spans="1:12">
      <c r="A82" t="s">
        <v>481</v>
      </c>
      <c r="B82" t="s">
        <v>482</v>
      </c>
      <c r="C82" t="s">
        <v>483</v>
      </c>
      <c r="D82" t="s">
        <v>484</v>
      </c>
      <c r="E82" t="s">
        <v>485</v>
      </c>
      <c r="F82" s="14">
        <v>0</v>
      </c>
      <c r="G82" s="14">
        <v>0</v>
      </c>
      <c r="H82" s="14">
        <v>0</v>
      </c>
      <c r="I82" t="s">
        <v>486</v>
      </c>
      <c r="J82" s="14">
        <v>0</v>
      </c>
      <c r="K82" s="14">
        <v>6300</v>
      </c>
      <c r="L82" s="14">
        <v>0</v>
      </c>
    </row>
    <row r="83" spans="1:12">
      <c r="A83" t="s">
        <v>487</v>
      </c>
      <c r="B83" t="s">
        <v>488</v>
      </c>
      <c r="C83" t="s">
        <v>489</v>
      </c>
      <c r="D83" t="s">
        <v>490</v>
      </c>
      <c r="E83" t="s">
        <v>491</v>
      </c>
      <c r="F83" s="14">
        <v>2619100</v>
      </c>
      <c r="G83" s="14">
        <v>2579719.83</v>
      </c>
      <c r="H83" s="14">
        <v>0</v>
      </c>
      <c r="I83" t="s">
        <v>492</v>
      </c>
      <c r="J83" s="14">
        <v>1405000</v>
      </c>
      <c r="K83" s="14">
        <v>449199.08</v>
      </c>
      <c r="L83" s="14">
        <v>0</v>
      </c>
    </row>
    <row r="84" spans="1:12">
      <c r="A84" t="s">
        <v>493</v>
      </c>
      <c r="B84" t="s">
        <v>494</v>
      </c>
      <c r="C84" t="s">
        <v>495</v>
      </c>
      <c r="D84" t="s">
        <v>496</v>
      </c>
      <c r="E84" t="s">
        <v>497</v>
      </c>
      <c r="F84" s="14">
        <v>0</v>
      </c>
      <c r="G84" s="14">
        <v>0</v>
      </c>
      <c r="H84" s="14">
        <v>0</v>
      </c>
      <c r="I84" t="s">
        <v>498</v>
      </c>
      <c r="J84" s="14">
        <v>949100</v>
      </c>
      <c r="K84" s="14">
        <v>2027362.68</v>
      </c>
      <c r="L84" s="14">
        <v>0</v>
      </c>
    </row>
    <row r="85" spans="1:12">
      <c r="A85" t="s">
        <v>499</v>
      </c>
      <c r="B85" t="s">
        <v>500</v>
      </c>
      <c r="C85" t="s">
        <v>501</v>
      </c>
      <c r="D85" t="s">
        <v>502</v>
      </c>
      <c r="E85" t="s">
        <v>503</v>
      </c>
      <c r="F85" s="14">
        <v>0</v>
      </c>
      <c r="G85" s="14">
        <v>0</v>
      </c>
      <c r="H85" s="14">
        <v>0</v>
      </c>
      <c r="I85" t="s">
        <v>504</v>
      </c>
      <c r="J85" s="14">
        <v>265000</v>
      </c>
      <c r="K85" s="14">
        <v>103158.07</v>
      </c>
      <c r="L85" s="14">
        <v>0</v>
      </c>
    </row>
    <row r="86" spans="1:12">
      <c r="A86" t="s">
        <v>505</v>
      </c>
      <c r="B86" t="s">
        <v>506</v>
      </c>
      <c r="C86" t="s">
        <v>507</v>
      </c>
      <c r="D86" t="s">
        <v>508</v>
      </c>
      <c r="E86" t="s">
        <v>509</v>
      </c>
      <c r="F86" s="14">
        <v>20000</v>
      </c>
      <c r="G86" s="14">
        <v>40610.06</v>
      </c>
      <c r="H86" s="14">
        <v>0</v>
      </c>
      <c r="I86" t="s">
        <v>510</v>
      </c>
      <c r="J86" s="14">
        <v>20000</v>
      </c>
      <c r="K86" s="14">
        <v>40610.06</v>
      </c>
      <c r="L86" s="14">
        <v>0</v>
      </c>
    </row>
    <row r="87" spans="1:12">
      <c r="A87" t="s">
        <v>511</v>
      </c>
      <c r="B87" t="s">
        <v>512</v>
      </c>
      <c r="C87" t="s">
        <v>513</v>
      </c>
      <c r="D87" t="s">
        <v>514</v>
      </c>
      <c r="E87" t="s">
        <v>515</v>
      </c>
      <c r="F87" s="14">
        <v>165000</v>
      </c>
      <c r="G87" s="14">
        <v>152695.17000000001</v>
      </c>
      <c r="H87" s="14">
        <v>0</v>
      </c>
      <c r="I87" t="s">
        <v>516</v>
      </c>
      <c r="J87" s="14">
        <v>15000</v>
      </c>
      <c r="K87" s="14">
        <v>8762.5</v>
      </c>
      <c r="L87" s="14">
        <v>0</v>
      </c>
    </row>
    <row r="88" spans="1:12">
      <c r="A88" t="s">
        <v>517</v>
      </c>
      <c r="B88" t="s">
        <v>518</v>
      </c>
      <c r="C88" t="s">
        <v>519</v>
      </c>
      <c r="D88" t="s">
        <v>520</v>
      </c>
      <c r="E88" t="s">
        <v>521</v>
      </c>
      <c r="F88" s="14">
        <v>0</v>
      </c>
      <c r="G88" s="14">
        <v>0</v>
      </c>
      <c r="H88" s="14">
        <v>0</v>
      </c>
      <c r="I88" t="s">
        <v>522</v>
      </c>
      <c r="J88" s="14">
        <v>20000</v>
      </c>
      <c r="K88" s="14">
        <v>0</v>
      </c>
      <c r="L88" s="14">
        <v>0</v>
      </c>
    </row>
    <row r="89" spans="1:12">
      <c r="A89" t="s">
        <v>523</v>
      </c>
      <c r="B89" t="s">
        <v>524</v>
      </c>
      <c r="C89" t="s">
        <v>525</v>
      </c>
      <c r="D89" t="s">
        <v>526</v>
      </c>
      <c r="E89" t="s">
        <v>527</v>
      </c>
      <c r="F89" s="14">
        <v>0</v>
      </c>
      <c r="G89" s="14">
        <v>0</v>
      </c>
      <c r="H89" s="14">
        <v>0</v>
      </c>
      <c r="I89" t="s">
        <v>528</v>
      </c>
      <c r="J89" s="14">
        <v>75000</v>
      </c>
      <c r="K89" s="14">
        <v>75399.75</v>
      </c>
      <c r="L89" s="14">
        <v>0</v>
      </c>
    </row>
    <row r="90" spans="1:12">
      <c r="A90" t="s">
        <v>529</v>
      </c>
      <c r="B90" t="s">
        <v>530</v>
      </c>
      <c r="C90" t="s">
        <v>531</v>
      </c>
      <c r="D90" t="s">
        <v>532</v>
      </c>
      <c r="E90" t="s">
        <v>533</v>
      </c>
      <c r="F90" s="14">
        <v>0</v>
      </c>
      <c r="G90" s="14">
        <v>0</v>
      </c>
      <c r="H90" s="14">
        <v>0</v>
      </c>
      <c r="I90" t="s">
        <v>534</v>
      </c>
      <c r="J90" s="14">
        <v>55000</v>
      </c>
      <c r="K90" s="14">
        <v>68532.92</v>
      </c>
      <c r="L90" s="14">
        <v>0</v>
      </c>
    </row>
    <row r="91" spans="1:12">
      <c r="A91" t="s">
        <v>535</v>
      </c>
      <c r="B91" t="s">
        <v>536</v>
      </c>
      <c r="C91" t="s">
        <v>537</v>
      </c>
      <c r="D91" t="s">
        <v>538</v>
      </c>
      <c r="E91" t="s">
        <v>539</v>
      </c>
      <c r="F91" s="14">
        <v>17848</v>
      </c>
      <c r="G91" s="14">
        <v>30824.45</v>
      </c>
      <c r="H91" s="14">
        <v>0</v>
      </c>
      <c r="I91" t="s">
        <v>540</v>
      </c>
      <c r="J91" s="14">
        <v>7848</v>
      </c>
      <c r="K91" s="14">
        <v>27189.56</v>
      </c>
      <c r="L91" s="14">
        <v>0</v>
      </c>
    </row>
    <row r="92" spans="1:12">
      <c r="A92" t="s">
        <v>541</v>
      </c>
      <c r="B92" t="s">
        <v>542</v>
      </c>
      <c r="C92" t="s">
        <v>543</v>
      </c>
      <c r="D92" t="s">
        <v>544</v>
      </c>
      <c r="E92" t="s">
        <v>545</v>
      </c>
      <c r="F92" s="14">
        <v>0</v>
      </c>
      <c r="G92" s="14">
        <v>0</v>
      </c>
      <c r="H92" s="14">
        <v>0</v>
      </c>
      <c r="I92" t="s">
        <v>546</v>
      </c>
      <c r="J92" s="14">
        <v>10000</v>
      </c>
      <c r="K92" s="14">
        <v>3634.89</v>
      </c>
      <c r="L92" s="14">
        <v>0</v>
      </c>
    </row>
    <row r="93" spans="1:12">
      <c r="A93" t="s">
        <v>547</v>
      </c>
      <c r="B93" t="s">
        <v>548</v>
      </c>
      <c r="C93" t="s">
        <v>549</v>
      </c>
      <c r="D93" t="s">
        <v>550</v>
      </c>
      <c r="E93" t="s">
        <v>551</v>
      </c>
      <c r="F93" s="14">
        <v>500</v>
      </c>
      <c r="G93" s="14">
        <v>19476.27</v>
      </c>
      <c r="H93" s="14">
        <v>0</v>
      </c>
      <c r="I93" t="s">
        <v>552</v>
      </c>
      <c r="J93" s="14">
        <v>0</v>
      </c>
      <c r="K93" s="14">
        <v>540.32000000000005</v>
      </c>
      <c r="L93" s="14">
        <v>0</v>
      </c>
    </row>
    <row r="94" spans="1:12">
      <c r="A94" t="s">
        <v>553</v>
      </c>
      <c r="B94" t="s">
        <v>554</v>
      </c>
      <c r="C94" t="s">
        <v>555</v>
      </c>
      <c r="D94" t="s">
        <v>556</v>
      </c>
      <c r="E94" t="s">
        <v>557</v>
      </c>
      <c r="F94" s="14">
        <v>0</v>
      </c>
      <c r="G94" s="14">
        <v>0</v>
      </c>
      <c r="H94" s="14">
        <v>0</v>
      </c>
      <c r="I94" t="s">
        <v>558</v>
      </c>
      <c r="J94" s="14">
        <v>500</v>
      </c>
      <c r="K94" s="14">
        <v>18935.95</v>
      </c>
      <c r="L94" s="14">
        <v>0</v>
      </c>
    </row>
    <row r="95" spans="1:12">
      <c r="A95" t="s">
        <v>559</v>
      </c>
      <c r="B95" t="s">
        <v>560</v>
      </c>
      <c r="C95" t="s">
        <v>561</v>
      </c>
      <c r="D95" t="s">
        <v>562</v>
      </c>
      <c r="E95" t="s">
        <v>563</v>
      </c>
      <c r="F95" s="14">
        <v>230900</v>
      </c>
      <c r="G95" s="14">
        <v>155131.69</v>
      </c>
      <c r="H95" s="14">
        <v>0</v>
      </c>
      <c r="I95" t="s">
        <v>564</v>
      </c>
      <c r="J95" s="14">
        <v>0</v>
      </c>
      <c r="K95" s="14">
        <v>6071.5</v>
      </c>
      <c r="L95" s="14">
        <v>0</v>
      </c>
    </row>
    <row r="96" spans="1:12">
      <c r="A96" t="s">
        <v>565</v>
      </c>
      <c r="B96" t="s">
        <v>566</v>
      </c>
      <c r="C96" t="s">
        <v>567</v>
      </c>
      <c r="D96" t="s">
        <v>568</v>
      </c>
      <c r="E96" t="s">
        <v>569</v>
      </c>
      <c r="F96" s="14">
        <v>0</v>
      </c>
      <c r="G96" s="14">
        <v>0</v>
      </c>
      <c r="H96" s="14">
        <v>0</v>
      </c>
      <c r="I96" t="s">
        <v>570</v>
      </c>
      <c r="J96" s="14">
        <v>10000</v>
      </c>
      <c r="K96" s="14">
        <v>9816.76</v>
      </c>
      <c r="L96" s="14">
        <v>0</v>
      </c>
    </row>
    <row r="97" spans="1:12">
      <c r="A97" t="s">
        <v>571</v>
      </c>
      <c r="B97" t="s">
        <v>572</v>
      </c>
      <c r="C97" t="s">
        <v>573</v>
      </c>
      <c r="D97" t="s">
        <v>574</v>
      </c>
      <c r="E97" t="s">
        <v>575</v>
      </c>
      <c r="F97" s="14">
        <v>0</v>
      </c>
      <c r="G97" s="14">
        <v>0</v>
      </c>
      <c r="H97" s="14">
        <v>0</v>
      </c>
      <c r="I97" t="s">
        <v>576</v>
      </c>
      <c r="J97" s="14">
        <v>155900</v>
      </c>
      <c r="K97" s="14">
        <v>123140.13</v>
      </c>
      <c r="L97" s="14">
        <v>0</v>
      </c>
    </row>
    <row r="98" spans="1:12">
      <c r="A98" t="s">
        <v>577</v>
      </c>
      <c r="B98" t="s">
        <v>578</v>
      </c>
      <c r="C98" t="s">
        <v>579</v>
      </c>
      <c r="D98" t="s">
        <v>580</v>
      </c>
      <c r="E98" t="s">
        <v>581</v>
      </c>
      <c r="F98" s="14">
        <v>0</v>
      </c>
      <c r="G98" s="14">
        <v>0</v>
      </c>
      <c r="H98" s="14">
        <v>0</v>
      </c>
      <c r="I98" t="s">
        <v>582</v>
      </c>
      <c r="J98" s="14">
        <v>65000</v>
      </c>
      <c r="K98" s="14">
        <v>16103.3</v>
      </c>
      <c r="L98" s="14">
        <v>0</v>
      </c>
    </row>
    <row r="99" spans="1:12">
      <c r="A99" t="s">
        <v>583</v>
      </c>
      <c r="B99" t="s">
        <v>584</v>
      </c>
      <c r="C99" t="s">
        <v>585</v>
      </c>
      <c r="D99" t="s">
        <v>586</v>
      </c>
      <c r="E99" t="s">
        <v>587</v>
      </c>
      <c r="F99" s="14">
        <v>38000</v>
      </c>
      <c r="G99" s="14">
        <v>73181.61</v>
      </c>
      <c r="H99" s="14">
        <v>0</v>
      </c>
      <c r="I99" t="s">
        <v>588</v>
      </c>
      <c r="J99" s="14">
        <v>0</v>
      </c>
      <c r="K99" s="14">
        <v>70</v>
      </c>
      <c r="L99" s="14">
        <v>0</v>
      </c>
    </row>
    <row r="100" spans="1:12">
      <c r="A100" t="s">
        <v>589</v>
      </c>
      <c r="B100" t="s">
        <v>590</v>
      </c>
      <c r="C100" t="s">
        <v>591</v>
      </c>
      <c r="D100" t="s">
        <v>592</v>
      </c>
      <c r="E100" t="s">
        <v>593</v>
      </c>
      <c r="F100" s="14">
        <v>0</v>
      </c>
      <c r="G100" s="14">
        <v>0</v>
      </c>
      <c r="H100" s="14">
        <v>0</v>
      </c>
      <c r="I100" t="s">
        <v>594</v>
      </c>
      <c r="J100" s="14">
        <v>28000</v>
      </c>
      <c r="K100" s="14">
        <v>62101.81</v>
      </c>
      <c r="L100" s="14">
        <v>0</v>
      </c>
    </row>
    <row r="101" spans="1:12">
      <c r="A101" t="s">
        <v>595</v>
      </c>
      <c r="B101" t="s">
        <v>596</v>
      </c>
      <c r="C101" t="s">
        <v>597</v>
      </c>
      <c r="D101" t="s">
        <v>598</v>
      </c>
      <c r="E101" t="s">
        <v>599</v>
      </c>
      <c r="F101" s="14">
        <v>0</v>
      </c>
      <c r="G101" s="14">
        <v>0</v>
      </c>
      <c r="H101" s="14">
        <v>0</v>
      </c>
      <c r="I101" t="s">
        <v>600</v>
      </c>
      <c r="J101" s="14">
        <v>10000</v>
      </c>
      <c r="K101" s="14">
        <v>11009.8</v>
      </c>
      <c r="L101" s="14">
        <v>0</v>
      </c>
    </row>
    <row r="102" spans="1:12">
      <c r="A102" t="s">
        <v>601</v>
      </c>
      <c r="B102" t="s">
        <v>602</v>
      </c>
      <c r="C102" t="s">
        <v>603</v>
      </c>
      <c r="D102" t="s">
        <v>604</v>
      </c>
      <c r="E102" t="s">
        <v>605</v>
      </c>
      <c r="F102" s="14">
        <v>18200</v>
      </c>
      <c r="G102" s="14">
        <v>11478.5</v>
      </c>
      <c r="H102" s="14">
        <v>0</v>
      </c>
      <c r="I102" t="s">
        <v>606</v>
      </c>
      <c r="J102" s="14">
        <v>15000</v>
      </c>
      <c r="K102" s="14">
        <v>11126</v>
      </c>
      <c r="L102" s="14">
        <v>0</v>
      </c>
    </row>
    <row r="103" spans="1:12">
      <c r="A103" t="s">
        <v>607</v>
      </c>
      <c r="B103" t="s">
        <v>608</v>
      </c>
      <c r="C103" t="s">
        <v>609</v>
      </c>
      <c r="D103" t="s">
        <v>610</v>
      </c>
      <c r="E103" t="s">
        <v>611</v>
      </c>
      <c r="F103" s="14">
        <v>0</v>
      </c>
      <c r="G103" s="14">
        <v>0</v>
      </c>
      <c r="H103" s="14">
        <v>0</v>
      </c>
      <c r="I103" t="s">
        <v>612</v>
      </c>
      <c r="J103" s="14">
        <v>3000</v>
      </c>
      <c r="K103" s="14">
        <v>0</v>
      </c>
      <c r="L103" s="14">
        <v>0</v>
      </c>
    </row>
    <row r="104" spans="1:12">
      <c r="A104" t="s">
        <v>613</v>
      </c>
      <c r="B104" t="s">
        <v>614</v>
      </c>
      <c r="C104" t="s">
        <v>615</v>
      </c>
      <c r="D104" t="s">
        <v>616</v>
      </c>
      <c r="E104" t="s">
        <v>617</v>
      </c>
      <c r="F104" s="14">
        <v>0</v>
      </c>
      <c r="G104" s="14">
        <v>0</v>
      </c>
      <c r="H104" s="14">
        <v>0</v>
      </c>
      <c r="I104" t="s">
        <v>618</v>
      </c>
      <c r="J104" s="14">
        <v>200</v>
      </c>
      <c r="K104" s="14">
        <v>352.5</v>
      </c>
      <c r="L104" s="14">
        <v>0</v>
      </c>
    </row>
    <row r="105" spans="1:12">
      <c r="A105" t="s">
        <v>619</v>
      </c>
      <c r="B105" t="s">
        <v>620</v>
      </c>
      <c r="C105" t="s">
        <v>621</v>
      </c>
      <c r="D105" t="s">
        <v>622</v>
      </c>
      <c r="E105" t="s">
        <v>623</v>
      </c>
      <c r="F105" s="14">
        <v>288000</v>
      </c>
      <c r="G105" s="14">
        <v>156373.43</v>
      </c>
      <c r="H105" s="14">
        <v>0</v>
      </c>
      <c r="I105" t="s">
        <v>624</v>
      </c>
      <c r="J105" s="14">
        <v>150000</v>
      </c>
      <c r="K105" s="14">
        <v>124751.23</v>
      </c>
      <c r="L105" s="14">
        <v>0</v>
      </c>
    </row>
    <row r="106" spans="1:12">
      <c r="A106" t="s">
        <v>625</v>
      </c>
      <c r="B106" t="s">
        <v>626</v>
      </c>
      <c r="C106" t="s">
        <v>627</v>
      </c>
      <c r="D106" t="s">
        <v>628</v>
      </c>
      <c r="E106" t="s">
        <v>629</v>
      </c>
      <c r="F106" s="14">
        <v>0</v>
      </c>
      <c r="G106" s="14">
        <v>0</v>
      </c>
      <c r="H106" s="14">
        <v>0</v>
      </c>
      <c r="I106" t="s">
        <v>630</v>
      </c>
      <c r="J106" s="14">
        <v>120000</v>
      </c>
      <c r="K106" s="14">
        <v>16296.74</v>
      </c>
      <c r="L106" s="14">
        <v>0</v>
      </c>
    </row>
    <row r="107" spans="1:12">
      <c r="A107" t="s">
        <v>631</v>
      </c>
      <c r="B107" t="s">
        <v>632</v>
      </c>
      <c r="C107" t="s">
        <v>633</v>
      </c>
      <c r="D107" t="s">
        <v>634</v>
      </c>
      <c r="E107" t="s">
        <v>635</v>
      </c>
      <c r="F107" s="14">
        <v>0</v>
      </c>
      <c r="G107" s="14">
        <v>0</v>
      </c>
      <c r="H107" s="14">
        <v>0</v>
      </c>
      <c r="I107" t="s">
        <v>636</v>
      </c>
      <c r="J107" s="14">
        <v>18000</v>
      </c>
      <c r="K107" s="14">
        <v>15325.46</v>
      </c>
      <c r="L107" s="14">
        <v>0</v>
      </c>
    </row>
    <row r="108" spans="1:12">
      <c r="A108" t="s">
        <v>637</v>
      </c>
      <c r="B108" t="s">
        <v>638</v>
      </c>
      <c r="C108" t="s">
        <v>639</v>
      </c>
      <c r="D108" t="s">
        <v>640</v>
      </c>
      <c r="E108" t="s">
        <v>641</v>
      </c>
      <c r="F108" s="14">
        <v>28550</v>
      </c>
      <c r="G108" s="14">
        <v>24130.33</v>
      </c>
      <c r="H108" s="14">
        <v>0</v>
      </c>
      <c r="I108" t="s">
        <v>642</v>
      </c>
      <c r="J108" s="14">
        <v>28000</v>
      </c>
      <c r="K108" s="14">
        <v>22034.57</v>
      </c>
      <c r="L108" s="14">
        <v>0</v>
      </c>
    </row>
    <row r="109" spans="1:12">
      <c r="A109" t="s">
        <v>643</v>
      </c>
      <c r="B109" t="s">
        <v>644</v>
      </c>
      <c r="C109" t="s">
        <v>645</v>
      </c>
      <c r="D109" t="s">
        <v>646</v>
      </c>
      <c r="E109" t="s">
        <v>647</v>
      </c>
      <c r="F109" s="14">
        <v>0</v>
      </c>
      <c r="G109" s="14">
        <v>0</v>
      </c>
      <c r="H109" s="14">
        <v>0</v>
      </c>
      <c r="I109" t="s">
        <v>648</v>
      </c>
      <c r="J109" s="14">
        <v>550</v>
      </c>
      <c r="K109" s="14">
        <v>2095.7600000000002</v>
      </c>
      <c r="L109" s="14">
        <v>0</v>
      </c>
    </row>
    <row r="110" spans="1:12">
      <c r="A110" t="s">
        <v>649</v>
      </c>
      <c r="B110" t="s">
        <v>650</v>
      </c>
      <c r="C110" t="s">
        <v>651</v>
      </c>
      <c r="D110" t="s">
        <v>652</v>
      </c>
      <c r="E110" t="s">
        <v>653</v>
      </c>
      <c r="F110" s="14">
        <v>12000</v>
      </c>
      <c r="G110" s="14">
        <v>16780.54</v>
      </c>
      <c r="H110" s="14">
        <v>0</v>
      </c>
      <c r="I110" t="s">
        <v>654</v>
      </c>
      <c r="J110" s="14">
        <v>12000</v>
      </c>
      <c r="K110" s="14">
        <v>14784.66</v>
      </c>
      <c r="L110" s="14">
        <v>0</v>
      </c>
    </row>
    <row r="111" spans="1:12">
      <c r="A111" t="s">
        <v>655</v>
      </c>
      <c r="B111" t="s">
        <v>656</v>
      </c>
      <c r="C111" t="s">
        <v>657</v>
      </c>
      <c r="D111" t="s">
        <v>658</v>
      </c>
      <c r="E111" t="s">
        <v>659</v>
      </c>
      <c r="F111" s="14">
        <v>0</v>
      </c>
      <c r="G111" s="14">
        <v>0</v>
      </c>
      <c r="H111" s="14">
        <v>0</v>
      </c>
      <c r="I111" t="s">
        <v>660</v>
      </c>
      <c r="J111" s="14">
        <v>0</v>
      </c>
      <c r="K111" s="14">
        <v>1812.54</v>
      </c>
      <c r="L111" s="14">
        <v>0</v>
      </c>
    </row>
    <row r="112" spans="1:12">
      <c r="A112" t="s">
        <v>661</v>
      </c>
      <c r="B112" t="s">
        <v>662</v>
      </c>
      <c r="C112" t="s">
        <v>663</v>
      </c>
      <c r="D112" t="s">
        <v>664</v>
      </c>
      <c r="E112" t="s">
        <v>665</v>
      </c>
      <c r="F112" s="14">
        <v>0</v>
      </c>
      <c r="G112" s="14">
        <v>0</v>
      </c>
      <c r="H112" s="14">
        <v>0</v>
      </c>
      <c r="I112" t="s">
        <v>666</v>
      </c>
      <c r="J112" s="14">
        <v>0</v>
      </c>
      <c r="K112" s="14">
        <v>183.34</v>
      </c>
      <c r="L112" s="14">
        <v>0</v>
      </c>
    </row>
    <row r="113" spans="1:12">
      <c r="A113" t="s">
        <v>667</v>
      </c>
      <c r="B113" t="s">
        <v>668</v>
      </c>
      <c r="C113" t="s">
        <v>669</v>
      </c>
      <c r="D113" t="s">
        <v>670</v>
      </c>
      <c r="E113" t="s">
        <v>671</v>
      </c>
      <c r="F113" s="14">
        <v>0</v>
      </c>
      <c r="G113" s="14">
        <v>111</v>
      </c>
      <c r="H113" s="14">
        <v>0</v>
      </c>
      <c r="I113" t="s">
        <v>672</v>
      </c>
      <c r="J113" s="14">
        <v>0</v>
      </c>
      <c r="K113" s="14">
        <v>111</v>
      </c>
      <c r="L113" s="14">
        <v>0</v>
      </c>
    </row>
    <row r="114" spans="1:12">
      <c r="A114" t="s">
        <v>673</v>
      </c>
      <c r="B114" t="s">
        <v>674</v>
      </c>
      <c r="C114" t="s">
        <v>675</v>
      </c>
      <c r="D114" t="s">
        <v>676</v>
      </c>
      <c r="E114" t="s">
        <v>677</v>
      </c>
      <c r="F114" s="14">
        <v>0</v>
      </c>
      <c r="G114" s="14">
        <v>299960</v>
      </c>
      <c r="H114" s="14">
        <v>0</v>
      </c>
      <c r="I114" t="s">
        <v>678</v>
      </c>
      <c r="J114" s="14">
        <v>0</v>
      </c>
      <c r="K114" s="14">
        <v>299960</v>
      </c>
      <c r="L114" s="14">
        <v>0</v>
      </c>
    </row>
    <row r="115" spans="1:12">
      <c r="A115" t="s">
        <v>679</v>
      </c>
      <c r="B115" t="s">
        <v>680</v>
      </c>
      <c r="C115" t="s">
        <v>681</v>
      </c>
      <c r="D115" t="s">
        <v>682</v>
      </c>
      <c r="E115" t="s">
        <v>683</v>
      </c>
      <c r="F115" s="14">
        <v>0</v>
      </c>
      <c r="G115" s="14">
        <v>11400</v>
      </c>
      <c r="H115" s="14">
        <v>0</v>
      </c>
      <c r="I115" t="s">
        <v>684</v>
      </c>
      <c r="J115" s="14">
        <v>0</v>
      </c>
      <c r="K115" s="14">
        <v>11400</v>
      </c>
      <c r="L115" s="14">
        <v>0</v>
      </c>
    </row>
    <row r="116" spans="1:12">
      <c r="A116" t="s">
        <v>685</v>
      </c>
      <c r="B116" t="s">
        <v>686</v>
      </c>
      <c r="C116" t="s">
        <v>687</v>
      </c>
      <c r="D116" t="s">
        <v>688</v>
      </c>
      <c r="E116" t="s">
        <v>689</v>
      </c>
      <c r="F116" s="14">
        <v>30000</v>
      </c>
      <c r="G116" s="14">
        <v>35661.25</v>
      </c>
      <c r="H116" s="14">
        <v>0</v>
      </c>
      <c r="I116" t="s">
        <v>690</v>
      </c>
      <c r="J116" s="14">
        <v>30000</v>
      </c>
      <c r="K116" s="14">
        <v>35661.25</v>
      </c>
      <c r="L116" s="14">
        <v>0</v>
      </c>
    </row>
    <row r="117" spans="1:12">
      <c r="A117" t="s">
        <v>691</v>
      </c>
      <c r="B117" t="s">
        <v>692</v>
      </c>
      <c r="C117" t="s">
        <v>693</v>
      </c>
      <c r="D117" t="s">
        <v>694</v>
      </c>
      <c r="E117" t="s">
        <v>695</v>
      </c>
      <c r="F117" s="14">
        <v>53000</v>
      </c>
      <c r="G117" s="14">
        <v>55300</v>
      </c>
      <c r="H117" s="14">
        <v>0</v>
      </c>
      <c r="I117" t="s">
        <v>696</v>
      </c>
      <c r="J117" s="14">
        <v>0</v>
      </c>
      <c r="K117" s="14">
        <v>1000</v>
      </c>
      <c r="L117" s="14">
        <v>0</v>
      </c>
    </row>
    <row r="118" spans="1:12">
      <c r="A118" t="s">
        <v>697</v>
      </c>
      <c r="B118" t="s">
        <v>698</v>
      </c>
      <c r="C118" t="s">
        <v>699</v>
      </c>
      <c r="D118" t="s">
        <v>700</v>
      </c>
      <c r="E118" t="s">
        <v>701</v>
      </c>
      <c r="F118" s="14">
        <v>0</v>
      </c>
      <c r="G118" s="14">
        <v>0</v>
      </c>
      <c r="H118" s="14">
        <v>0</v>
      </c>
      <c r="I118" t="s">
        <v>702</v>
      </c>
      <c r="J118" s="14">
        <v>27000</v>
      </c>
      <c r="K118" s="14">
        <v>42000</v>
      </c>
      <c r="L118" s="14">
        <v>0</v>
      </c>
    </row>
    <row r="119" spans="1:12">
      <c r="A119" t="s">
        <v>703</v>
      </c>
      <c r="B119" t="s">
        <v>704</v>
      </c>
      <c r="C119" t="s">
        <v>705</v>
      </c>
      <c r="D119" t="s">
        <v>706</v>
      </c>
      <c r="E119" t="s">
        <v>707</v>
      </c>
      <c r="F119" s="14">
        <v>0</v>
      </c>
      <c r="G119" s="14">
        <v>0</v>
      </c>
      <c r="H119" s="14">
        <v>0</v>
      </c>
      <c r="I119" t="s">
        <v>708</v>
      </c>
      <c r="J119" s="14">
        <v>25000</v>
      </c>
      <c r="K119" s="14">
        <v>12300</v>
      </c>
      <c r="L119" s="14">
        <v>0</v>
      </c>
    </row>
    <row r="120" spans="1:12">
      <c r="A120" t="s">
        <v>709</v>
      </c>
      <c r="B120" t="s">
        <v>710</v>
      </c>
      <c r="C120" t="s">
        <v>711</v>
      </c>
      <c r="D120" t="s">
        <v>712</v>
      </c>
      <c r="E120" t="s">
        <v>713</v>
      </c>
      <c r="F120" s="14">
        <v>0</v>
      </c>
      <c r="G120" s="14">
        <v>0</v>
      </c>
      <c r="H120" s="14">
        <v>0</v>
      </c>
      <c r="I120" t="s">
        <v>714</v>
      </c>
      <c r="J120" s="14">
        <v>1000</v>
      </c>
      <c r="K120" s="14">
        <v>0</v>
      </c>
      <c r="L120" s="14">
        <v>0</v>
      </c>
    </row>
    <row r="121" spans="1:12">
      <c r="A121" t="s">
        <v>715</v>
      </c>
      <c r="B121" t="s">
        <v>716</v>
      </c>
      <c r="C121" t="s">
        <v>717</v>
      </c>
      <c r="D121" t="s">
        <v>718</v>
      </c>
      <c r="E121" t="s">
        <v>719</v>
      </c>
      <c r="F121" s="14">
        <v>0</v>
      </c>
      <c r="G121" s="14">
        <v>125.66</v>
      </c>
      <c r="H121" s="14">
        <v>0</v>
      </c>
      <c r="I121" t="s">
        <v>720</v>
      </c>
      <c r="J121" s="14">
        <v>0</v>
      </c>
      <c r="K121" s="14">
        <v>125.66</v>
      </c>
      <c r="L121" s="14">
        <v>0</v>
      </c>
    </row>
    <row r="122" spans="1:12">
      <c r="A122" t="s">
        <v>721</v>
      </c>
      <c r="B122" t="s">
        <v>722</v>
      </c>
      <c r="C122" t="s">
        <v>723</v>
      </c>
      <c r="D122" t="s">
        <v>724</v>
      </c>
      <c r="E122" t="s">
        <v>725</v>
      </c>
      <c r="F122" s="14">
        <v>235000</v>
      </c>
      <c r="G122" s="14">
        <v>225911.86</v>
      </c>
      <c r="H122" s="14">
        <v>0</v>
      </c>
      <c r="I122" t="s">
        <v>726</v>
      </c>
      <c r="J122" s="14">
        <v>150000</v>
      </c>
      <c r="K122" s="14">
        <v>143568.75</v>
      </c>
      <c r="L122" s="14">
        <v>0</v>
      </c>
    </row>
    <row r="123" spans="1:12">
      <c r="A123" t="s">
        <v>727</v>
      </c>
      <c r="B123" t="s">
        <v>728</v>
      </c>
      <c r="C123" t="s">
        <v>729</v>
      </c>
      <c r="D123" t="s">
        <v>730</v>
      </c>
      <c r="E123" t="s">
        <v>731</v>
      </c>
      <c r="F123" s="14">
        <v>0</v>
      </c>
      <c r="G123" s="14">
        <v>0</v>
      </c>
      <c r="H123" s="14">
        <v>0</v>
      </c>
      <c r="I123" t="s">
        <v>732</v>
      </c>
      <c r="J123" s="14">
        <v>85000</v>
      </c>
      <c r="K123" s="14">
        <v>82343.11</v>
      </c>
      <c r="L123" s="14">
        <v>0</v>
      </c>
    </row>
    <row r="124" spans="1:12">
      <c r="A124" t="s">
        <v>733</v>
      </c>
      <c r="B124" t="s">
        <v>734</v>
      </c>
      <c r="C124" t="s">
        <v>735</v>
      </c>
      <c r="D124" t="s">
        <v>736</v>
      </c>
      <c r="E124" t="s">
        <v>737</v>
      </c>
      <c r="F124" s="14">
        <v>620000</v>
      </c>
      <c r="G124" s="14">
        <v>612266.86</v>
      </c>
      <c r="H124" s="14">
        <v>0</v>
      </c>
      <c r="I124" t="s">
        <v>738</v>
      </c>
      <c r="J124" s="14">
        <v>0</v>
      </c>
      <c r="K124" s="14">
        <v>5954.65</v>
      </c>
      <c r="L124" s="14">
        <v>0</v>
      </c>
    </row>
    <row r="125" spans="1:12">
      <c r="A125" t="s">
        <v>739</v>
      </c>
      <c r="B125" t="s">
        <v>740</v>
      </c>
      <c r="C125" t="s">
        <v>741</v>
      </c>
      <c r="D125" t="s">
        <v>742</v>
      </c>
      <c r="E125" t="s">
        <v>743</v>
      </c>
      <c r="F125" s="14">
        <v>0</v>
      </c>
      <c r="G125" s="14">
        <v>0</v>
      </c>
      <c r="H125" s="14">
        <v>0</v>
      </c>
      <c r="I125" t="s">
        <v>744</v>
      </c>
      <c r="J125" s="14">
        <v>520000</v>
      </c>
      <c r="K125" s="14">
        <v>557022.62</v>
      </c>
      <c r="L125" s="14">
        <v>0</v>
      </c>
    </row>
    <row r="126" spans="1:12">
      <c r="A126" t="s">
        <v>745</v>
      </c>
      <c r="B126" t="s">
        <v>746</v>
      </c>
      <c r="C126" t="s">
        <v>747</v>
      </c>
      <c r="D126" t="s">
        <v>748</v>
      </c>
      <c r="E126" t="s">
        <v>749</v>
      </c>
      <c r="F126" s="14">
        <v>0</v>
      </c>
      <c r="G126" s="14">
        <v>0</v>
      </c>
      <c r="H126" s="14">
        <v>0</v>
      </c>
      <c r="I126" t="s">
        <v>750</v>
      </c>
      <c r="J126" s="14">
        <v>15000</v>
      </c>
      <c r="K126" s="14">
        <v>14812.5</v>
      </c>
      <c r="L126" s="14">
        <v>0</v>
      </c>
    </row>
    <row r="127" spans="1:12">
      <c r="A127" t="s">
        <v>751</v>
      </c>
      <c r="B127" t="s">
        <v>752</v>
      </c>
      <c r="C127" t="s">
        <v>753</v>
      </c>
      <c r="D127" t="s">
        <v>754</v>
      </c>
      <c r="E127" t="s">
        <v>755</v>
      </c>
      <c r="F127" s="14">
        <v>0</v>
      </c>
      <c r="G127" s="14">
        <v>0</v>
      </c>
      <c r="H127" s="14">
        <v>0</v>
      </c>
      <c r="I127" t="s">
        <v>756</v>
      </c>
      <c r="J127" s="14">
        <v>45000</v>
      </c>
      <c r="K127" s="14">
        <v>0</v>
      </c>
      <c r="L127" s="14">
        <v>0</v>
      </c>
    </row>
    <row r="128" spans="1:12">
      <c r="A128" t="s">
        <v>757</v>
      </c>
      <c r="B128" t="s">
        <v>758</v>
      </c>
      <c r="C128" t="s">
        <v>759</v>
      </c>
      <c r="D128" t="s">
        <v>760</v>
      </c>
      <c r="E128" t="s">
        <v>761</v>
      </c>
      <c r="F128" s="14">
        <v>0</v>
      </c>
      <c r="G128" s="14">
        <v>0</v>
      </c>
      <c r="H128" s="14">
        <v>0</v>
      </c>
      <c r="I128" t="s">
        <v>762</v>
      </c>
      <c r="J128" s="14">
        <v>40000</v>
      </c>
      <c r="K128" s="14">
        <v>34477.089999999997</v>
      </c>
      <c r="L128" s="14">
        <v>0</v>
      </c>
    </row>
    <row r="129" spans="1:12">
      <c r="A129" t="s">
        <v>763</v>
      </c>
      <c r="B129" t="s">
        <v>764</v>
      </c>
      <c r="C129" t="s">
        <v>765</v>
      </c>
      <c r="D129" t="s">
        <v>766</v>
      </c>
      <c r="E129" t="s">
        <v>767</v>
      </c>
      <c r="F129" s="14">
        <v>25000</v>
      </c>
      <c r="G129" s="14">
        <v>21295.89</v>
      </c>
      <c r="H129" s="14">
        <v>0</v>
      </c>
      <c r="I129" t="s">
        <v>768</v>
      </c>
      <c r="J129" s="14">
        <v>15000</v>
      </c>
      <c r="K129" s="14">
        <v>12154.63</v>
      </c>
      <c r="L129" s="14">
        <v>0</v>
      </c>
    </row>
    <row r="130" spans="1:12">
      <c r="A130" t="s">
        <v>769</v>
      </c>
      <c r="B130" t="s">
        <v>770</v>
      </c>
      <c r="C130" t="s">
        <v>771</v>
      </c>
      <c r="D130" t="s">
        <v>772</v>
      </c>
      <c r="E130" t="s">
        <v>773</v>
      </c>
      <c r="F130" s="14">
        <v>0</v>
      </c>
      <c r="G130" s="14">
        <v>0</v>
      </c>
      <c r="H130" s="14">
        <v>0</v>
      </c>
      <c r="I130" t="s">
        <v>774</v>
      </c>
      <c r="J130" s="14">
        <v>10000</v>
      </c>
      <c r="K130" s="14">
        <v>9141.26</v>
      </c>
      <c r="L130" s="14">
        <v>0</v>
      </c>
    </row>
    <row r="131" spans="1:12">
      <c r="A131" t="s">
        <v>775</v>
      </c>
      <c r="B131" t="s">
        <v>776</v>
      </c>
      <c r="C131" t="s">
        <v>777</v>
      </c>
      <c r="D131" t="s">
        <v>778</v>
      </c>
      <c r="E131" t="s">
        <v>779</v>
      </c>
      <c r="F131" s="14">
        <v>38000</v>
      </c>
      <c r="G131" s="14">
        <v>30927.32</v>
      </c>
      <c r="H131" s="14">
        <v>0</v>
      </c>
      <c r="I131" t="s">
        <v>780</v>
      </c>
      <c r="J131" s="14">
        <v>30000</v>
      </c>
      <c r="K131" s="14">
        <v>29466.880000000001</v>
      </c>
      <c r="L131" s="14">
        <v>0</v>
      </c>
    </row>
    <row r="132" spans="1:12">
      <c r="A132" t="s">
        <v>781</v>
      </c>
      <c r="B132" t="s">
        <v>782</v>
      </c>
      <c r="C132" t="s">
        <v>783</v>
      </c>
      <c r="D132" t="s">
        <v>784</v>
      </c>
      <c r="E132" t="s">
        <v>785</v>
      </c>
      <c r="F132" s="14">
        <v>0</v>
      </c>
      <c r="G132" s="14">
        <v>0</v>
      </c>
      <c r="H132" s="14">
        <v>0</v>
      </c>
      <c r="I132" t="s">
        <v>786</v>
      </c>
      <c r="J132" s="14">
        <v>8000</v>
      </c>
      <c r="K132" s="14">
        <v>1460.44</v>
      </c>
      <c r="L132" s="14">
        <v>0</v>
      </c>
    </row>
    <row r="133" spans="1:12">
      <c r="A133" t="s">
        <v>787</v>
      </c>
      <c r="B133" t="s">
        <v>788</v>
      </c>
      <c r="C133" t="s">
        <v>789</v>
      </c>
      <c r="D133" t="s">
        <v>790</v>
      </c>
      <c r="E133" t="s">
        <v>791</v>
      </c>
      <c r="F133" s="14">
        <v>300000</v>
      </c>
      <c r="G133" s="14">
        <v>379950.03</v>
      </c>
      <c r="H133" s="14">
        <v>0</v>
      </c>
      <c r="I133" t="s">
        <v>792</v>
      </c>
      <c r="J133" s="14">
        <v>300000</v>
      </c>
      <c r="K133" s="14">
        <v>253844.97</v>
      </c>
      <c r="L133" s="14">
        <v>0</v>
      </c>
    </row>
    <row r="134" spans="1:12">
      <c r="A134" t="s">
        <v>793</v>
      </c>
      <c r="B134" t="s">
        <v>794</v>
      </c>
      <c r="C134" t="s">
        <v>795</v>
      </c>
      <c r="D134" t="s">
        <v>796</v>
      </c>
      <c r="E134" t="s">
        <v>797</v>
      </c>
      <c r="F134" s="14">
        <v>0</v>
      </c>
      <c r="G134" s="14">
        <v>0</v>
      </c>
      <c r="H134" s="14">
        <v>0</v>
      </c>
      <c r="I134" t="s">
        <v>798</v>
      </c>
      <c r="J134" s="14">
        <v>0</v>
      </c>
      <c r="K134" s="14">
        <v>126105.06</v>
      </c>
      <c r="L134" s="14">
        <v>0</v>
      </c>
    </row>
    <row r="135" spans="1:12">
      <c r="A135" t="s">
        <v>799</v>
      </c>
      <c r="B135" t="s">
        <v>800</v>
      </c>
      <c r="C135" t="s">
        <v>801</v>
      </c>
      <c r="D135" t="s">
        <v>802</v>
      </c>
      <c r="E135" t="s">
        <v>803</v>
      </c>
      <c r="F135" s="14">
        <v>60000</v>
      </c>
      <c r="G135" s="14">
        <v>53413.38</v>
      </c>
      <c r="H135" s="14">
        <v>0</v>
      </c>
      <c r="I135" t="s">
        <v>804</v>
      </c>
      <c r="J135" s="14">
        <v>60000</v>
      </c>
      <c r="K135" s="14">
        <v>53413.38</v>
      </c>
      <c r="L135" s="14">
        <v>0</v>
      </c>
    </row>
    <row r="136" spans="1:12">
      <c r="A136" t="s">
        <v>805</v>
      </c>
      <c r="B136" t="s">
        <v>806</v>
      </c>
      <c r="C136" t="s">
        <v>807</v>
      </c>
      <c r="D136" t="s">
        <v>808</v>
      </c>
      <c r="E136" t="s">
        <v>809</v>
      </c>
      <c r="F136" s="14">
        <v>133000</v>
      </c>
      <c r="G136" s="14">
        <v>0</v>
      </c>
      <c r="H136" s="14">
        <v>0</v>
      </c>
      <c r="I136" t="s">
        <v>810</v>
      </c>
      <c r="J136" s="14">
        <v>125000</v>
      </c>
      <c r="K136" s="14">
        <v>0</v>
      </c>
      <c r="L136" s="14">
        <v>0</v>
      </c>
    </row>
    <row r="137" spans="1:12">
      <c r="A137" t="s">
        <v>811</v>
      </c>
      <c r="B137" t="s">
        <v>812</v>
      </c>
      <c r="C137" t="s">
        <v>813</v>
      </c>
      <c r="D137" t="s">
        <v>814</v>
      </c>
      <c r="E137" t="s">
        <v>815</v>
      </c>
      <c r="F137" s="14">
        <v>0</v>
      </c>
      <c r="G137" s="14">
        <v>0</v>
      </c>
      <c r="H137" s="14">
        <v>0</v>
      </c>
      <c r="I137" t="s">
        <v>816</v>
      </c>
      <c r="J137" s="14">
        <v>8000</v>
      </c>
      <c r="K137" s="14">
        <v>0</v>
      </c>
      <c r="L137" s="14">
        <v>0</v>
      </c>
    </row>
    <row r="138" spans="1:12">
      <c r="A138" t="s">
        <v>817</v>
      </c>
      <c r="B138" t="s">
        <v>818</v>
      </c>
      <c r="C138" t="s">
        <v>819</v>
      </c>
      <c r="D138" t="s">
        <v>820</v>
      </c>
      <c r="E138" t="s">
        <v>821</v>
      </c>
      <c r="F138" s="14">
        <v>18000</v>
      </c>
      <c r="G138" s="14">
        <v>17525</v>
      </c>
      <c r="H138" s="14">
        <v>0</v>
      </c>
      <c r="I138" t="s">
        <v>822</v>
      </c>
      <c r="J138" s="14">
        <v>18000</v>
      </c>
      <c r="K138" s="14">
        <v>17525</v>
      </c>
      <c r="L138" s="14">
        <v>0</v>
      </c>
    </row>
    <row r="139" spans="1:12">
      <c r="A139" t="s">
        <v>823</v>
      </c>
      <c r="B139" t="s">
        <v>824</v>
      </c>
      <c r="C139" t="s">
        <v>825</v>
      </c>
      <c r="D139" t="s">
        <v>826</v>
      </c>
      <c r="E139" t="s">
        <v>827</v>
      </c>
      <c r="F139" s="14">
        <v>48900</v>
      </c>
      <c r="G139" s="14">
        <v>56426.73</v>
      </c>
      <c r="H139" s="14">
        <v>0</v>
      </c>
      <c r="I139" t="s">
        <v>828</v>
      </c>
      <c r="J139" s="14">
        <v>0</v>
      </c>
      <c r="K139" s="14">
        <v>9168.2000000000007</v>
      </c>
      <c r="L139" s="14">
        <v>0</v>
      </c>
    </row>
    <row r="140" spans="1:12">
      <c r="A140" t="s">
        <v>829</v>
      </c>
      <c r="B140" t="s">
        <v>830</v>
      </c>
      <c r="C140" t="s">
        <v>831</v>
      </c>
      <c r="D140" t="s">
        <v>832</v>
      </c>
      <c r="E140" t="s">
        <v>833</v>
      </c>
      <c r="F140" s="14">
        <v>0</v>
      </c>
      <c r="G140" s="14">
        <v>0</v>
      </c>
      <c r="H140" s="14">
        <v>0</v>
      </c>
      <c r="I140" t="s">
        <v>834</v>
      </c>
      <c r="J140" s="14">
        <v>40000</v>
      </c>
      <c r="K140" s="14">
        <v>46838.53</v>
      </c>
      <c r="L140" s="14">
        <v>0</v>
      </c>
    </row>
    <row r="141" spans="1:12">
      <c r="A141" t="s">
        <v>835</v>
      </c>
      <c r="B141" t="s">
        <v>836</v>
      </c>
      <c r="C141" t="s">
        <v>837</v>
      </c>
      <c r="D141" t="s">
        <v>838</v>
      </c>
      <c r="E141" t="s">
        <v>839</v>
      </c>
      <c r="F141" s="14">
        <v>0</v>
      </c>
      <c r="G141" s="14">
        <v>0</v>
      </c>
      <c r="H141" s="14">
        <v>0</v>
      </c>
      <c r="I141" t="s">
        <v>840</v>
      </c>
      <c r="J141" s="14">
        <v>4000</v>
      </c>
      <c r="K141" s="14">
        <v>0</v>
      </c>
      <c r="L141" s="14">
        <v>0</v>
      </c>
    </row>
    <row r="142" spans="1:12">
      <c r="A142" t="s">
        <v>841</v>
      </c>
      <c r="B142" t="s">
        <v>842</v>
      </c>
      <c r="C142" t="s">
        <v>843</v>
      </c>
      <c r="D142" t="s">
        <v>844</v>
      </c>
      <c r="E142" t="s">
        <v>845</v>
      </c>
      <c r="F142" s="14">
        <v>0</v>
      </c>
      <c r="G142" s="14">
        <v>0</v>
      </c>
      <c r="H142" s="14">
        <v>0</v>
      </c>
      <c r="I142" t="s">
        <v>846</v>
      </c>
      <c r="J142" s="14">
        <v>4900</v>
      </c>
      <c r="K142" s="14">
        <v>420</v>
      </c>
      <c r="L142" s="14">
        <v>0</v>
      </c>
    </row>
    <row r="143" spans="1:12">
      <c r="A143" t="s">
        <v>847</v>
      </c>
      <c r="B143" t="s">
        <v>848</v>
      </c>
      <c r="C143" t="s">
        <v>849</v>
      </c>
      <c r="D143" t="s">
        <v>850</v>
      </c>
      <c r="E143" t="s">
        <v>851</v>
      </c>
      <c r="F143" s="14">
        <v>0</v>
      </c>
      <c r="G143" s="14">
        <v>15000</v>
      </c>
      <c r="H143" s="14">
        <v>0</v>
      </c>
      <c r="I143" t="s">
        <v>852</v>
      </c>
      <c r="J143" s="14">
        <v>0</v>
      </c>
      <c r="K143" s="14">
        <v>2750</v>
      </c>
      <c r="L143" s="14">
        <v>0</v>
      </c>
    </row>
    <row r="144" spans="1:12">
      <c r="A144" t="s">
        <v>853</v>
      </c>
      <c r="B144" t="s">
        <v>854</v>
      </c>
      <c r="C144" t="s">
        <v>855</v>
      </c>
      <c r="D144" t="s">
        <v>856</v>
      </c>
      <c r="E144" t="s">
        <v>857</v>
      </c>
      <c r="F144" s="14">
        <v>0</v>
      </c>
      <c r="G144" s="14">
        <v>0</v>
      </c>
      <c r="H144" s="14">
        <v>0</v>
      </c>
      <c r="I144" t="s">
        <v>858</v>
      </c>
      <c r="J144" s="14">
        <v>0</v>
      </c>
      <c r="K144" s="14">
        <v>12250</v>
      </c>
      <c r="L144" s="14">
        <v>0</v>
      </c>
    </row>
    <row r="145" spans="1:12">
      <c r="A145" t="s">
        <v>859</v>
      </c>
      <c r="B145" t="s">
        <v>860</v>
      </c>
      <c r="C145" t="s">
        <v>861</v>
      </c>
      <c r="D145" t="s">
        <v>862</v>
      </c>
      <c r="E145" t="s">
        <v>863</v>
      </c>
      <c r="F145" s="14">
        <v>1435000</v>
      </c>
      <c r="G145" s="14">
        <v>1434365.27</v>
      </c>
      <c r="H145" s="14">
        <v>0</v>
      </c>
      <c r="I145" t="s">
        <v>864</v>
      </c>
      <c r="J145" s="14">
        <v>1435000</v>
      </c>
      <c r="K145" s="14">
        <v>1434365.27</v>
      </c>
      <c r="L145" s="14">
        <v>0</v>
      </c>
    </row>
    <row r="146" spans="1:12">
      <c r="A146" t="s">
        <v>865</v>
      </c>
      <c r="B146" t="s">
        <v>866</v>
      </c>
      <c r="C146" t="s">
        <v>867</v>
      </c>
      <c r="D146" t="s">
        <v>868</v>
      </c>
      <c r="E146" t="s">
        <v>869</v>
      </c>
      <c r="F146" s="14">
        <v>223000</v>
      </c>
      <c r="G146" s="14">
        <v>222326.61</v>
      </c>
      <c r="H146" s="14">
        <v>0</v>
      </c>
      <c r="I146" t="s">
        <v>870</v>
      </c>
      <c r="J146" s="14">
        <v>223000</v>
      </c>
      <c r="K146" s="14">
        <v>222326.61</v>
      </c>
      <c r="L146" s="14">
        <v>0</v>
      </c>
    </row>
    <row r="147" spans="1:12">
      <c r="A147" t="s">
        <v>871</v>
      </c>
      <c r="B147" t="s">
        <v>872</v>
      </c>
      <c r="C147" t="s">
        <v>873</v>
      </c>
      <c r="D147" t="s">
        <v>874</v>
      </c>
      <c r="E147" t="s">
        <v>875</v>
      </c>
      <c r="F147" s="14">
        <v>24000</v>
      </c>
      <c r="G147" s="14">
        <v>24384.16</v>
      </c>
      <c r="H147" s="14">
        <v>0</v>
      </c>
      <c r="I147" t="s">
        <v>876</v>
      </c>
      <c r="J147" s="14">
        <v>24000</v>
      </c>
      <c r="K147" s="14">
        <v>24384.16</v>
      </c>
      <c r="L147" s="14">
        <v>0</v>
      </c>
    </row>
    <row r="148" spans="1:12">
      <c r="A148" t="s">
        <v>877</v>
      </c>
      <c r="B148" t="s">
        <v>878</v>
      </c>
      <c r="C148" t="s">
        <v>879</v>
      </c>
      <c r="D148" t="s">
        <v>880</v>
      </c>
      <c r="E148" t="s">
        <v>881</v>
      </c>
      <c r="F148" s="14">
        <v>26000</v>
      </c>
      <c r="G148" s="14">
        <v>32659.91</v>
      </c>
      <c r="H148" s="14">
        <v>0</v>
      </c>
      <c r="I148" t="s">
        <v>882</v>
      </c>
      <c r="J148" s="14">
        <v>26000</v>
      </c>
      <c r="K148" s="14">
        <v>32659.91</v>
      </c>
      <c r="L148" s="14">
        <v>0</v>
      </c>
    </row>
    <row r="149" spans="1:12">
      <c r="A149" t="s">
        <v>883</v>
      </c>
      <c r="B149" t="s">
        <v>884</v>
      </c>
      <c r="C149" t="s">
        <v>885</v>
      </c>
      <c r="D149" t="s">
        <v>886</v>
      </c>
      <c r="E149" t="s">
        <v>887</v>
      </c>
      <c r="F149" s="14">
        <v>35000</v>
      </c>
      <c r="G149" s="14">
        <v>46247.5</v>
      </c>
      <c r="H149" s="14">
        <v>0</v>
      </c>
      <c r="I149" t="s">
        <v>888</v>
      </c>
      <c r="J149" s="14">
        <v>35000</v>
      </c>
      <c r="K149" s="14">
        <v>46247.5</v>
      </c>
      <c r="L149" s="14">
        <v>0</v>
      </c>
    </row>
    <row r="150" spans="1:12">
      <c r="A150" t="s">
        <v>889</v>
      </c>
      <c r="B150" t="s">
        <v>890</v>
      </c>
      <c r="C150" t="s">
        <v>891</v>
      </c>
      <c r="D150" t="s">
        <v>892</v>
      </c>
      <c r="E150" t="s">
        <v>893</v>
      </c>
      <c r="F150" s="14">
        <v>82000</v>
      </c>
      <c r="G150" s="14">
        <v>82935.649999999994</v>
      </c>
      <c r="H150" s="14">
        <v>0</v>
      </c>
      <c r="I150" t="s">
        <v>894</v>
      </c>
      <c r="J150" s="14">
        <v>82000</v>
      </c>
      <c r="K150" s="14">
        <v>82935.649999999994</v>
      </c>
      <c r="L150" s="14">
        <v>0</v>
      </c>
    </row>
    <row r="151" spans="1:12">
      <c r="A151" t="s">
        <v>895</v>
      </c>
      <c r="B151" t="s">
        <v>896</v>
      </c>
      <c r="C151" t="s">
        <v>897</v>
      </c>
      <c r="D151" t="s">
        <v>898</v>
      </c>
      <c r="E151" t="s">
        <v>899</v>
      </c>
      <c r="F151" s="14">
        <v>0</v>
      </c>
      <c r="G151" s="14">
        <v>642.83000000000004</v>
      </c>
      <c r="H151" s="14">
        <v>0</v>
      </c>
      <c r="I151" t="s">
        <v>900</v>
      </c>
      <c r="J151" s="14">
        <v>0</v>
      </c>
      <c r="K151" s="14">
        <v>642.83000000000004</v>
      </c>
      <c r="L151" s="14">
        <v>0</v>
      </c>
    </row>
    <row r="152" spans="1:12">
      <c r="A152" t="s">
        <v>901</v>
      </c>
      <c r="B152" t="s">
        <v>902</v>
      </c>
      <c r="C152" t="s">
        <v>903</v>
      </c>
      <c r="D152" t="s">
        <v>904</v>
      </c>
      <c r="E152" t="s">
        <v>905</v>
      </c>
      <c r="F152" s="14">
        <v>354209</v>
      </c>
      <c r="G152" s="14">
        <v>397719.01</v>
      </c>
      <c r="H152" s="14">
        <v>0</v>
      </c>
      <c r="I152" t="s">
        <v>906</v>
      </c>
      <c r="J152" s="14">
        <v>354209</v>
      </c>
      <c r="K152" s="14">
        <v>397719.01</v>
      </c>
      <c r="L152" s="14">
        <v>0</v>
      </c>
    </row>
    <row r="153" spans="1:12">
      <c r="A153" t="s">
        <v>907</v>
      </c>
      <c r="B153" t="s">
        <v>908</v>
      </c>
      <c r="C153" t="s">
        <v>909</v>
      </c>
      <c r="D153" t="s">
        <v>910</v>
      </c>
      <c r="E153" t="s">
        <v>911</v>
      </c>
      <c r="F153" s="14">
        <v>10000</v>
      </c>
      <c r="G153" s="14">
        <v>7325.63</v>
      </c>
      <c r="H153" s="14">
        <v>0</v>
      </c>
      <c r="I153" t="s">
        <v>912</v>
      </c>
      <c r="J153" s="14">
        <v>10000</v>
      </c>
      <c r="K153" s="14">
        <v>7325.63</v>
      </c>
      <c r="L153" s="14">
        <v>0</v>
      </c>
    </row>
    <row r="154" spans="1:12">
      <c r="A154" t="s">
        <v>913</v>
      </c>
      <c r="B154" t="s">
        <v>914</v>
      </c>
      <c r="C154" t="s">
        <v>915</v>
      </c>
      <c r="D154" t="s">
        <v>916</v>
      </c>
      <c r="E154" t="s">
        <v>917</v>
      </c>
      <c r="F154" s="14">
        <v>6000</v>
      </c>
      <c r="G154" s="14">
        <v>4407.88</v>
      </c>
      <c r="H154" s="14">
        <v>0</v>
      </c>
      <c r="I154" t="s">
        <v>918</v>
      </c>
      <c r="J154" s="14">
        <v>6000</v>
      </c>
      <c r="K154" s="14">
        <v>4407.88</v>
      </c>
      <c r="L154" s="14">
        <v>0</v>
      </c>
    </row>
    <row r="155" spans="1:12">
      <c r="A155" t="s">
        <v>919</v>
      </c>
      <c r="B155" t="s">
        <v>920</v>
      </c>
      <c r="C155" t="s">
        <v>921</v>
      </c>
      <c r="D155" t="s">
        <v>922</v>
      </c>
      <c r="E155" t="s">
        <v>923</v>
      </c>
      <c r="F155" s="14">
        <v>35000</v>
      </c>
      <c r="G155" s="14">
        <v>35198.480000000003</v>
      </c>
      <c r="H155" s="14">
        <v>0</v>
      </c>
      <c r="I155" t="s">
        <v>924</v>
      </c>
      <c r="J155" s="14">
        <v>35000</v>
      </c>
      <c r="K155" s="14">
        <v>35198.480000000003</v>
      </c>
      <c r="L155" s="14">
        <v>0</v>
      </c>
    </row>
    <row r="156" spans="1:12">
      <c r="A156" t="s">
        <v>925</v>
      </c>
      <c r="B156" t="s">
        <v>926</v>
      </c>
      <c r="C156" t="s">
        <v>927</v>
      </c>
      <c r="D156" t="s">
        <v>928</v>
      </c>
      <c r="E156" t="s">
        <v>929</v>
      </c>
      <c r="F156" s="14">
        <v>75000</v>
      </c>
      <c r="G156" s="14">
        <v>18755.009999999998</v>
      </c>
      <c r="H156" s="14">
        <v>0</v>
      </c>
      <c r="I156" t="s">
        <v>930</v>
      </c>
      <c r="J156" s="14">
        <v>75000</v>
      </c>
      <c r="K156" s="14">
        <v>18755.009999999998</v>
      </c>
      <c r="L156" s="14">
        <v>0</v>
      </c>
    </row>
    <row r="157" spans="1:12">
      <c r="A157" t="s">
        <v>931</v>
      </c>
      <c r="B157" t="s">
        <v>932</v>
      </c>
      <c r="C157" t="s">
        <v>933</v>
      </c>
      <c r="D157" t="s">
        <v>934</v>
      </c>
      <c r="E157" t="s">
        <v>935</v>
      </c>
      <c r="F157" s="14">
        <v>60000</v>
      </c>
      <c r="G157" s="14">
        <v>75251.87</v>
      </c>
      <c r="H157" s="14">
        <v>0</v>
      </c>
      <c r="I157" t="s">
        <v>936</v>
      </c>
      <c r="J157" s="14">
        <v>60000</v>
      </c>
      <c r="K157" s="14">
        <v>75251.87</v>
      </c>
      <c r="L157" s="14">
        <v>0</v>
      </c>
    </row>
    <row r="158" spans="1:12">
      <c r="A158" t="s">
        <v>937</v>
      </c>
      <c r="B158" t="s">
        <v>938</v>
      </c>
      <c r="C158" t="s">
        <v>939</v>
      </c>
      <c r="D158" t="s">
        <v>940</v>
      </c>
      <c r="E158" t="s">
        <v>941</v>
      </c>
      <c r="F158" s="14">
        <v>119791</v>
      </c>
      <c r="G158" s="14">
        <v>183354.2</v>
      </c>
      <c r="H158" s="14">
        <v>0</v>
      </c>
      <c r="I158" t="s">
        <v>942</v>
      </c>
      <c r="J158" s="14">
        <v>119791</v>
      </c>
      <c r="K158" s="14">
        <v>183354.2</v>
      </c>
      <c r="L158" s="14">
        <v>0</v>
      </c>
    </row>
    <row r="159" spans="1:12">
      <c r="A159" t="s">
        <v>943</v>
      </c>
      <c r="B159" t="s">
        <v>944</v>
      </c>
      <c r="C159" t="s">
        <v>945</v>
      </c>
      <c r="D159" t="s">
        <v>946</v>
      </c>
      <c r="E159" t="s">
        <v>947</v>
      </c>
      <c r="F159" s="14">
        <v>45000</v>
      </c>
      <c r="G159" s="14">
        <v>52119.5</v>
      </c>
      <c r="H159" s="14">
        <v>0</v>
      </c>
      <c r="I159" t="s">
        <v>948</v>
      </c>
      <c r="J159" s="14">
        <v>45000</v>
      </c>
      <c r="K159" s="14">
        <v>52119.5</v>
      </c>
      <c r="L159" s="14">
        <v>0</v>
      </c>
    </row>
    <row r="160" spans="1:12">
      <c r="A160" t="s">
        <v>949</v>
      </c>
      <c r="B160" t="s">
        <v>950</v>
      </c>
      <c r="C160" t="s">
        <v>951</v>
      </c>
      <c r="D160" t="s">
        <v>952</v>
      </c>
      <c r="E160" t="s">
        <v>953</v>
      </c>
      <c r="F160" s="14">
        <v>500000</v>
      </c>
      <c r="G160" s="14">
        <v>504470.13</v>
      </c>
      <c r="H160" s="14">
        <v>0</v>
      </c>
      <c r="I160" t="s">
        <v>954</v>
      </c>
      <c r="J160" s="14">
        <v>500000</v>
      </c>
      <c r="K160" s="14">
        <v>504470.13</v>
      </c>
      <c r="L160" s="14">
        <v>0</v>
      </c>
    </row>
    <row r="161" spans="1:12">
      <c r="A161" t="s">
        <v>955</v>
      </c>
      <c r="B161" t="s">
        <v>956</v>
      </c>
      <c r="C161" t="s">
        <v>957</v>
      </c>
      <c r="D161" t="s">
        <v>958</v>
      </c>
      <c r="E161" t="s">
        <v>959</v>
      </c>
      <c r="F161" s="14">
        <v>70000</v>
      </c>
      <c r="G161" s="14">
        <v>70204.59</v>
      </c>
      <c r="H161" s="14">
        <v>0</v>
      </c>
      <c r="I161" t="s">
        <v>960</v>
      </c>
      <c r="J161" s="14">
        <v>70000</v>
      </c>
      <c r="K161" s="14">
        <v>70204.59</v>
      </c>
      <c r="L161" s="14">
        <v>0</v>
      </c>
    </row>
    <row r="162" spans="1:12">
      <c r="A162" t="s">
        <v>961</v>
      </c>
      <c r="B162" t="s">
        <v>962</v>
      </c>
      <c r="C162" t="s">
        <v>963</v>
      </c>
      <c r="D162" t="s">
        <v>964</v>
      </c>
      <c r="E162" t="s">
        <v>965</v>
      </c>
      <c r="F162" s="14">
        <v>0</v>
      </c>
      <c r="G162" s="14">
        <v>450</v>
      </c>
      <c r="H162" s="14">
        <v>0</v>
      </c>
      <c r="I162" t="s">
        <v>966</v>
      </c>
      <c r="J162" s="14">
        <v>0</v>
      </c>
      <c r="K162" s="14">
        <v>450</v>
      </c>
      <c r="L162" s="14">
        <v>0</v>
      </c>
    </row>
    <row r="163" spans="1:12">
      <c r="A163" t="s">
        <v>967</v>
      </c>
      <c r="B163" t="s">
        <v>968</v>
      </c>
      <c r="C163" t="s">
        <v>969</v>
      </c>
      <c r="D163" t="s">
        <v>970</v>
      </c>
      <c r="E163" t="s">
        <v>971</v>
      </c>
      <c r="F163" s="14">
        <v>120000</v>
      </c>
      <c r="G163" s="14">
        <v>92747</v>
      </c>
      <c r="H163" s="14">
        <v>0</v>
      </c>
      <c r="I163" t="s">
        <v>972</v>
      </c>
      <c r="J163" s="14">
        <v>120000</v>
      </c>
      <c r="K163" s="14">
        <v>92747</v>
      </c>
      <c r="L163" s="14">
        <v>0</v>
      </c>
    </row>
    <row r="164" spans="1:12">
      <c r="A164" t="s">
        <v>973</v>
      </c>
      <c r="B164" t="s">
        <v>974</v>
      </c>
      <c r="C164" t="s">
        <v>975</v>
      </c>
      <c r="D164" t="s">
        <v>976</v>
      </c>
      <c r="E164" t="s">
        <v>977</v>
      </c>
      <c r="F164" s="14">
        <v>40000</v>
      </c>
      <c r="G164" s="14">
        <v>0</v>
      </c>
      <c r="H164" s="14">
        <v>0</v>
      </c>
      <c r="I164" t="s">
        <v>978</v>
      </c>
      <c r="J164" s="14">
        <v>40000</v>
      </c>
      <c r="K164" s="14">
        <v>0</v>
      </c>
      <c r="L164" s="14">
        <v>0</v>
      </c>
    </row>
    <row r="165" spans="1:12">
      <c r="A165" t="s">
        <v>979</v>
      </c>
      <c r="B165" t="s">
        <v>980</v>
      </c>
      <c r="C165" t="s">
        <v>981</v>
      </c>
      <c r="D165" t="s">
        <v>982</v>
      </c>
      <c r="E165" t="s">
        <v>983</v>
      </c>
      <c r="F165" s="14">
        <v>20000</v>
      </c>
      <c r="G165" s="14">
        <v>9756.5</v>
      </c>
      <c r="H165" s="14">
        <v>0</v>
      </c>
      <c r="I165" t="s">
        <v>984</v>
      </c>
      <c r="J165" s="14">
        <v>20000</v>
      </c>
      <c r="K165" s="14">
        <v>9756.5</v>
      </c>
      <c r="L165" s="14">
        <v>0</v>
      </c>
    </row>
    <row r="166" spans="1:12">
      <c r="A166" t="s">
        <v>985</v>
      </c>
      <c r="B166" t="s">
        <v>986</v>
      </c>
      <c r="C166" t="s">
        <v>987</v>
      </c>
      <c r="D166" t="s">
        <v>988</v>
      </c>
      <c r="E166" t="s">
        <v>989</v>
      </c>
      <c r="F166" s="14">
        <v>0</v>
      </c>
      <c r="G166" s="14">
        <v>362.5</v>
      </c>
      <c r="H166" s="14">
        <v>0</v>
      </c>
      <c r="I166" t="s">
        <v>990</v>
      </c>
      <c r="J166" s="14">
        <v>0</v>
      </c>
      <c r="K166" s="14">
        <v>362.5</v>
      </c>
      <c r="L166" s="14">
        <v>0</v>
      </c>
    </row>
    <row r="167" spans="1:12">
      <c r="A167" t="s">
        <v>991</v>
      </c>
      <c r="B167" t="s">
        <v>992</v>
      </c>
      <c r="C167" t="s">
        <v>993</v>
      </c>
      <c r="D167" t="s">
        <v>994</v>
      </c>
      <c r="E167" t="s">
        <v>995</v>
      </c>
      <c r="F167" s="14">
        <v>100000</v>
      </c>
      <c r="G167" s="14">
        <v>97993.5</v>
      </c>
      <c r="H167" s="14">
        <v>0</v>
      </c>
      <c r="I167" t="s">
        <v>996</v>
      </c>
      <c r="J167" s="14">
        <v>100000</v>
      </c>
      <c r="K167" s="14">
        <v>97993.5</v>
      </c>
      <c r="L167" s="14">
        <v>0</v>
      </c>
    </row>
    <row r="168" spans="1:12">
      <c r="A168" t="s">
        <v>997</v>
      </c>
      <c r="B168" t="s">
        <v>998</v>
      </c>
      <c r="C168" t="s">
        <v>999</v>
      </c>
      <c r="D168" t="s">
        <v>1000</v>
      </c>
      <c r="E168" t="s">
        <v>1001</v>
      </c>
      <c r="F168" s="14">
        <v>20000</v>
      </c>
      <c r="G168" s="14">
        <v>16903.27</v>
      </c>
      <c r="H168" s="14">
        <v>0</v>
      </c>
      <c r="I168" t="s">
        <v>1002</v>
      </c>
      <c r="J168" s="14">
        <v>20000</v>
      </c>
      <c r="K168" s="14">
        <v>16903.27</v>
      </c>
      <c r="L168" s="14">
        <v>0</v>
      </c>
    </row>
    <row r="169" spans="1:12">
      <c r="A169" t="s">
        <v>1003</v>
      </c>
      <c r="B169" t="s">
        <v>1004</v>
      </c>
      <c r="C169" t="s">
        <v>1005</v>
      </c>
      <c r="D169" t="s">
        <v>1006</v>
      </c>
      <c r="E169" t="s">
        <v>1007</v>
      </c>
      <c r="F169" s="14">
        <v>0</v>
      </c>
      <c r="G169" s="14">
        <v>137.27000000000001</v>
      </c>
      <c r="H169" s="14">
        <v>0</v>
      </c>
      <c r="I169" t="s">
        <v>1008</v>
      </c>
      <c r="J169" s="14">
        <v>0</v>
      </c>
      <c r="K169" s="14">
        <v>137.27000000000001</v>
      </c>
      <c r="L169" s="14">
        <v>0</v>
      </c>
    </row>
    <row r="170" spans="1:12">
      <c r="A170" t="s">
        <v>1009</v>
      </c>
      <c r="B170" t="s">
        <v>1010</v>
      </c>
      <c r="C170" t="s">
        <v>1011</v>
      </c>
      <c r="D170" t="s">
        <v>1012</v>
      </c>
      <c r="E170" t="s">
        <v>1013</v>
      </c>
      <c r="F170" s="14">
        <v>60342</v>
      </c>
      <c r="G170" s="14">
        <v>69747.48</v>
      </c>
      <c r="H170" s="14">
        <v>0</v>
      </c>
      <c r="I170" t="s">
        <v>1014</v>
      </c>
      <c r="J170" s="14">
        <v>0</v>
      </c>
      <c r="K170" s="14">
        <v>0</v>
      </c>
      <c r="L170" s="14">
        <v>0</v>
      </c>
    </row>
    <row r="171" spans="1:12">
      <c r="A171" t="s">
        <v>1015</v>
      </c>
      <c r="B171" t="s">
        <v>1016</v>
      </c>
      <c r="C171" t="s">
        <v>1017</v>
      </c>
      <c r="D171" t="s">
        <v>1018</v>
      </c>
      <c r="E171" t="s">
        <v>1019</v>
      </c>
      <c r="F171" s="14">
        <v>0</v>
      </c>
      <c r="G171" s="14">
        <v>0</v>
      </c>
      <c r="H171" s="14">
        <v>0</v>
      </c>
      <c r="I171" t="s">
        <v>1020</v>
      </c>
      <c r="J171" s="14">
        <v>42000</v>
      </c>
      <c r="K171" s="14">
        <v>41748.839999999997</v>
      </c>
      <c r="L171" s="14">
        <v>0</v>
      </c>
    </row>
    <row r="172" spans="1:12">
      <c r="A172" t="s">
        <v>1021</v>
      </c>
      <c r="B172" t="s">
        <v>1022</v>
      </c>
      <c r="C172" t="s">
        <v>1023</v>
      </c>
      <c r="D172" t="s">
        <v>1024</v>
      </c>
      <c r="E172" t="s">
        <v>1025</v>
      </c>
      <c r="F172" s="14">
        <v>0</v>
      </c>
      <c r="G172" s="14">
        <v>0</v>
      </c>
      <c r="H172" s="14">
        <v>0</v>
      </c>
      <c r="I172" t="s">
        <v>1026</v>
      </c>
      <c r="J172" s="14">
        <v>18342</v>
      </c>
      <c r="K172" s="14">
        <v>27998.639999999999</v>
      </c>
      <c r="L172" s="14">
        <v>0</v>
      </c>
    </row>
    <row r="173" spans="1:12">
      <c r="A173" t="s">
        <v>1027</v>
      </c>
      <c r="B173" t="s">
        <v>1028</v>
      </c>
      <c r="C173" t="s">
        <v>1029</v>
      </c>
      <c r="D173" t="s">
        <v>1030</v>
      </c>
      <c r="E173" t="s">
        <v>1031</v>
      </c>
      <c r="F173" s="14">
        <v>19359</v>
      </c>
      <c r="G173" s="14">
        <v>22492.11</v>
      </c>
      <c r="H173" s="14">
        <v>0</v>
      </c>
      <c r="I173" t="s">
        <v>1032</v>
      </c>
      <c r="J173" s="14">
        <v>4000</v>
      </c>
      <c r="K173" s="14">
        <v>3000</v>
      </c>
      <c r="L173" s="14">
        <v>0</v>
      </c>
    </row>
    <row r="174" spans="1:12">
      <c r="A174" t="s">
        <v>1033</v>
      </c>
      <c r="B174" t="s">
        <v>1034</v>
      </c>
      <c r="C174" t="s">
        <v>1035</v>
      </c>
      <c r="D174" t="s">
        <v>1036</v>
      </c>
      <c r="E174" t="s">
        <v>1037</v>
      </c>
      <c r="F174" s="14">
        <v>0</v>
      </c>
      <c r="G174" s="14">
        <v>0</v>
      </c>
      <c r="H174" s="14">
        <v>0</v>
      </c>
      <c r="I174" t="s">
        <v>1038</v>
      </c>
      <c r="J174" s="14">
        <v>15359</v>
      </c>
      <c r="K174" s="14">
        <v>19492.11</v>
      </c>
      <c r="L174" s="14">
        <v>0</v>
      </c>
    </row>
    <row r="175" spans="1:12">
      <c r="A175" t="s">
        <v>1039</v>
      </c>
      <c r="B175" t="s">
        <v>1040</v>
      </c>
      <c r="C175" t="s">
        <v>1041</v>
      </c>
      <c r="D175" t="s">
        <v>1042</v>
      </c>
      <c r="E175" t="s">
        <v>1043</v>
      </c>
      <c r="F175" s="14">
        <v>2403</v>
      </c>
      <c r="G175" s="14">
        <v>2116.54</v>
      </c>
      <c r="H175" s="14">
        <v>0</v>
      </c>
      <c r="I175" t="s">
        <v>1044</v>
      </c>
      <c r="J175" s="14">
        <v>403</v>
      </c>
      <c r="K175" s="14">
        <v>403.86</v>
      </c>
      <c r="L175" s="14">
        <v>0</v>
      </c>
    </row>
    <row r="176" spans="1:12">
      <c r="A176" t="s">
        <v>1045</v>
      </c>
      <c r="B176" t="s">
        <v>1046</v>
      </c>
      <c r="C176" t="s">
        <v>1047</v>
      </c>
      <c r="D176" t="s">
        <v>1048</v>
      </c>
      <c r="E176" t="s">
        <v>1049</v>
      </c>
      <c r="F176" s="14">
        <v>0</v>
      </c>
      <c r="G176" s="14">
        <v>0</v>
      </c>
      <c r="H176" s="14">
        <v>0</v>
      </c>
      <c r="I176" t="s">
        <v>1050</v>
      </c>
      <c r="J176" s="14">
        <v>2000</v>
      </c>
      <c r="K176" s="14">
        <v>1712.68</v>
      </c>
      <c r="L176" s="14">
        <v>0</v>
      </c>
    </row>
    <row r="177" spans="1:12">
      <c r="A177" t="s">
        <v>1051</v>
      </c>
      <c r="B177" t="s">
        <v>1052</v>
      </c>
      <c r="C177" t="s">
        <v>1053</v>
      </c>
      <c r="D177" t="s">
        <v>1054</v>
      </c>
      <c r="E177" t="s">
        <v>1055</v>
      </c>
      <c r="F177" s="14">
        <v>0</v>
      </c>
      <c r="G177" s="14">
        <v>18750</v>
      </c>
      <c r="H177" s="14">
        <v>0</v>
      </c>
      <c r="I177" t="s">
        <v>1056</v>
      </c>
      <c r="J177" s="14">
        <v>0</v>
      </c>
      <c r="K177" s="14">
        <v>18750</v>
      </c>
      <c r="L177" s="14">
        <v>0</v>
      </c>
    </row>
    <row r="178" spans="1:12">
      <c r="A178" t="s">
        <v>1057</v>
      </c>
      <c r="B178" t="s">
        <v>1058</v>
      </c>
      <c r="C178" t="s">
        <v>1059</v>
      </c>
      <c r="D178" t="s">
        <v>1060</v>
      </c>
      <c r="E178" t="s">
        <v>1061</v>
      </c>
      <c r="F178" s="14">
        <v>2548</v>
      </c>
      <c r="G178" s="14">
        <v>2548</v>
      </c>
      <c r="H178" s="14">
        <v>0</v>
      </c>
      <c r="I178" t="s">
        <v>1062</v>
      </c>
      <c r="J178" s="14">
        <v>2548</v>
      </c>
      <c r="K178" s="14">
        <v>2548</v>
      </c>
      <c r="L178" s="14">
        <v>0</v>
      </c>
    </row>
    <row r="179" spans="1:12">
      <c r="A179" t="s">
        <v>1063</v>
      </c>
      <c r="B179" t="s">
        <v>1064</v>
      </c>
      <c r="C179" t="s">
        <v>1065</v>
      </c>
      <c r="D179" t="s">
        <v>1066</v>
      </c>
      <c r="E179" t="s">
        <v>1067</v>
      </c>
      <c r="F179" s="14">
        <v>20476</v>
      </c>
      <c r="G179" s="14">
        <v>23564.49</v>
      </c>
      <c r="H179" s="14">
        <v>0</v>
      </c>
      <c r="I179" t="s">
        <v>1068</v>
      </c>
      <c r="J179" s="14">
        <v>7476</v>
      </c>
      <c r="K179" s="14">
        <v>10686.68</v>
      </c>
      <c r="L179" s="14">
        <v>0</v>
      </c>
    </row>
    <row r="180" spans="1:12">
      <c r="A180" t="s">
        <v>1069</v>
      </c>
      <c r="B180" t="s">
        <v>1070</v>
      </c>
      <c r="C180" t="s">
        <v>1071</v>
      </c>
      <c r="D180" t="s">
        <v>1072</v>
      </c>
      <c r="E180" t="s">
        <v>1073</v>
      </c>
      <c r="F180" s="14">
        <v>0</v>
      </c>
      <c r="G180" s="14">
        <v>0</v>
      </c>
      <c r="H180" s="14">
        <v>0</v>
      </c>
      <c r="I180" t="s">
        <v>1074</v>
      </c>
      <c r="J180" s="14">
        <v>10000</v>
      </c>
      <c r="K180" s="14">
        <v>10000</v>
      </c>
      <c r="L180" s="14">
        <v>0</v>
      </c>
    </row>
    <row r="181" spans="1:12">
      <c r="A181" t="s">
        <v>1075</v>
      </c>
      <c r="B181" t="s">
        <v>1076</v>
      </c>
      <c r="C181" t="s">
        <v>1077</v>
      </c>
      <c r="D181" t="s">
        <v>1078</v>
      </c>
      <c r="E181" t="s">
        <v>1079</v>
      </c>
      <c r="F181" s="14">
        <v>0</v>
      </c>
      <c r="G181" s="14">
        <v>0</v>
      </c>
      <c r="H181" s="14">
        <v>0</v>
      </c>
      <c r="I181" t="s">
        <v>1080</v>
      </c>
      <c r="J181" s="14">
        <v>3000</v>
      </c>
      <c r="K181" s="14">
        <v>2877.81</v>
      </c>
      <c r="L181" s="14">
        <v>0</v>
      </c>
    </row>
    <row r="182" spans="1:12">
      <c r="A182" t="s">
        <v>1081</v>
      </c>
      <c r="B182" t="s">
        <v>1082</v>
      </c>
      <c r="C182" t="s">
        <v>1083</v>
      </c>
      <c r="D182" t="s">
        <v>1084</v>
      </c>
      <c r="E182" t="s">
        <v>1085</v>
      </c>
      <c r="F182" s="14">
        <v>28412</v>
      </c>
      <c r="G182" s="14">
        <v>9412.5</v>
      </c>
      <c r="H182" s="14">
        <v>0</v>
      </c>
      <c r="I182" t="s">
        <v>1086</v>
      </c>
      <c r="J182" s="14">
        <v>9412</v>
      </c>
      <c r="K182" s="14">
        <v>9412.5</v>
      </c>
      <c r="L182" s="14">
        <v>0</v>
      </c>
    </row>
    <row r="183" spans="1:12">
      <c r="A183" t="s">
        <v>1087</v>
      </c>
      <c r="B183" t="s">
        <v>1088</v>
      </c>
      <c r="C183" t="s">
        <v>1089</v>
      </c>
      <c r="D183" t="s">
        <v>1090</v>
      </c>
      <c r="E183" t="s">
        <v>1091</v>
      </c>
      <c r="F183" s="14">
        <v>0</v>
      </c>
      <c r="G183" s="14">
        <v>0</v>
      </c>
      <c r="H183" s="14">
        <v>0</v>
      </c>
      <c r="I183" t="s">
        <v>1092</v>
      </c>
      <c r="J183" s="14">
        <v>19000</v>
      </c>
      <c r="K183" s="14">
        <v>0</v>
      </c>
      <c r="L183" s="14">
        <v>0</v>
      </c>
    </row>
    <row r="184" spans="1:12">
      <c r="A184" t="s">
        <v>1093</v>
      </c>
      <c r="B184" t="s">
        <v>1094</v>
      </c>
      <c r="C184" t="s">
        <v>1095</v>
      </c>
      <c r="D184" t="s">
        <v>1096</v>
      </c>
      <c r="E184" t="s">
        <v>1097</v>
      </c>
      <c r="F184" s="14">
        <v>0</v>
      </c>
      <c r="G184" s="14">
        <v>190</v>
      </c>
      <c r="H184" s="14">
        <v>0</v>
      </c>
      <c r="I184" t="s">
        <v>1098</v>
      </c>
      <c r="J184" s="14">
        <v>0</v>
      </c>
      <c r="K184" s="14">
        <v>190</v>
      </c>
      <c r="L184" s="14">
        <v>0</v>
      </c>
    </row>
    <row r="185" spans="1:12">
      <c r="A185" t="s">
        <v>1099</v>
      </c>
      <c r="B185" t="s">
        <v>1100</v>
      </c>
      <c r="C185" t="s">
        <v>1101</v>
      </c>
      <c r="D185" t="s">
        <v>1102</v>
      </c>
      <c r="E185" t="s">
        <v>1103</v>
      </c>
      <c r="F185" s="14">
        <v>1500</v>
      </c>
      <c r="G185" s="14">
        <v>255</v>
      </c>
      <c r="H185" s="14">
        <v>0</v>
      </c>
      <c r="I185" t="s">
        <v>1104</v>
      </c>
      <c r="J185" s="14">
        <v>1500</v>
      </c>
      <c r="K185" s="14">
        <v>255</v>
      </c>
      <c r="L185" s="14">
        <v>0</v>
      </c>
    </row>
    <row r="186" spans="1:12">
      <c r="A186" t="s">
        <v>1105</v>
      </c>
      <c r="B186" t="s">
        <v>1106</v>
      </c>
      <c r="C186" t="s">
        <v>1107</v>
      </c>
      <c r="D186" t="s">
        <v>1108</v>
      </c>
      <c r="E186" t="s">
        <v>1109</v>
      </c>
      <c r="F186" s="14">
        <v>1000</v>
      </c>
      <c r="G186" s="14">
        <v>347.54</v>
      </c>
      <c r="H186" s="14">
        <v>0</v>
      </c>
      <c r="I186" t="s">
        <v>1110</v>
      </c>
      <c r="J186" s="14">
        <v>1000</v>
      </c>
      <c r="K186" s="14">
        <v>347.54</v>
      </c>
      <c r="L186" s="14">
        <v>0</v>
      </c>
    </row>
    <row r="187" spans="1:12">
      <c r="A187" t="s">
        <v>1111</v>
      </c>
      <c r="B187" t="s">
        <v>1112</v>
      </c>
      <c r="C187" t="s">
        <v>1113</v>
      </c>
      <c r="D187" t="s">
        <v>1114</v>
      </c>
      <c r="E187" t="s">
        <v>1115</v>
      </c>
      <c r="F187" s="14">
        <v>130</v>
      </c>
      <c r="G187" s="14">
        <v>130</v>
      </c>
      <c r="H187" s="14">
        <v>0</v>
      </c>
      <c r="I187" t="s">
        <v>1116</v>
      </c>
      <c r="J187" s="14">
        <v>130</v>
      </c>
      <c r="K187" s="14">
        <v>130</v>
      </c>
      <c r="L187" s="14">
        <v>0</v>
      </c>
    </row>
    <row r="188" spans="1:12">
      <c r="A188" t="s">
        <v>1117</v>
      </c>
      <c r="B188" t="s">
        <v>1118</v>
      </c>
      <c r="C188" t="s">
        <v>1119</v>
      </c>
      <c r="D188" t="s">
        <v>1120</v>
      </c>
      <c r="E188" t="s">
        <v>1121</v>
      </c>
      <c r="F188" s="14">
        <v>0</v>
      </c>
      <c r="G188" s="14">
        <v>4.1500000000000004</v>
      </c>
      <c r="H188" s="14">
        <v>0</v>
      </c>
      <c r="I188" t="s">
        <v>1122</v>
      </c>
      <c r="J188" s="14">
        <v>0</v>
      </c>
      <c r="K188" s="14">
        <v>4.1500000000000004</v>
      </c>
      <c r="L188" s="14">
        <v>0</v>
      </c>
    </row>
    <row r="189" spans="1:12">
      <c r="A189" t="s">
        <v>1123</v>
      </c>
      <c r="B189" t="s">
        <v>1124</v>
      </c>
      <c r="C189" t="s">
        <v>1125</v>
      </c>
      <c r="D189" t="s">
        <v>1126</v>
      </c>
      <c r="E189" t="s">
        <v>1127</v>
      </c>
      <c r="F189" s="14">
        <v>62121</v>
      </c>
      <c r="G189" s="14">
        <v>118316.91</v>
      </c>
      <c r="H189" s="14">
        <v>0</v>
      </c>
      <c r="I189" t="s">
        <v>1128</v>
      </c>
      <c r="J189" s="14">
        <v>37121</v>
      </c>
      <c r="K189" s="14">
        <v>79486.16</v>
      </c>
      <c r="L189" s="14">
        <v>0</v>
      </c>
    </row>
    <row r="190" spans="1:12">
      <c r="A190" t="s">
        <v>1129</v>
      </c>
      <c r="B190" t="s">
        <v>1130</v>
      </c>
      <c r="C190" t="s">
        <v>1131</v>
      </c>
      <c r="D190" t="s">
        <v>1132</v>
      </c>
      <c r="E190" t="s">
        <v>1133</v>
      </c>
      <c r="F190" s="14">
        <v>0</v>
      </c>
      <c r="G190" s="14">
        <v>0</v>
      </c>
      <c r="H190" s="14">
        <v>0</v>
      </c>
      <c r="I190" t="s">
        <v>1134</v>
      </c>
      <c r="J190" s="14">
        <v>25000</v>
      </c>
      <c r="K190" s="14">
        <v>38830.75</v>
      </c>
      <c r="L190" s="14">
        <v>0</v>
      </c>
    </row>
    <row r="191" spans="1:12">
      <c r="A191" t="s">
        <v>1135</v>
      </c>
      <c r="B191" t="s">
        <v>1136</v>
      </c>
      <c r="C191" t="s">
        <v>1137</v>
      </c>
      <c r="D191" t="s">
        <v>1138</v>
      </c>
      <c r="E191" t="s">
        <v>1139</v>
      </c>
      <c r="F191" s="14">
        <v>89209</v>
      </c>
      <c r="G191" s="14">
        <v>0</v>
      </c>
      <c r="H191" s="14">
        <v>0</v>
      </c>
      <c r="I191" t="s">
        <v>1140</v>
      </c>
      <c r="J191" s="14">
        <v>89209</v>
      </c>
      <c r="K191" s="14">
        <v>0</v>
      </c>
      <c r="L191" s="14">
        <v>0</v>
      </c>
    </row>
    <row r="192" spans="1:12">
      <c r="A192" t="s">
        <v>1141</v>
      </c>
      <c r="B192" t="s">
        <v>1142</v>
      </c>
      <c r="C192" t="s">
        <v>1143</v>
      </c>
      <c r="D192" t="s">
        <v>1144</v>
      </c>
      <c r="E192" t="s">
        <v>1145</v>
      </c>
      <c r="F192" s="14">
        <v>1500</v>
      </c>
      <c r="G192" s="14">
        <v>0</v>
      </c>
      <c r="H192" s="14">
        <v>0</v>
      </c>
      <c r="I192" t="s">
        <v>1146</v>
      </c>
      <c r="J192" s="14">
        <v>1500</v>
      </c>
      <c r="K192" s="14">
        <v>0</v>
      </c>
      <c r="L192" s="14">
        <v>0</v>
      </c>
    </row>
    <row r="193" spans="1:12">
      <c r="A193" t="s">
        <v>1147</v>
      </c>
      <c r="B193" t="s">
        <v>1148</v>
      </c>
      <c r="C193" t="s">
        <v>1149</v>
      </c>
      <c r="D193" t="s">
        <v>1150</v>
      </c>
      <c r="E193" t="s">
        <v>1151</v>
      </c>
      <c r="F193" s="14">
        <v>18000</v>
      </c>
      <c r="G193" s="14">
        <v>17954.89</v>
      </c>
      <c r="H193" s="14">
        <v>0</v>
      </c>
      <c r="I193" t="s">
        <v>1152</v>
      </c>
      <c r="J193" s="14">
        <v>18000</v>
      </c>
      <c r="K193" s="14">
        <v>14912.57</v>
      </c>
      <c r="L193" s="14">
        <v>0</v>
      </c>
    </row>
    <row r="194" spans="1:12">
      <c r="A194" t="s">
        <v>1153</v>
      </c>
      <c r="B194" t="s">
        <v>1154</v>
      </c>
      <c r="C194" t="s">
        <v>1155</v>
      </c>
      <c r="D194" t="s">
        <v>1156</v>
      </c>
      <c r="E194" t="s">
        <v>1157</v>
      </c>
      <c r="F194" s="14">
        <v>0</v>
      </c>
      <c r="G194" s="14">
        <v>0</v>
      </c>
      <c r="H194" s="14">
        <v>0</v>
      </c>
      <c r="I194" t="s">
        <v>1158</v>
      </c>
      <c r="J194" s="14">
        <v>0</v>
      </c>
      <c r="K194" s="14">
        <v>3042.32</v>
      </c>
      <c r="L194" s="14">
        <v>0</v>
      </c>
    </row>
    <row r="195" spans="1:12">
      <c r="A195" t="s">
        <v>1159</v>
      </c>
      <c r="B195" t="s">
        <v>1160</v>
      </c>
      <c r="C195" t="s">
        <v>1161</v>
      </c>
      <c r="D195" t="s">
        <v>1162</v>
      </c>
      <c r="E195" t="s">
        <v>1163</v>
      </c>
      <c r="F195" s="14">
        <v>2750</v>
      </c>
      <c r="G195" s="14">
        <v>2783</v>
      </c>
      <c r="H195" s="14">
        <v>0</v>
      </c>
      <c r="I195" t="s">
        <v>1164</v>
      </c>
      <c r="J195" s="14">
        <v>2750</v>
      </c>
      <c r="K195" s="14">
        <v>2783</v>
      </c>
      <c r="L195" s="14">
        <v>0</v>
      </c>
    </row>
    <row r="196" spans="1:12">
      <c r="A196" t="s">
        <v>1165</v>
      </c>
      <c r="B196" t="s">
        <v>1166</v>
      </c>
      <c r="C196" t="s">
        <v>1167</v>
      </c>
      <c r="D196" t="s">
        <v>1168</v>
      </c>
      <c r="E196" t="s">
        <v>1169</v>
      </c>
      <c r="F196" s="14">
        <v>300</v>
      </c>
      <c r="G196" s="14">
        <v>305.26</v>
      </c>
      <c r="H196" s="14">
        <v>0</v>
      </c>
      <c r="I196" t="s">
        <v>1170</v>
      </c>
      <c r="J196" s="14">
        <v>300</v>
      </c>
      <c r="K196" s="14">
        <v>305.26</v>
      </c>
      <c r="L196" s="14">
        <v>0</v>
      </c>
    </row>
    <row r="197" spans="1:12">
      <c r="A197" t="s">
        <v>1171</v>
      </c>
      <c r="B197" t="s">
        <v>1172</v>
      </c>
      <c r="C197" t="s">
        <v>1173</v>
      </c>
      <c r="D197" t="s">
        <v>1174</v>
      </c>
      <c r="E197" t="s">
        <v>1175</v>
      </c>
      <c r="F197" s="14">
        <v>14000</v>
      </c>
      <c r="G197" s="14">
        <v>28312.21</v>
      </c>
      <c r="H197" s="14">
        <v>0</v>
      </c>
      <c r="I197" t="s">
        <v>1176</v>
      </c>
      <c r="J197" s="14">
        <v>3591</v>
      </c>
      <c r="K197" s="14">
        <v>0</v>
      </c>
      <c r="L197" s="14">
        <v>0</v>
      </c>
    </row>
    <row r="198" spans="1:12">
      <c r="A198" t="s">
        <v>1177</v>
      </c>
      <c r="B198" t="s">
        <v>1178</v>
      </c>
      <c r="C198" t="s">
        <v>1179</v>
      </c>
      <c r="D198" t="s">
        <v>1180</v>
      </c>
      <c r="E198" t="s">
        <v>1181</v>
      </c>
      <c r="F198" s="14">
        <v>0</v>
      </c>
      <c r="G198" s="14">
        <v>0</v>
      </c>
      <c r="H198" s="14">
        <v>0</v>
      </c>
      <c r="I198" t="s">
        <v>1182</v>
      </c>
      <c r="J198" s="14">
        <v>10409</v>
      </c>
      <c r="K198" s="14">
        <v>28312.21</v>
      </c>
      <c r="L198" s="14">
        <v>0</v>
      </c>
    </row>
    <row r="199" spans="1:12">
      <c r="A199" t="s">
        <v>1183</v>
      </c>
      <c r="B199" t="s">
        <v>1184</v>
      </c>
      <c r="C199" t="s">
        <v>1185</v>
      </c>
      <c r="D199" t="s">
        <v>1186</v>
      </c>
      <c r="E199" t="s">
        <v>1187</v>
      </c>
      <c r="F199" s="14">
        <v>21000</v>
      </c>
      <c r="G199" s="14">
        <v>21025</v>
      </c>
      <c r="H199" s="14">
        <v>0</v>
      </c>
      <c r="I199" t="s">
        <v>1188</v>
      </c>
      <c r="J199" s="14">
        <v>21000</v>
      </c>
      <c r="K199" s="14">
        <v>0</v>
      </c>
      <c r="L199" s="14">
        <v>0</v>
      </c>
    </row>
    <row r="200" spans="1:12">
      <c r="A200" t="s">
        <v>1189</v>
      </c>
      <c r="B200" t="s">
        <v>1190</v>
      </c>
      <c r="C200" t="s">
        <v>1191</v>
      </c>
      <c r="D200" t="s">
        <v>1192</v>
      </c>
      <c r="E200" t="s">
        <v>1193</v>
      </c>
      <c r="F200" s="14">
        <v>0</v>
      </c>
      <c r="G200" s="14">
        <v>0</v>
      </c>
      <c r="H200" s="14">
        <v>0</v>
      </c>
      <c r="I200" t="s">
        <v>1194</v>
      </c>
      <c r="J200" s="14">
        <v>0</v>
      </c>
      <c r="K200" s="14">
        <v>21025</v>
      </c>
      <c r="L200" s="14">
        <v>0</v>
      </c>
    </row>
    <row r="201" spans="1:12">
      <c r="A201" t="s">
        <v>1195</v>
      </c>
      <c r="B201" t="s">
        <v>1196</v>
      </c>
      <c r="C201" t="s">
        <v>1197</v>
      </c>
      <c r="D201" t="s">
        <v>1198</v>
      </c>
      <c r="E201" t="s">
        <v>1199</v>
      </c>
      <c r="F201" s="14">
        <v>0</v>
      </c>
      <c r="G201" s="14">
        <v>10900</v>
      </c>
      <c r="H201" s="14">
        <v>0</v>
      </c>
      <c r="I201" t="s">
        <v>1200</v>
      </c>
      <c r="J201" s="14">
        <v>0</v>
      </c>
      <c r="K201" s="14">
        <v>10900</v>
      </c>
      <c r="L201" s="14">
        <v>0</v>
      </c>
    </row>
    <row r="202" spans="1:12">
      <c r="A202" t="s">
        <v>1201</v>
      </c>
      <c r="B202" t="s">
        <v>1202</v>
      </c>
      <c r="C202" t="s">
        <v>1203</v>
      </c>
      <c r="D202" t="s">
        <v>1204</v>
      </c>
      <c r="E202" t="s">
        <v>1205</v>
      </c>
      <c r="F202" s="14">
        <v>0</v>
      </c>
      <c r="G202" s="14">
        <v>785.81</v>
      </c>
      <c r="H202" s="14">
        <v>0</v>
      </c>
      <c r="I202" t="s">
        <v>1206</v>
      </c>
      <c r="J202" s="14">
        <v>0</v>
      </c>
      <c r="K202" s="14">
        <v>785.81</v>
      </c>
      <c r="L202" s="14">
        <v>0</v>
      </c>
    </row>
    <row r="203" spans="1:12">
      <c r="A203" t="s">
        <v>1207</v>
      </c>
      <c r="B203" t="s">
        <v>1208</v>
      </c>
      <c r="C203" t="s">
        <v>1209</v>
      </c>
      <c r="D203" t="s">
        <v>1210</v>
      </c>
      <c r="E203" t="s">
        <v>1211</v>
      </c>
      <c r="F203" s="14">
        <v>0</v>
      </c>
      <c r="G203" s="14">
        <v>13999.11</v>
      </c>
      <c r="H203" s="14">
        <v>0</v>
      </c>
      <c r="I203" t="s">
        <v>1212</v>
      </c>
      <c r="J203" s="14">
        <v>0</v>
      </c>
      <c r="K203" s="14">
        <v>13999.11</v>
      </c>
      <c r="L203" s="14">
        <v>0</v>
      </c>
    </row>
    <row r="204" spans="1:12">
      <c r="A204" t="s">
        <v>1213</v>
      </c>
      <c r="B204" t="s">
        <v>1214</v>
      </c>
      <c r="C204" t="s">
        <v>1215</v>
      </c>
      <c r="D204" t="s">
        <v>1216</v>
      </c>
      <c r="E204" t="s">
        <v>1217</v>
      </c>
      <c r="F204" s="14">
        <v>0</v>
      </c>
      <c r="G204" s="14">
        <v>127746.4</v>
      </c>
      <c r="H204" s="14">
        <v>0</v>
      </c>
      <c r="I204" t="s">
        <v>1218</v>
      </c>
      <c r="J204" s="14">
        <v>0</v>
      </c>
      <c r="K204" s="14">
        <v>127746.4</v>
      </c>
      <c r="L204" s="14">
        <v>0</v>
      </c>
    </row>
    <row r="205" spans="1:12">
      <c r="A205" t="s">
        <v>1219</v>
      </c>
      <c r="B205" t="s">
        <v>1220</v>
      </c>
      <c r="C205" t="s">
        <v>1221</v>
      </c>
      <c r="D205" t="s">
        <v>1222</v>
      </c>
      <c r="E205" t="s">
        <v>1223</v>
      </c>
      <c r="F205" s="14">
        <v>0</v>
      </c>
      <c r="G205" s="14">
        <v>5.39</v>
      </c>
      <c r="H205" s="14">
        <v>0</v>
      </c>
      <c r="I205" t="s">
        <v>1224</v>
      </c>
      <c r="J205" s="14">
        <v>0</v>
      </c>
      <c r="K205" s="14">
        <v>5.39</v>
      </c>
      <c r="L205" s="14">
        <v>0</v>
      </c>
    </row>
    <row r="206" spans="1:12">
      <c r="A206" t="s">
        <v>1225</v>
      </c>
      <c r="B206" t="s">
        <v>1226</v>
      </c>
      <c r="C206" t="s">
        <v>1227</v>
      </c>
      <c r="D206" t="s">
        <v>1228</v>
      </c>
      <c r="E206" t="s">
        <v>1229</v>
      </c>
      <c r="F206" s="14">
        <v>0</v>
      </c>
      <c r="G206" s="14">
        <v>50000</v>
      </c>
      <c r="H206" s="14">
        <v>0</v>
      </c>
      <c r="I206" t="s">
        <v>1230</v>
      </c>
      <c r="J206" s="14">
        <v>0</v>
      </c>
      <c r="K206" s="14">
        <v>50000</v>
      </c>
      <c r="L206" s="14">
        <v>0</v>
      </c>
    </row>
    <row r="207" spans="1:12">
      <c r="A207" t="s">
        <v>1231</v>
      </c>
      <c r="B207" t="s">
        <v>1232</v>
      </c>
      <c r="C207" t="s">
        <v>1233</v>
      </c>
      <c r="D207" t="s">
        <v>1234</v>
      </c>
      <c r="E207" t="s">
        <v>1235</v>
      </c>
      <c r="F207" s="14">
        <v>6500</v>
      </c>
      <c r="G207" s="14">
        <v>0</v>
      </c>
      <c r="H207" s="14">
        <v>0</v>
      </c>
      <c r="I207" t="s">
        <v>1236</v>
      </c>
      <c r="J207" s="14">
        <v>6500</v>
      </c>
      <c r="K207" s="14">
        <v>0</v>
      </c>
      <c r="L207" s="14">
        <v>0</v>
      </c>
    </row>
    <row r="208" spans="1:12">
      <c r="A208" t="s">
        <v>1237</v>
      </c>
      <c r="B208" t="s">
        <v>1238</v>
      </c>
      <c r="C208" t="s">
        <v>1239</v>
      </c>
      <c r="D208" t="s">
        <v>1240</v>
      </c>
      <c r="E208" t="s">
        <v>1241</v>
      </c>
      <c r="F208" s="14">
        <v>1000</v>
      </c>
      <c r="G208" s="14">
        <v>0</v>
      </c>
      <c r="H208" s="14">
        <v>0</v>
      </c>
      <c r="I208" t="s">
        <v>1242</v>
      </c>
      <c r="J208" s="14">
        <v>1000</v>
      </c>
      <c r="K208" s="14">
        <v>0</v>
      </c>
      <c r="L208" s="14">
        <v>0</v>
      </c>
    </row>
    <row r="209" spans="1:12">
      <c r="A209" t="s">
        <v>1243</v>
      </c>
      <c r="B209" t="s">
        <v>1244</v>
      </c>
      <c r="C209" t="s">
        <v>1245</v>
      </c>
      <c r="D209" t="s">
        <v>1246</v>
      </c>
      <c r="E209" t="s">
        <v>1247</v>
      </c>
      <c r="F209" s="14">
        <v>17500</v>
      </c>
      <c r="G209" s="14">
        <v>15683.73</v>
      </c>
      <c r="H209" s="14">
        <v>0</v>
      </c>
      <c r="I209" t="s">
        <v>1248</v>
      </c>
      <c r="J209" s="14">
        <v>17500</v>
      </c>
      <c r="K209" s="14">
        <v>15683.73</v>
      </c>
      <c r="L209" s="14">
        <v>0</v>
      </c>
    </row>
    <row r="210" spans="1:12">
      <c r="A210" t="s">
        <v>1249</v>
      </c>
      <c r="B210" t="s">
        <v>1250</v>
      </c>
      <c r="C210" t="s">
        <v>1251</v>
      </c>
      <c r="D210" t="s">
        <v>1252</v>
      </c>
      <c r="E210" t="s">
        <v>1253</v>
      </c>
      <c r="F210" s="14">
        <v>11000</v>
      </c>
      <c r="G210" s="14">
        <v>5425.88</v>
      </c>
      <c r="H210" s="14">
        <v>0</v>
      </c>
      <c r="I210" t="s">
        <v>1254</v>
      </c>
      <c r="J210" s="14">
        <v>11000</v>
      </c>
      <c r="K210" s="14">
        <v>5425.88</v>
      </c>
      <c r="L210" s="14">
        <v>0</v>
      </c>
    </row>
    <row r="212" spans="1:12">
      <c r="A212" s="6"/>
      <c r="C212" s="6"/>
    </row>
    <row r="223" spans="1:12">
      <c r="D223" s="1"/>
    </row>
  </sheetData>
  <mergeCells count="1">
    <mergeCell ref="A1:L1"/>
  </mergeCells>
  <pageMargins left="0.7" right="0.7" top="0.75" bottom="0.75" header="0.3" footer="0.3"/>
  <pageSetup paperSize="9" orientation="portrait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35"/>
  <sheetViews>
    <sheetView workbookViewId="0">
      <selection activeCell="N16" sqref="N16"/>
    </sheetView>
  </sheetViews>
  <sheetFormatPr defaultRowHeight="15"/>
  <cols>
    <col min="1" max="1" width="3.28515625" customWidth="1"/>
    <col min="2" max="2" width="6.140625" customWidth="1"/>
    <col min="3" max="3" width="3.28515625" customWidth="1"/>
    <col min="4" max="4" width="25" customWidth="1"/>
    <col min="5" max="5" width="19.5703125" customWidth="1"/>
    <col min="6" max="6" width="4" customWidth="1"/>
    <col min="7" max="7" width="9.140625" customWidth="1"/>
    <col min="8" max="8" width="10" customWidth="1"/>
    <col min="9" max="9" width="2.42578125" customWidth="1"/>
    <col min="10" max="10" width="8" customWidth="1"/>
    <col min="11" max="11" width="12.28515625" customWidth="1"/>
    <col min="12" max="12" width="0.140625" customWidth="1"/>
    <col min="13" max="13" width="7.7109375" customWidth="1"/>
    <col min="14" max="14" width="11.28515625" customWidth="1"/>
    <col min="15" max="15" width="4" customWidth="1"/>
    <col min="16" max="16" width="6" customWidth="1"/>
    <col min="17" max="17" width="9.28515625" customWidth="1"/>
    <col min="18" max="18" width="14" customWidth="1"/>
    <col min="19" max="19" width="0.28515625" customWidth="1"/>
    <col min="20" max="20" width="3.28515625" customWidth="1"/>
    <col min="21" max="21" width="11.7109375" bestFit="1" customWidth="1"/>
    <col min="250" max="250" width="3.28515625" customWidth="1"/>
    <col min="251" max="251" width="6.140625" customWidth="1"/>
    <col min="252" max="252" width="3.28515625" customWidth="1"/>
    <col min="253" max="253" width="22" customWidth="1"/>
    <col min="254" max="254" width="5.140625" customWidth="1"/>
    <col min="255" max="255" width="4" customWidth="1"/>
    <col min="256" max="256" width="9.140625" customWidth="1"/>
    <col min="257" max="257" width="10" customWidth="1"/>
    <col min="258" max="258" width="2.42578125" customWidth="1"/>
    <col min="259" max="259" width="8" customWidth="1"/>
    <col min="260" max="260" width="12.28515625" customWidth="1"/>
    <col min="261" max="261" width="0.140625" customWidth="1"/>
    <col min="262" max="262" width="7.7109375" customWidth="1"/>
    <col min="263" max="263" width="11.28515625" customWidth="1"/>
    <col min="264" max="264" width="3.85546875" customWidth="1"/>
    <col min="265" max="265" width="6" customWidth="1"/>
    <col min="266" max="266" width="2.42578125" customWidth="1"/>
    <col min="267" max="267" width="3" customWidth="1"/>
    <col min="268" max="268" width="0.28515625" customWidth="1"/>
    <col min="269" max="269" width="9.140625" customWidth="1"/>
    <col min="270" max="270" width="0.28515625" customWidth="1"/>
    <col min="271" max="271" width="3.28515625" customWidth="1"/>
    <col min="506" max="506" width="3.28515625" customWidth="1"/>
    <col min="507" max="507" width="6.140625" customWidth="1"/>
    <col min="508" max="508" width="3.28515625" customWidth="1"/>
    <col min="509" max="509" width="22" customWidth="1"/>
    <col min="510" max="510" width="5.140625" customWidth="1"/>
    <col min="511" max="511" width="4" customWidth="1"/>
    <col min="512" max="512" width="9.140625" customWidth="1"/>
    <col min="513" max="513" width="10" customWidth="1"/>
    <col min="514" max="514" width="2.42578125" customWidth="1"/>
    <col min="515" max="515" width="8" customWidth="1"/>
    <col min="516" max="516" width="12.28515625" customWidth="1"/>
    <col min="517" max="517" width="0.140625" customWidth="1"/>
    <col min="518" max="518" width="7.7109375" customWidth="1"/>
    <col min="519" max="519" width="11.28515625" customWidth="1"/>
    <col min="520" max="520" width="3.85546875" customWidth="1"/>
    <col min="521" max="521" width="6" customWidth="1"/>
    <col min="522" max="522" width="2.42578125" customWidth="1"/>
    <col min="523" max="523" width="3" customWidth="1"/>
    <col min="524" max="524" width="0.28515625" customWidth="1"/>
    <col min="525" max="525" width="9.140625" customWidth="1"/>
    <col min="526" max="526" width="0.28515625" customWidth="1"/>
    <col min="527" max="527" width="3.28515625" customWidth="1"/>
    <col min="762" max="762" width="3.28515625" customWidth="1"/>
    <col min="763" max="763" width="6.140625" customWidth="1"/>
    <col min="764" max="764" width="3.28515625" customWidth="1"/>
    <col min="765" max="765" width="22" customWidth="1"/>
    <col min="766" max="766" width="5.140625" customWidth="1"/>
    <col min="767" max="767" width="4" customWidth="1"/>
    <col min="768" max="768" width="9.140625" customWidth="1"/>
    <col min="769" max="769" width="10" customWidth="1"/>
    <col min="770" max="770" width="2.42578125" customWidth="1"/>
    <col min="771" max="771" width="8" customWidth="1"/>
    <col min="772" max="772" width="12.28515625" customWidth="1"/>
    <col min="773" max="773" width="0.140625" customWidth="1"/>
    <col min="774" max="774" width="7.7109375" customWidth="1"/>
    <col min="775" max="775" width="11.28515625" customWidth="1"/>
    <col min="776" max="776" width="3.85546875" customWidth="1"/>
    <col min="777" max="777" width="6" customWidth="1"/>
    <col min="778" max="778" width="2.42578125" customWidth="1"/>
    <col min="779" max="779" width="3" customWidth="1"/>
    <col min="780" max="780" width="0.28515625" customWidth="1"/>
    <col min="781" max="781" width="9.140625" customWidth="1"/>
    <col min="782" max="782" width="0.28515625" customWidth="1"/>
    <col min="783" max="783" width="3.28515625" customWidth="1"/>
    <col min="1018" max="1018" width="3.28515625" customWidth="1"/>
    <col min="1019" max="1019" width="6.140625" customWidth="1"/>
    <col min="1020" max="1020" width="3.28515625" customWidth="1"/>
    <col min="1021" max="1021" width="22" customWidth="1"/>
    <col min="1022" max="1022" width="5.140625" customWidth="1"/>
    <col min="1023" max="1023" width="4" customWidth="1"/>
    <col min="1024" max="1024" width="9.140625" customWidth="1"/>
    <col min="1025" max="1025" width="10" customWidth="1"/>
    <col min="1026" max="1026" width="2.42578125" customWidth="1"/>
    <col min="1027" max="1027" width="8" customWidth="1"/>
    <col min="1028" max="1028" width="12.28515625" customWidth="1"/>
    <col min="1029" max="1029" width="0.140625" customWidth="1"/>
    <col min="1030" max="1030" width="7.7109375" customWidth="1"/>
    <col min="1031" max="1031" width="11.28515625" customWidth="1"/>
    <col min="1032" max="1032" width="3.85546875" customWidth="1"/>
    <col min="1033" max="1033" width="6" customWidth="1"/>
    <col min="1034" max="1034" width="2.42578125" customWidth="1"/>
    <col min="1035" max="1035" width="3" customWidth="1"/>
    <col min="1036" max="1036" width="0.28515625" customWidth="1"/>
    <col min="1037" max="1037" width="9.140625" customWidth="1"/>
    <col min="1038" max="1038" width="0.28515625" customWidth="1"/>
    <col min="1039" max="1039" width="3.28515625" customWidth="1"/>
    <col min="1274" max="1274" width="3.28515625" customWidth="1"/>
    <col min="1275" max="1275" width="6.140625" customWidth="1"/>
    <col min="1276" max="1276" width="3.28515625" customWidth="1"/>
    <col min="1277" max="1277" width="22" customWidth="1"/>
    <col min="1278" max="1278" width="5.140625" customWidth="1"/>
    <col min="1279" max="1279" width="4" customWidth="1"/>
    <col min="1280" max="1280" width="9.140625" customWidth="1"/>
    <col min="1281" max="1281" width="10" customWidth="1"/>
    <col min="1282" max="1282" width="2.42578125" customWidth="1"/>
    <col min="1283" max="1283" width="8" customWidth="1"/>
    <col min="1284" max="1284" width="12.28515625" customWidth="1"/>
    <col min="1285" max="1285" width="0.140625" customWidth="1"/>
    <col min="1286" max="1286" width="7.7109375" customWidth="1"/>
    <col min="1287" max="1287" width="11.28515625" customWidth="1"/>
    <col min="1288" max="1288" width="3.85546875" customWidth="1"/>
    <col min="1289" max="1289" width="6" customWidth="1"/>
    <col min="1290" max="1290" width="2.42578125" customWidth="1"/>
    <col min="1291" max="1291" width="3" customWidth="1"/>
    <col min="1292" max="1292" width="0.28515625" customWidth="1"/>
    <col min="1293" max="1293" width="9.140625" customWidth="1"/>
    <col min="1294" max="1294" width="0.28515625" customWidth="1"/>
    <col min="1295" max="1295" width="3.28515625" customWidth="1"/>
    <col min="1530" max="1530" width="3.28515625" customWidth="1"/>
    <col min="1531" max="1531" width="6.140625" customWidth="1"/>
    <col min="1532" max="1532" width="3.28515625" customWidth="1"/>
    <col min="1533" max="1533" width="22" customWidth="1"/>
    <col min="1534" max="1534" width="5.140625" customWidth="1"/>
    <col min="1535" max="1535" width="4" customWidth="1"/>
    <col min="1536" max="1536" width="9.140625" customWidth="1"/>
    <col min="1537" max="1537" width="10" customWidth="1"/>
    <col min="1538" max="1538" width="2.42578125" customWidth="1"/>
    <col min="1539" max="1539" width="8" customWidth="1"/>
    <col min="1540" max="1540" width="12.28515625" customWidth="1"/>
    <col min="1541" max="1541" width="0.140625" customWidth="1"/>
    <col min="1542" max="1542" width="7.7109375" customWidth="1"/>
    <col min="1543" max="1543" width="11.28515625" customWidth="1"/>
    <col min="1544" max="1544" width="3.85546875" customWidth="1"/>
    <col min="1545" max="1545" width="6" customWidth="1"/>
    <col min="1546" max="1546" width="2.42578125" customWidth="1"/>
    <col min="1547" max="1547" width="3" customWidth="1"/>
    <col min="1548" max="1548" width="0.28515625" customWidth="1"/>
    <col min="1549" max="1549" width="9.140625" customWidth="1"/>
    <col min="1550" max="1550" width="0.28515625" customWidth="1"/>
    <col min="1551" max="1551" width="3.28515625" customWidth="1"/>
    <col min="1786" max="1786" width="3.28515625" customWidth="1"/>
    <col min="1787" max="1787" width="6.140625" customWidth="1"/>
    <col min="1788" max="1788" width="3.28515625" customWidth="1"/>
    <col min="1789" max="1789" width="22" customWidth="1"/>
    <col min="1790" max="1790" width="5.140625" customWidth="1"/>
    <col min="1791" max="1791" width="4" customWidth="1"/>
    <col min="1792" max="1792" width="9.140625" customWidth="1"/>
    <col min="1793" max="1793" width="10" customWidth="1"/>
    <col min="1794" max="1794" width="2.42578125" customWidth="1"/>
    <col min="1795" max="1795" width="8" customWidth="1"/>
    <col min="1796" max="1796" width="12.28515625" customWidth="1"/>
    <col min="1797" max="1797" width="0.140625" customWidth="1"/>
    <col min="1798" max="1798" width="7.7109375" customWidth="1"/>
    <col min="1799" max="1799" width="11.28515625" customWidth="1"/>
    <col min="1800" max="1800" width="3.85546875" customWidth="1"/>
    <col min="1801" max="1801" width="6" customWidth="1"/>
    <col min="1802" max="1802" width="2.42578125" customWidth="1"/>
    <col min="1803" max="1803" width="3" customWidth="1"/>
    <col min="1804" max="1804" width="0.28515625" customWidth="1"/>
    <col min="1805" max="1805" width="9.140625" customWidth="1"/>
    <col min="1806" max="1806" width="0.28515625" customWidth="1"/>
    <col min="1807" max="1807" width="3.28515625" customWidth="1"/>
    <col min="2042" max="2042" width="3.28515625" customWidth="1"/>
    <col min="2043" max="2043" width="6.140625" customWidth="1"/>
    <col min="2044" max="2044" width="3.28515625" customWidth="1"/>
    <col min="2045" max="2045" width="22" customWidth="1"/>
    <col min="2046" max="2046" width="5.140625" customWidth="1"/>
    <col min="2047" max="2047" width="4" customWidth="1"/>
    <col min="2048" max="2048" width="9.140625" customWidth="1"/>
    <col min="2049" max="2049" width="10" customWidth="1"/>
    <col min="2050" max="2050" width="2.42578125" customWidth="1"/>
    <col min="2051" max="2051" width="8" customWidth="1"/>
    <col min="2052" max="2052" width="12.28515625" customWidth="1"/>
    <col min="2053" max="2053" width="0.140625" customWidth="1"/>
    <col min="2054" max="2054" width="7.7109375" customWidth="1"/>
    <col min="2055" max="2055" width="11.28515625" customWidth="1"/>
    <col min="2056" max="2056" width="3.85546875" customWidth="1"/>
    <col min="2057" max="2057" width="6" customWidth="1"/>
    <col min="2058" max="2058" width="2.42578125" customWidth="1"/>
    <col min="2059" max="2059" width="3" customWidth="1"/>
    <col min="2060" max="2060" width="0.28515625" customWidth="1"/>
    <col min="2061" max="2061" width="9.140625" customWidth="1"/>
    <col min="2062" max="2062" width="0.28515625" customWidth="1"/>
    <col min="2063" max="2063" width="3.28515625" customWidth="1"/>
    <col min="2298" max="2298" width="3.28515625" customWidth="1"/>
    <col min="2299" max="2299" width="6.140625" customWidth="1"/>
    <col min="2300" max="2300" width="3.28515625" customWidth="1"/>
    <col min="2301" max="2301" width="22" customWidth="1"/>
    <col min="2302" max="2302" width="5.140625" customWidth="1"/>
    <col min="2303" max="2303" width="4" customWidth="1"/>
    <col min="2304" max="2304" width="9.140625" customWidth="1"/>
    <col min="2305" max="2305" width="10" customWidth="1"/>
    <col min="2306" max="2306" width="2.42578125" customWidth="1"/>
    <col min="2307" max="2307" width="8" customWidth="1"/>
    <col min="2308" max="2308" width="12.28515625" customWidth="1"/>
    <col min="2309" max="2309" width="0.140625" customWidth="1"/>
    <col min="2310" max="2310" width="7.7109375" customWidth="1"/>
    <col min="2311" max="2311" width="11.28515625" customWidth="1"/>
    <col min="2312" max="2312" width="3.85546875" customWidth="1"/>
    <col min="2313" max="2313" width="6" customWidth="1"/>
    <col min="2314" max="2314" width="2.42578125" customWidth="1"/>
    <col min="2315" max="2315" width="3" customWidth="1"/>
    <col min="2316" max="2316" width="0.28515625" customWidth="1"/>
    <col min="2317" max="2317" width="9.140625" customWidth="1"/>
    <col min="2318" max="2318" width="0.28515625" customWidth="1"/>
    <col min="2319" max="2319" width="3.28515625" customWidth="1"/>
    <col min="2554" max="2554" width="3.28515625" customWidth="1"/>
    <col min="2555" max="2555" width="6.140625" customWidth="1"/>
    <col min="2556" max="2556" width="3.28515625" customWidth="1"/>
    <col min="2557" max="2557" width="22" customWidth="1"/>
    <col min="2558" max="2558" width="5.140625" customWidth="1"/>
    <col min="2559" max="2559" width="4" customWidth="1"/>
    <col min="2560" max="2560" width="9.140625" customWidth="1"/>
    <col min="2561" max="2561" width="10" customWidth="1"/>
    <col min="2562" max="2562" width="2.42578125" customWidth="1"/>
    <col min="2563" max="2563" width="8" customWidth="1"/>
    <col min="2564" max="2564" width="12.28515625" customWidth="1"/>
    <col min="2565" max="2565" width="0.140625" customWidth="1"/>
    <col min="2566" max="2566" width="7.7109375" customWidth="1"/>
    <col min="2567" max="2567" width="11.28515625" customWidth="1"/>
    <col min="2568" max="2568" width="3.85546875" customWidth="1"/>
    <col min="2569" max="2569" width="6" customWidth="1"/>
    <col min="2570" max="2570" width="2.42578125" customWidth="1"/>
    <col min="2571" max="2571" width="3" customWidth="1"/>
    <col min="2572" max="2572" width="0.28515625" customWidth="1"/>
    <col min="2573" max="2573" width="9.140625" customWidth="1"/>
    <col min="2574" max="2574" width="0.28515625" customWidth="1"/>
    <col min="2575" max="2575" width="3.28515625" customWidth="1"/>
    <col min="2810" max="2810" width="3.28515625" customWidth="1"/>
    <col min="2811" max="2811" width="6.140625" customWidth="1"/>
    <col min="2812" max="2812" width="3.28515625" customWidth="1"/>
    <col min="2813" max="2813" width="22" customWidth="1"/>
    <col min="2814" max="2814" width="5.140625" customWidth="1"/>
    <col min="2815" max="2815" width="4" customWidth="1"/>
    <col min="2816" max="2816" width="9.140625" customWidth="1"/>
    <col min="2817" max="2817" width="10" customWidth="1"/>
    <col min="2818" max="2818" width="2.42578125" customWidth="1"/>
    <col min="2819" max="2819" width="8" customWidth="1"/>
    <col min="2820" max="2820" width="12.28515625" customWidth="1"/>
    <col min="2821" max="2821" width="0.140625" customWidth="1"/>
    <col min="2822" max="2822" width="7.7109375" customWidth="1"/>
    <col min="2823" max="2823" width="11.28515625" customWidth="1"/>
    <col min="2824" max="2824" width="3.85546875" customWidth="1"/>
    <col min="2825" max="2825" width="6" customWidth="1"/>
    <col min="2826" max="2826" width="2.42578125" customWidth="1"/>
    <col min="2827" max="2827" width="3" customWidth="1"/>
    <col min="2828" max="2828" width="0.28515625" customWidth="1"/>
    <col min="2829" max="2829" width="9.140625" customWidth="1"/>
    <col min="2830" max="2830" width="0.28515625" customWidth="1"/>
    <col min="2831" max="2831" width="3.28515625" customWidth="1"/>
    <col min="3066" max="3066" width="3.28515625" customWidth="1"/>
    <col min="3067" max="3067" width="6.140625" customWidth="1"/>
    <col min="3068" max="3068" width="3.28515625" customWidth="1"/>
    <col min="3069" max="3069" width="22" customWidth="1"/>
    <col min="3070" max="3070" width="5.140625" customWidth="1"/>
    <col min="3071" max="3071" width="4" customWidth="1"/>
    <col min="3072" max="3072" width="9.140625" customWidth="1"/>
    <col min="3073" max="3073" width="10" customWidth="1"/>
    <col min="3074" max="3074" width="2.42578125" customWidth="1"/>
    <col min="3075" max="3075" width="8" customWidth="1"/>
    <col min="3076" max="3076" width="12.28515625" customWidth="1"/>
    <col min="3077" max="3077" width="0.140625" customWidth="1"/>
    <col min="3078" max="3078" width="7.7109375" customWidth="1"/>
    <col min="3079" max="3079" width="11.28515625" customWidth="1"/>
    <col min="3080" max="3080" width="3.85546875" customWidth="1"/>
    <col min="3081" max="3081" width="6" customWidth="1"/>
    <col min="3082" max="3082" width="2.42578125" customWidth="1"/>
    <col min="3083" max="3083" width="3" customWidth="1"/>
    <col min="3084" max="3084" width="0.28515625" customWidth="1"/>
    <col min="3085" max="3085" width="9.140625" customWidth="1"/>
    <col min="3086" max="3086" width="0.28515625" customWidth="1"/>
    <col min="3087" max="3087" width="3.28515625" customWidth="1"/>
    <col min="3322" max="3322" width="3.28515625" customWidth="1"/>
    <col min="3323" max="3323" width="6.140625" customWidth="1"/>
    <col min="3324" max="3324" width="3.28515625" customWidth="1"/>
    <col min="3325" max="3325" width="22" customWidth="1"/>
    <col min="3326" max="3326" width="5.140625" customWidth="1"/>
    <col min="3327" max="3327" width="4" customWidth="1"/>
    <col min="3328" max="3328" width="9.140625" customWidth="1"/>
    <col min="3329" max="3329" width="10" customWidth="1"/>
    <col min="3330" max="3330" width="2.42578125" customWidth="1"/>
    <col min="3331" max="3331" width="8" customWidth="1"/>
    <col min="3332" max="3332" width="12.28515625" customWidth="1"/>
    <col min="3333" max="3333" width="0.140625" customWidth="1"/>
    <col min="3334" max="3334" width="7.7109375" customWidth="1"/>
    <col min="3335" max="3335" width="11.28515625" customWidth="1"/>
    <col min="3336" max="3336" width="3.85546875" customWidth="1"/>
    <col min="3337" max="3337" width="6" customWidth="1"/>
    <col min="3338" max="3338" width="2.42578125" customWidth="1"/>
    <col min="3339" max="3339" width="3" customWidth="1"/>
    <col min="3340" max="3340" width="0.28515625" customWidth="1"/>
    <col min="3341" max="3341" width="9.140625" customWidth="1"/>
    <col min="3342" max="3342" width="0.28515625" customWidth="1"/>
    <col min="3343" max="3343" width="3.28515625" customWidth="1"/>
    <col min="3578" max="3578" width="3.28515625" customWidth="1"/>
    <col min="3579" max="3579" width="6.140625" customWidth="1"/>
    <col min="3580" max="3580" width="3.28515625" customWidth="1"/>
    <col min="3581" max="3581" width="22" customWidth="1"/>
    <col min="3582" max="3582" width="5.140625" customWidth="1"/>
    <col min="3583" max="3583" width="4" customWidth="1"/>
    <col min="3584" max="3584" width="9.140625" customWidth="1"/>
    <col min="3585" max="3585" width="10" customWidth="1"/>
    <col min="3586" max="3586" width="2.42578125" customWidth="1"/>
    <col min="3587" max="3587" width="8" customWidth="1"/>
    <col min="3588" max="3588" width="12.28515625" customWidth="1"/>
    <col min="3589" max="3589" width="0.140625" customWidth="1"/>
    <col min="3590" max="3590" width="7.7109375" customWidth="1"/>
    <col min="3591" max="3591" width="11.28515625" customWidth="1"/>
    <col min="3592" max="3592" width="3.85546875" customWidth="1"/>
    <col min="3593" max="3593" width="6" customWidth="1"/>
    <col min="3594" max="3594" width="2.42578125" customWidth="1"/>
    <col min="3595" max="3595" width="3" customWidth="1"/>
    <col min="3596" max="3596" width="0.28515625" customWidth="1"/>
    <col min="3597" max="3597" width="9.140625" customWidth="1"/>
    <col min="3598" max="3598" width="0.28515625" customWidth="1"/>
    <col min="3599" max="3599" width="3.28515625" customWidth="1"/>
    <col min="3834" max="3834" width="3.28515625" customWidth="1"/>
    <col min="3835" max="3835" width="6.140625" customWidth="1"/>
    <col min="3836" max="3836" width="3.28515625" customWidth="1"/>
    <col min="3837" max="3837" width="22" customWidth="1"/>
    <col min="3838" max="3838" width="5.140625" customWidth="1"/>
    <col min="3839" max="3839" width="4" customWidth="1"/>
    <col min="3840" max="3840" width="9.140625" customWidth="1"/>
    <col min="3841" max="3841" width="10" customWidth="1"/>
    <col min="3842" max="3842" width="2.42578125" customWidth="1"/>
    <col min="3843" max="3843" width="8" customWidth="1"/>
    <col min="3844" max="3844" width="12.28515625" customWidth="1"/>
    <col min="3845" max="3845" width="0.140625" customWidth="1"/>
    <col min="3846" max="3846" width="7.7109375" customWidth="1"/>
    <col min="3847" max="3847" width="11.28515625" customWidth="1"/>
    <col min="3848" max="3848" width="3.85546875" customWidth="1"/>
    <col min="3849" max="3849" width="6" customWidth="1"/>
    <col min="3850" max="3850" width="2.42578125" customWidth="1"/>
    <col min="3851" max="3851" width="3" customWidth="1"/>
    <col min="3852" max="3852" width="0.28515625" customWidth="1"/>
    <col min="3853" max="3853" width="9.140625" customWidth="1"/>
    <col min="3854" max="3854" width="0.28515625" customWidth="1"/>
    <col min="3855" max="3855" width="3.28515625" customWidth="1"/>
    <col min="4090" max="4090" width="3.28515625" customWidth="1"/>
    <col min="4091" max="4091" width="6.140625" customWidth="1"/>
    <col min="4092" max="4092" width="3.28515625" customWidth="1"/>
    <col min="4093" max="4093" width="22" customWidth="1"/>
    <col min="4094" max="4094" width="5.140625" customWidth="1"/>
    <col min="4095" max="4095" width="4" customWidth="1"/>
    <col min="4096" max="4096" width="9.140625" customWidth="1"/>
    <col min="4097" max="4097" width="10" customWidth="1"/>
    <col min="4098" max="4098" width="2.42578125" customWidth="1"/>
    <col min="4099" max="4099" width="8" customWidth="1"/>
    <col min="4100" max="4100" width="12.28515625" customWidth="1"/>
    <col min="4101" max="4101" width="0.140625" customWidth="1"/>
    <col min="4102" max="4102" width="7.7109375" customWidth="1"/>
    <col min="4103" max="4103" width="11.28515625" customWidth="1"/>
    <col min="4104" max="4104" width="3.85546875" customWidth="1"/>
    <col min="4105" max="4105" width="6" customWidth="1"/>
    <col min="4106" max="4106" width="2.42578125" customWidth="1"/>
    <col min="4107" max="4107" width="3" customWidth="1"/>
    <col min="4108" max="4108" width="0.28515625" customWidth="1"/>
    <col min="4109" max="4109" width="9.140625" customWidth="1"/>
    <col min="4110" max="4110" width="0.28515625" customWidth="1"/>
    <col min="4111" max="4111" width="3.28515625" customWidth="1"/>
    <col min="4346" max="4346" width="3.28515625" customWidth="1"/>
    <col min="4347" max="4347" width="6.140625" customWidth="1"/>
    <col min="4348" max="4348" width="3.28515625" customWidth="1"/>
    <col min="4349" max="4349" width="22" customWidth="1"/>
    <col min="4350" max="4350" width="5.140625" customWidth="1"/>
    <col min="4351" max="4351" width="4" customWidth="1"/>
    <col min="4352" max="4352" width="9.140625" customWidth="1"/>
    <col min="4353" max="4353" width="10" customWidth="1"/>
    <col min="4354" max="4354" width="2.42578125" customWidth="1"/>
    <col min="4355" max="4355" width="8" customWidth="1"/>
    <col min="4356" max="4356" width="12.28515625" customWidth="1"/>
    <col min="4357" max="4357" width="0.140625" customWidth="1"/>
    <col min="4358" max="4358" width="7.7109375" customWidth="1"/>
    <col min="4359" max="4359" width="11.28515625" customWidth="1"/>
    <col min="4360" max="4360" width="3.85546875" customWidth="1"/>
    <col min="4361" max="4361" width="6" customWidth="1"/>
    <col min="4362" max="4362" width="2.42578125" customWidth="1"/>
    <col min="4363" max="4363" width="3" customWidth="1"/>
    <col min="4364" max="4364" width="0.28515625" customWidth="1"/>
    <col min="4365" max="4365" width="9.140625" customWidth="1"/>
    <col min="4366" max="4366" width="0.28515625" customWidth="1"/>
    <col min="4367" max="4367" width="3.28515625" customWidth="1"/>
    <col min="4602" max="4602" width="3.28515625" customWidth="1"/>
    <col min="4603" max="4603" width="6.140625" customWidth="1"/>
    <col min="4604" max="4604" width="3.28515625" customWidth="1"/>
    <col min="4605" max="4605" width="22" customWidth="1"/>
    <col min="4606" max="4606" width="5.140625" customWidth="1"/>
    <col min="4607" max="4607" width="4" customWidth="1"/>
    <col min="4608" max="4608" width="9.140625" customWidth="1"/>
    <col min="4609" max="4609" width="10" customWidth="1"/>
    <col min="4610" max="4610" width="2.42578125" customWidth="1"/>
    <col min="4611" max="4611" width="8" customWidth="1"/>
    <col min="4612" max="4612" width="12.28515625" customWidth="1"/>
    <col min="4613" max="4613" width="0.140625" customWidth="1"/>
    <col min="4614" max="4614" width="7.7109375" customWidth="1"/>
    <col min="4615" max="4615" width="11.28515625" customWidth="1"/>
    <col min="4616" max="4616" width="3.85546875" customWidth="1"/>
    <col min="4617" max="4617" width="6" customWidth="1"/>
    <col min="4618" max="4618" width="2.42578125" customWidth="1"/>
    <col min="4619" max="4619" width="3" customWidth="1"/>
    <col min="4620" max="4620" width="0.28515625" customWidth="1"/>
    <col min="4621" max="4621" width="9.140625" customWidth="1"/>
    <col min="4622" max="4622" width="0.28515625" customWidth="1"/>
    <col min="4623" max="4623" width="3.28515625" customWidth="1"/>
    <col min="4858" max="4858" width="3.28515625" customWidth="1"/>
    <col min="4859" max="4859" width="6.140625" customWidth="1"/>
    <col min="4860" max="4860" width="3.28515625" customWidth="1"/>
    <col min="4861" max="4861" width="22" customWidth="1"/>
    <col min="4862" max="4862" width="5.140625" customWidth="1"/>
    <col min="4863" max="4863" width="4" customWidth="1"/>
    <col min="4864" max="4864" width="9.140625" customWidth="1"/>
    <col min="4865" max="4865" width="10" customWidth="1"/>
    <col min="4866" max="4866" width="2.42578125" customWidth="1"/>
    <col min="4867" max="4867" width="8" customWidth="1"/>
    <col min="4868" max="4868" width="12.28515625" customWidth="1"/>
    <col min="4869" max="4869" width="0.140625" customWidth="1"/>
    <col min="4870" max="4870" width="7.7109375" customWidth="1"/>
    <col min="4871" max="4871" width="11.28515625" customWidth="1"/>
    <col min="4872" max="4872" width="3.85546875" customWidth="1"/>
    <col min="4873" max="4873" width="6" customWidth="1"/>
    <col min="4874" max="4874" width="2.42578125" customWidth="1"/>
    <col min="4875" max="4875" width="3" customWidth="1"/>
    <col min="4876" max="4876" width="0.28515625" customWidth="1"/>
    <col min="4877" max="4877" width="9.140625" customWidth="1"/>
    <col min="4878" max="4878" width="0.28515625" customWidth="1"/>
    <col min="4879" max="4879" width="3.28515625" customWidth="1"/>
    <col min="5114" max="5114" width="3.28515625" customWidth="1"/>
    <col min="5115" max="5115" width="6.140625" customWidth="1"/>
    <col min="5116" max="5116" width="3.28515625" customWidth="1"/>
    <col min="5117" max="5117" width="22" customWidth="1"/>
    <col min="5118" max="5118" width="5.140625" customWidth="1"/>
    <col min="5119" max="5119" width="4" customWidth="1"/>
    <col min="5120" max="5120" width="9.140625" customWidth="1"/>
    <col min="5121" max="5121" width="10" customWidth="1"/>
    <col min="5122" max="5122" width="2.42578125" customWidth="1"/>
    <col min="5123" max="5123" width="8" customWidth="1"/>
    <col min="5124" max="5124" width="12.28515625" customWidth="1"/>
    <col min="5125" max="5125" width="0.140625" customWidth="1"/>
    <col min="5126" max="5126" width="7.7109375" customWidth="1"/>
    <col min="5127" max="5127" width="11.28515625" customWidth="1"/>
    <col min="5128" max="5128" width="3.85546875" customWidth="1"/>
    <col min="5129" max="5129" width="6" customWidth="1"/>
    <col min="5130" max="5130" width="2.42578125" customWidth="1"/>
    <col min="5131" max="5131" width="3" customWidth="1"/>
    <col min="5132" max="5132" width="0.28515625" customWidth="1"/>
    <col min="5133" max="5133" width="9.140625" customWidth="1"/>
    <col min="5134" max="5134" width="0.28515625" customWidth="1"/>
    <col min="5135" max="5135" width="3.28515625" customWidth="1"/>
    <col min="5370" max="5370" width="3.28515625" customWidth="1"/>
    <col min="5371" max="5371" width="6.140625" customWidth="1"/>
    <col min="5372" max="5372" width="3.28515625" customWidth="1"/>
    <col min="5373" max="5373" width="22" customWidth="1"/>
    <col min="5374" max="5374" width="5.140625" customWidth="1"/>
    <col min="5375" max="5375" width="4" customWidth="1"/>
    <col min="5376" max="5376" width="9.140625" customWidth="1"/>
    <col min="5377" max="5377" width="10" customWidth="1"/>
    <col min="5378" max="5378" width="2.42578125" customWidth="1"/>
    <col min="5379" max="5379" width="8" customWidth="1"/>
    <col min="5380" max="5380" width="12.28515625" customWidth="1"/>
    <col min="5381" max="5381" width="0.140625" customWidth="1"/>
    <col min="5382" max="5382" width="7.7109375" customWidth="1"/>
    <col min="5383" max="5383" width="11.28515625" customWidth="1"/>
    <col min="5384" max="5384" width="3.85546875" customWidth="1"/>
    <col min="5385" max="5385" width="6" customWidth="1"/>
    <col min="5386" max="5386" width="2.42578125" customWidth="1"/>
    <col min="5387" max="5387" width="3" customWidth="1"/>
    <col min="5388" max="5388" width="0.28515625" customWidth="1"/>
    <col min="5389" max="5389" width="9.140625" customWidth="1"/>
    <col min="5390" max="5390" width="0.28515625" customWidth="1"/>
    <col min="5391" max="5391" width="3.28515625" customWidth="1"/>
    <col min="5626" max="5626" width="3.28515625" customWidth="1"/>
    <col min="5627" max="5627" width="6.140625" customWidth="1"/>
    <col min="5628" max="5628" width="3.28515625" customWidth="1"/>
    <col min="5629" max="5629" width="22" customWidth="1"/>
    <col min="5630" max="5630" width="5.140625" customWidth="1"/>
    <col min="5631" max="5631" width="4" customWidth="1"/>
    <col min="5632" max="5632" width="9.140625" customWidth="1"/>
    <col min="5633" max="5633" width="10" customWidth="1"/>
    <col min="5634" max="5634" width="2.42578125" customWidth="1"/>
    <col min="5635" max="5635" width="8" customWidth="1"/>
    <col min="5636" max="5636" width="12.28515625" customWidth="1"/>
    <col min="5637" max="5637" width="0.140625" customWidth="1"/>
    <col min="5638" max="5638" width="7.7109375" customWidth="1"/>
    <col min="5639" max="5639" width="11.28515625" customWidth="1"/>
    <col min="5640" max="5640" width="3.85546875" customWidth="1"/>
    <col min="5641" max="5641" width="6" customWidth="1"/>
    <col min="5642" max="5642" width="2.42578125" customWidth="1"/>
    <col min="5643" max="5643" width="3" customWidth="1"/>
    <col min="5644" max="5644" width="0.28515625" customWidth="1"/>
    <col min="5645" max="5645" width="9.140625" customWidth="1"/>
    <col min="5646" max="5646" width="0.28515625" customWidth="1"/>
    <col min="5647" max="5647" width="3.28515625" customWidth="1"/>
    <col min="5882" max="5882" width="3.28515625" customWidth="1"/>
    <col min="5883" max="5883" width="6.140625" customWidth="1"/>
    <col min="5884" max="5884" width="3.28515625" customWidth="1"/>
    <col min="5885" max="5885" width="22" customWidth="1"/>
    <col min="5886" max="5886" width="5.140625" customWidth="1"/>
    <col min="5887" max="5887" width="4" customWidth="1"/>
    <col min="5888" max="5888" width="9.140625" customWidth="1"/>
    <col min="5889" max="5889" width="10" customWidth="1"/>
    <col min="5890" max="5890" width="2.42578125" customWidth="1"/>
    <col min="5891" max="5891" width="8" customWidth="1"/>
    <col min="5892" max="5892" width="12.28515625" customWidth="1"/>
    <col min="5893" max="5893" width="0.140625" customWidth="1"/>
    <col min="5894" max="5894" width="7.7109375" customWidth="1"/>
    <col min="5895" max="5895" width="11.28515625" customWidth="1"/>
    <col min="5896" max="5896" width="3.85546875" customWidth="1"/>
    <col min="5897" max="5897" width="6" customWidth="1"/>
    <col min="5898" max="5898" width="2.42578125" customWidth="1"/>
    <col min="5899" max="5899" width="3" customWidth="1"/>
    <col min="5900" max="5900" width="0.28515625" customWidth="1"/>
    <col min="5901" max="5901" width="9.140625" customWidth="1"/>
    <col min="5902" max="5902" width="0.28515625" customWidth="1"/>
    <col min="5903" max="5903" width="3.28515625" customWidth="1"/>
    <col min="6138" max="6138" width="3.28515625" customWidth="1"/>
    <col min="6139" max="6139" width="6.140625" customWidth="1"/>
    <col min="6140" max="6140" width="3.28515625" customWidth="1"/>
    <col min="6141" max="6141" width="22" customWidth="1"/>
    <col min="6142" max="6142" width="5.140625" customWidth="1"/>
    <col min="6143" max="6143" width="4" customWidth="1"/>
    <col min="6144" max="6144" width="9.140625" customWidth="1"/>
    <col min="6145" max="6145" width="10" customWidth="1"/>
    <col min="6146" max="6146" width="2.42578125" customWidth="1"/>
    <col min="6147" max="6147" width="8" customWidth="1"/>
    <col min="6148" max="6148" width="12.28515625" customWidth="1"/>
    <col min="6149" max="6149" width="0.140625" customWidth="1"/>
    <col min="6150" max="6150" width="7.7109375" customWidth="1"/>
    <col min="6151" max="6151" width="11.28515625" customWidth="1"/>
    <col min="6152" max="6152" width="3.85546875" customWidth="1"/>
    <col min="6153" max="6153" width="6" customWidth="1"/>
    <col min="6154" max="6154" width="2.42578125" customWidth="1"/>
    <col min="6155" max="6155" width="3" customWidth="1"/>
    <col min="6156" max="6156" width="0.28515625" customWidth="1"/>
    <col min="6157" max="6157" width="9.140625" customWidth="1"/>
    <col min="6158" max="6158" width="0.28515625" customWidth="1"/>
    <col min="6159" max="6159" width="3.28515625" customWidth="1"/>
    <col min="6394" max="6394" width="3.28515625" customWidth="1"/>
    <col min="6395" max="6395" width="6.140625" customWidth="1"/>
    <col min="6396" max="6396" width="3.28515625" customWidth="1"/>
    <col min="6397" max="6397" width="22" customWidth="1"/>
    <col min="6398" max="6398" width="5.140625" customWidth="1"/>
    <col min="6399" max="6399" width="4" customWidth="1"/>
    <col min="6400" max="6400" width="9.140625" customWidth="1"/>
    <col min="6401" max="6401" width="10" customWidth="1"/>
    <col min="6402" max="6402" width="2.42578125" customWidth="1"/>
    <col min="6403" max="6403" width="8" customWidth="1"/>
    <col min="6404" max="6404" width="12.28515625" customWidth="1"/>
    <col min="6405" max="6405" width="0.140625" customWidth="1"/>
    <col min="6406" max="6406" width="7.7109375" customWidth="1"/>
    <col min="6407" max="6407" width="11.28515625" customWidth="1"/>
    <col min="6408" max="6408" width="3.85546875" customWidth="1"/>
    <col min="6409" max="6409" width="6" customWidth="1"/>
    <col min="6410" max="6410" width="2.42578125" customWidth="1"/>
    <col min="6411" max="6411" width="3" customWidth="1"/>
    <col min="6412" max="6412" width="0.28515625" customWidth="1"/>
    <col min="6413" max="6413" width="9.140625" customWidth="1"/>
    <col min="6414" max="6414" width="0.28515625" customWidth="1"/>
    <col min="6415" max="6415" width="3.28515625" customWidth="1"/>
    <col min="6650" max="6650" width="3.28515625" customWidth="1"/>
    <col min="6651" max="6651" width="6.140625" customWidth="1"/>
    <col min="6652" max="6652" width="3.28515625" customWidth="1"/>
    <col min="6653" max="6653" width="22" customWidth="1"/>
    <col min="6654" max="6654" width="5.140625" customWidth="1"/>
    <col min="6655" max="6655" width="4" customWidth="1"/>
    <col min="6656" max="6656" width="9.140625" customWidth="1"/>
    <col min="6657" max="6657" width="10" customWidth="1"/>
    <col min="6658" max="6658" width="2.42578125" customWidth="1"/>
    <col min="6659" max="6659" width="8" customWidth="1"/>
    <col min="6660" max="6660" width="12.28515625" customWidth="1"/>
    <col min="6661" max="6661" width="0.140625" customWidth="1"/>
    <col min="6662" max="6662" width="7.7109375" customWidth="1"/>
    <col min="6663" max="6663" width="11.28515625" customWidth="1"/>
    <col min="6664" max="6664" width="3.85546875" customWidth="1"/>
    <col min="6665" max="6665" width="6" customWidth="1"/>
    <col min="6666" max="6666" width="2.42578125" customWidth="1"/>
    <col min="6667" max="6667" width="3" customWidth="1"/>
    <col min="6668" max="6668" width="0.28515625" customWidth="1"/>
    <col min="6669" max="6669" width="9.140625" customWidth="1"/>
    <col min="6670" max="6670" width="0.28515625" customWidth="1"/>
    <col min="6671" max="6671" width="3.28515625" customWidth="1"/>
    <col min="6906" max="6906" width="3.28515625" customWidth="1"/>
    <col min="6907" max="6907" width="6.140625" customWidth="1"/>
    <col min="6908" max="6908" width="3.28515625" customWidth="1"/>
    <col min="6909" max="6909" width="22" customWidth="1"/>
    <col min="6910" max="6910" width="5.140625" customWidth="1"/>
    <col min="6911" max="6911" width="4" customWidth="1"/>
    <col min="6912" max="6912" width="9.140625" customWidth="1"/>
    <col min="6913" max="6913" width="10" customWidth="1"/>
    <col min="6914" max="6914" width="2.42578125" customWidth="1"/>
    <col min="6915" max="6915" width="8" customWidth="1"/>
    <col min="6916" max="6916" width="12.28515625" customWidth="1"/>
    <col min="6917" max="6917" width="0.140625" customWidth="1"/>
    <col min="6918" max="6918" width="7.7109375" customWidth="1"/>
    <col min="6919" max="6919" width="11.28515625" customWidth="1"/>
    <col min="6920" max="6920" width="3.85546875" customWidth="1"/>
    <col min="6921" max="6921" width="6" customWidth="1"/>
    <col min="6922" max="6922" width="2.42578125" customWidth="1"/>
    <col min="6923" max="6923" width="3" customWidth="1"/>
    <col min="6924" max="6924" width="0.28515625" customWidth="1"/>
    <col min="6925" max="6925" width="9.140625" customWidth="1"/>
    <col min="6926" max="6926" width="0.28515625" customWidth="1"/>
    <col min="6927" max="6927" width="3.28515625" customWidth="1"/>
    <col min="7162" max="7162" width="3.28515625" customWidth="1"/>
    <col min="7163" max="7163" width="6.140625" customWidth="1"/>
    <col min="7164" max="7164" width="3.28515625" customWidth="1"/>
    <col min="7165" max="7165" width="22" customWidth="1"/>
    <col min="7166" max="7166" width="5.140625" customWidth="1"/>
    <col min="7167" max="7167" width="4" customWidth="1"/>
    <col min="7168" max="7168" width="9.140625" customWidth="1"/>
    <col min="7169" max="7169" width="10" customWidth="1"/>
    <col min="7170" max="7170" width="2.42578125" customWidth="1"/>
    <col min="7171" max="7171" width="8" customWidth="1"/>
    <col min="7172" max="7172" width="12.28515625" customWidth="1"/>
    <col min="7173" max="7173" width="0.140625" customWidth="1"/>
    <col min="7174" max="7174" width="7.7109375" customWidth="1"/>
    <col min="7175" max="7175" width="11.28515625" customWidth="1"/>
    <col min="7176" max="7176" width="3.85546875" customWidth="1"/>
    <col min="7177" max="7177" width="6" customWidth="1"/>
    <col min="7178" max="7178" width="2.42578125" customWidth="1"/>
    <col min="7179" max="7179" width="3" customWidth="1"/>
    <col min="7180" max="7180" width="0.28515625" customWidth="1"/>
    <col min="7181" max="7181" width="9.140625" customWidth="1"/>
    <col min="7182" max="7182" width="0.28515625" customWidth="1"/>
    <col min="7183" max="7183" width="3.28515625" customWidth="1"/>
    <col min="7418" max="7418" width="3.28515625" customWidth="1"/>
    <col min="7419" max="7419" width="6.140625" customWidth="1"/>
    <col min="7420" max="7420" width="3.28515625" customWidth="1"/>
    <col min="7421" max="7421" width="22" customWidth="1"/>
    <col min="7422" max="7422" width="5.140625" customWidth="1"/>
    <col min="7423" max="7423" width="4" customWidth="1"/>
    <col min="7424" max="7424" width="9.140625" customWidth="1"/>
    <col min="7425" max="7425" width="10" customWidth="1"/>
    <col min="7426" max="7426" width="2.42578125" customWidth="1"/>
    <col min="7427" max="7427" width="8" customWidth="1"/>
    <col min="7428" max="7428" width="12.28515625" customWidth="1"/>
    <col min="7429" max="7429" width="0.140625" customWidth="1"/>
    <col min="7430" max="7430" width="7.7109375" customWidth="1"/>
    <col min="7431" max="7431" width="11.28515625" customWidth="1"/>
    <col min="7432" max="7432" width="3.85546875" customWidth="1"/>
    <col min="7433" max="7433" width="6" customWidth="1"/>
    <col min="7434" max="7434" width="2.42578125" customWidth="1"/>
    <col min="7435" max="7435" width="3" customWidth="1"/>
    <col min="7436" max="7436" width="0.28515625" customWidth="1"/>
    <col min="7437" max="7437" width="9.140625" customWidth="1"/>
    <col min="7438" max="7438" width="0.28515625" customWidth="1"/>
    <col min="7439" max="7439" width="3.28515625" customWidth="1"/>
    <col min="7674" max="7674" width="3.28515625" customWidth="1"/>
    <col min="7675" max="7675" width="6.140625" customWidth="1"/>
    <col min="7676" max="7676" width="3.28515625" customWidth="1"/>
    <col min="7677" max="7677" width="22" customWidth="1"/>
    <col min="7678" max="7678" width="5.140625" customWidth="1"/>
    <col min="7679" max="7679" width="4" customWidth="1"/>
    <col min="7680" max="7680" width="9.140625" customWidth="1"/>
    <col min="7681" max="7681" width="10" customWidth="1"/>
    <col min="7682" max="7682" width="2.42578125" customWidth="1"/>
    <col min="7683" max="7683" width="8" customWidth="1"/>
    <col min="7684" max="7684" width="12.28515625" customWidth="1"/>
    <col min="7685" max="7685" width="0.140625" customWidth="1"/>
    <col min="7686" max="7686" width="7.7109375" customWidth="1"/>
    <col min="7687" max="7687" width="11.28515625" customWidth="1"/>
    <col min="7688" max="7688" width="3.85546875" customWidth="1"/>
    <col min="7689" max="7689" width="6" customWidth="1"/>
    <col min="7690" max="7690" width="2.42578125" customWidth="1"/>
    <col min="7691" max="7691" width="3" customWidth="1"/>
    <col min="7692" max="7692" width="0.28515625" customWidth="1"/>
    <col min="7693" max="7693" width="9.140625" customWidth="1"/>
    <col min="7694" max="7694" width="0.28515625" customWidth="1"/>
    <col min="7695" max="7695" width="3.28515625" customWidth="1"/>
    <col min="7930" max="7930" width="3.28515625" customWidth="1"/>
    <col min="7931" max="7931" width="6.140625" customWidth="1"/>
    <col min="7932" max="7932" width="3.28515625" customWidth="1"/>
    <col min="7933" max="7933" width="22" customWidth="1"/>
    <col min="7934" max="7934" width="5.140625" customWidth="1"/>
    <col min="7935" max="7935" width="4" customWidth="1"/>
    <col min="7936" max="7936" width="9.140625" customWidth="1"/>
    <col min="7937" max="7937" width="10" customWidth="1"/>
    <col min="7938" max="7938" width="2.42578125" customWidth="1"/>
    <col min="7939" max="7939" width="8" customWidth="1"/>
    <col min="7940" max="7940" width="12.28515625" customWidth="1"/>
    <col min="7941" max="7941" width="0.140625" customWidth="1"/>
    <col min="7942" max="7942" width="7.7109375" customWidth="1"/>
    <col min="7943" max="7943" width="11.28515625" customWidth="1"/>
    <col min="7944" max="7944" width="3.85546875" customWidth="1"/>
    <col min="7945" max="7945" width="6" customWidth="1"/>
    <col min="7946" max="7946" width="2.42578125" customWidth="1"/>
    <col min="7947" max="7947" width="3" customWidth="1"/>
    <col min="7948" max="7948" width="0.28515625" customWidth="1"/>
    <col min="7949" max="7949" width="9.140625" customWidth="1"/>
    <col min="7950" max="7950" width="0.28515625" customWidth="1"/>
    <col min="7951" max="7951" width="3.28515625" customWidth="1"/>
    <col min="8186" max="8186" width="3.28515625" customWidth="1"/>
    <col min="8187" max="8187" width="6.140625" customWidth="1"/>
    <col min="8188" max="8188" width="3.28515625" customWidth="1"/>
    <col min="8189" max="8189" width="22" customWidth="1"/>
    <col min="8190" max="8190" width="5.140625" customWidth="1"/>
    <col min="8191" max="8191" width="4" customWidth="1"/>
    <col min="8192" max="8192" width="9.140625" customWidth="1"/>
    <col min="8193" max="8193" width="10" customWidth="1"/>
    <col min="8194" max="8194" width="2.42578125" customWidth="1"/>
    <col min="8195" max="8195" width="8" customWidth="1"/>
    <col min="8196" max="8196" width="12.28515625" customWidth="1"/>
    <col min="8197" max="8197" width="0.140625" customWidth="1"/>
    <col min="8198" max="8198" width="7.7109375" customWidth="1"/>
    <col min="8199" max="8199" width="11.28515625" customWidth="1"/>
    <col min="8200" max="8200" width="3.85546875" customWidth="1"/>
    <col min="8201" max="8201" width="6" customWidth="1"/>
    <col min="8202" max="8202" width="2.42578125" customWidth="1"/>
    <col min="8203" max="8203" width="3" customWidth="1"/>
    <col min="8204" max="8204" width="0.28515625" customWidth="1"/>
    <col min="8205" max="8205" width="9.140625" customWidth="1"/>
    <col min="8206" max="8206" width="0.28515625" customWidth="1"/>
    <col min="8207" max="8207" width="3.28515625" customWidth="1"/>
    <col min="8442" max="8442" width="3.28515625" customWidth="1"/>
    <col min="8443" max="8443" width="6.140625" customWidth="1"/>
    <col min="8444" max="8444" width="3.28515625" customWidth="1"/>
    <col min="8445" max="8445" width="22" customWidth="1"/>
    <col min="8446" max="8446" width="5.140625" customWidth="1"/>
    <col min="8447" max="8447" width="4" customWidth="1"/>
    <col min="8448" max="8448" width="9.140625" customWidth="1"/>
    <col min="8449" max="8449" width="10" customWidth="1"/>
    <col min="8450" max="8450" width="2.42578125" customWidth="1"/>
    <col min="8451" max="8451" width="8" customWidth="1"/>
    <col min="8452" max="8452" width="12.28515625" customWidth="1"/>
    <col min="8453" max="8453" width="0.140625" customWidth="1"/>
    <col min="8454" max="8454" width="7.7109375" customWidth="1"/>
    <col min="8455" max="8455" width="11.28515625" customWidth="1"/>
    <col min="8456" max="8456" width="3.85546875" customWidth="1"/>
    <col min="8457" max="8457" width="6" customWidth="1"/>
    <col min="8458" max="8458" width="2.42578125" customWidth="1"/>
    <col min="8459" max="8459" width="3" customWidth="1"/>
    <col min="8460" max="8460" width="0.28515625" customWidth="1"/>
    <col min="8461" max="8461" width="9.140625" customWidth="1"/>
    <col min="8462" max="8462" width="0.28515625" customWidth="1"/>
    <col min="8463" max="8463" width="3.28515625" customWidth="1"/>
    <col min="8698" max="8698" width="3.28515625" customWidth="1"/>
    <col min="8699" max="8699" width="6.140625" customWidth="1"/>
    <col min="8700" max="8700" width="3.28515625" customWidth="1"/>
    <col min="8701" max="8701" width="22" customWidth="1"/>
    <col min="8702" max="8702" width="5.140625" customWidth="1"/>
    <col min="8703" max="8703" width="4" customWidth="1"/>
    <col min="8704" max="8704" width="9.140625" customWidth="1"/>
    <col min="8705" max="8705" width="10" customWidth="1"/>
    <col min="8706" max="8706" width="2.42578125" customWidth="1"/>
    <col min="8707" max="8707" width="8" customWidth="1"/>
    <col min="8708" max="8708" width="12.28515625" customWidth="1"/>
    <col min="8709" max="8709" width="0.140625" customWidth="1"/>
    <col min="8710" max="8710" width="7.7109375" customWidth="1"/>
    <col min="8711" max="8711" width="11.28515625" customWidth="1"/>
    <col min="8712" max="8712" width="3.85546875" customWidth="1"/>
    <col min="8713" max="8713" width="6" customWidth="1"/>
    <col min="8714" max="8714" width="2.42578125" customWidth="1"/>
    <col min="8715" max="8715" width="3" customWidth="1"/>
    <col min="8716" max="8716" width="0.28515625" customWidth="1"/>
    <col min="8717" max="8717" width="9.140625" customWidth="1"/>
    <col min="8718" max="8718" width="0.28515625" customWidth="1"/>
    <col min="8719" max="8719" width="3.28515625" customWidth="1"/>
    <col min="8954" max="8954" width="3.28515625" customWidth="1"/>
    <col min="8955" max="8955" width="6.140625" customWidth="1"/>
    <col min="8956" max="8956" width="3.28515625" customWidth="1"/>
    <col min="8957" max="8957" width="22" customWidth="1"/>
    <col min="8958" max="8958" width="5.140625" customWidth="1"/>
    <col min="8959" max="8959" width="4" customWidth="1"/>
    <col min="8960" max="8960" width="9.140625" customWidth="1"/>
    <col min="8961" max="8961" width="10" customWidth="1"/>
    <col min="8962" max="8962" width="2.42578125" customWidth="1"/>
    <col min="8963" max="8963" width="8" customWidth="1"/>
    <col min="8964" max="8964" width="12.28515625" customWidth="1"/>
    <col min="8965" max="8965" width="0.140625" customWidth="1"/>
    <col min="8966" max="8966" width="7.7109375" customWidth="1"/>
    <col min="8967" max="8967" width="11.28515625" customWidth="1"/>
    <col min="8968" max="8968" width="3.85546875" customWidth="1"/>
    <col min="8969" max="8969" width="6" customWidth="1"/>
    <col min="8970" max="8970" width="2.42578125" customWidth="1"/>
    <col min="8971" max="8971" width="3" customWidth="1"/>
    <col min="8972" max="8972" width="0.28515625" customWidth="1"/>
    <col min="8973" max="8973" width="9.140625" customWidth="1"/>
    <col min="8974" max="8974" width="0.28515625" customWidth="1"/>
    <col min="8975" max="8975" width="3.28515625" customWidth="1"/>
    <col min="9210" max="9210" width="3.28515625" customWidth="1"/>
    <col min="9211" max="9211" width="6.140625" customWidth="1"/>
    <col min="9212" max="9212" width="3.28515625" customWidth="1"/>
    <col min="9213" max="9213" width="22" customWidth="1"/>
    <col min="9214" max="9214" width="5.140625" customWidth="1"/>
    <col min="9215" max="9215" width="4" customWidth="1"/>
    <col min="9216" max="9216" width="9.140625" customWidth="1"/>
    <col min="9217" max="9217" width="10" customWidth="1"/>
    <col min="9218" max="9218" width="2.42578125" customWidth="1"/>
    <col min="9219" max="9219" width="8" customWidth="1"/>
    <col min="9220" max="9220" width="12.28515625" customWidth="1"/>
    <col min="9221" max="9221" width="0.140625" customWidth="1"/>
    <col min="9222" max="9222" width="7.7109375" customWidth="1"/>
    <col min="9223" max="9223" width="11.28515625" customWidth="1"/>
    <col min="9224" max="9224" width="3.85546875" customWidth="1"/>
    <col min="9225" max="9225" width="6" customWidth="1"/>
    <col min="9226" max="9226" width="2.42578125" customWidth="1"/>
    <col min="9227" max="9227" width="3" customWidth="1"/>
    <col min="9228" max="9228" width="0.28515625" customWidth="1"/>
    <col min="9229" max="9229" width="9.140625" customWidth="1"/>
    <col min="9230" max="9230" width="0.28515625" customWidth="1"/>
    <col min="9231" max="9231" width="3.28515625" customWidth="1"/>
    <col min="9466" max="9466" width="3.28515625" customWidth="1"/>
    <col min="9467" max="9467" width="6.140625" customWidth="1"/>
    <col min="9468" max="9468" width="3.28515625" customWidth="1"/>
    <col min="9469" max="9469" width="22" customWidth="1"/>
    <col min="9470" max="9470" width="5.140625" customWidth="1"/>
    <col min="9471" max="9471" width="4" customWidth="1"/>
    <col min="9472" max="9472" width="9.140625" customWidth="1"/>
    <col min="9473" max="9473" width="10" customWidth="1"/>
    <col min="9474" max="9474" width="2.42578125" customWidth="1"/>
    <col min="9475" max="9475" width="8" customWidth="1"/>
    <col min="9476" max="9476" width="12.28515625" customWidth="1"/>
    <col min="9477" max="9477" width="0.140625" customWidth="1"/>
    <col min="9478" max="9478" width="7.7109375" customWidth="1"/>
    <col min="9479" max="9479" width="11.28515625" customWidth="1"/>
    <col min="9480" max="9480" width="3.85546875" customWidth="1"/>
    <col min="9481" max="9481" width="6" customWidth="1"/>
    <col min="9482" max="9482" width="2.42578125" customWidth="1"/>
    <col min="9483" max="9483" width="3" customWidth="1"/>
    <col min="9484" max="9484" width="0.28515625" customWidth="1"/>
    <col min="9485" max="9485" width="9.140625" customWidth="1"/>
    <col min="9486" max="9486" width="0.28515625" customWidth="1"/>
    <col min="9487" max="9487" width="3.28515625" customWidth="1"/>
    <col min="9722" max="9722" width="3.28515625" customWidth="1"/>
    <col min="9723" max="9723" width="6.140625" customWidth="1"/>
    <col min="9724" max="9724" width="3.28515625" customWidth="1"/>
    <col min="9725" max="9725" width="22" customWidth="1"/>
    <col min="9726" max="9726" width="5.140625" customWidth="1"/>
    <col min="9727" max="9727" width="4" customWidth="1"/>
    <col min="9728" max="9728" width="9.140625" customWidth="1"/>
    <col min="9729" max="9729" width="10" customWidth="1"/>
    <col min="9730" max="9730" width="2.42578125" customWidth="1"/>
    <col min="9731" max="9731" width="8" customWidth="1"/>
    <col min="9732" max="9732" width="12.28515625" customWidth="1"/>
    <col min="9733" max="9733" width="0.140625" customWidth="1"/>
    <col min="9734" max="9734" width="7.7109375" customWidth="1"/>
    <col min="9735" max="9735" width="11.28515625" customWidth="1"/>
    <col min="9736" max="9736" width="3.85546875" customWidth="1"/>
    <col min="9737" max="9737" width="6" customWidth="1"/>
    <col min="9738" max="9738" width="2.42578125" customWidth="1"/>
    <col min="9739" max="9739" width="3" customWidth="1"/>
    <col min="9740" max="9740" width="0.28515625" customWidth="1"/>
    <col min="9741" max="9741" width="9.140625" customWidth="1"/>
    <col min="9742" max="9742" width="0.28515625" customWidth="1"/>
    <col min="9743" max="9743" width="3.28515625" customWidth="1"/>
    <col min="9978" max="9978" width="3.28515625" customWidth="1"/>
    <col min="9979" max="9979" width="6.140625" customWidth="1"/>
    <col min="9980" max="9980" width="3.28515625" customWidth="1"/>
    <col min="9981" max="9981" width="22" customWidth="1"/>
    <col min="9982" max="9982" width="5.140625" customWidth="1"/>
    <col min="9983" max="9983" width="4" customWidth="1"/>
    <col min="9984" max="9984" width="9.140625" customWidth="1"/>
    <col min="9985" max="9985" width="10" customWidth="1"/>
    <col min="9986" max="9986" width="2.42578125" customWidth="1"/>
    <col min="9987" max="9987" width="8" customWidth="1"/>
    <col min="9988" max="9988" width="12.28515625" customWidth="1"/>
    <col min="9989" max="9989" width="0.140625" customWidth="1"/>
    <col min="9990" max="9990" width="7.7109375" customWidth="1"/>
    <col min="9991" max="9991" width="11.28515625" customWidth="1"/>
    <col min="9992" max="9992" width="3.85546875" customWidth="1"/>
    <col min="9993" max="9993" width="6" customWidth="1"/>
    <col min="9994" max="9994" width="2.42578125" customWidth="1"/>
    <col min="9995" max="9995" width="3" customWidth="1"/>
    <col min="9996" max="9996" width="0.28515625" customWidth="1"/>
    <col min="9997" max="9997" width="9.140625" customWidth="1"/>
    <col min="9998" max="9998" width="0.28515625" customWidth="1"/>
    <col min="9999" max="9999" width="3.28515625" customWidth="1"/>
    <col min="10234" max="10234" width="3.28515625" customWidth="1"/>
    <col min="10235" max="10235" width="6.140625" customWidth="1"/>
    <col min="10236" max="10236" width="3.28515625" customWidth="1"/>
    <col min="10237" max="10237" width="22" customWidth="1"/>
    <col min="10238" max="10238" width="5.140625" customWidth="1"/>
    <col min="10239" max="10239" width="4" customWidth="1"/>
    <col min="10240" max="10240" width="9.140625" customWidth="1"/>
    <col min="10241" max="10241" width="10" customWidth="1"/>
    <col min="10242" max="10242" width="2.42578125" customWidth="1"/>
    <col min="10243" max="10243" width="8" customWidth="1"/>
    <col min="10244" max="10244" width="12.28515625" customWidth="1"/>
    <col min="10245" max="10245" width="0.140625" customWidth="1"/>
    <col min="10246" max="10246" width="7.7109375" customWidth="1"/>
    <col min="10247" max="10247" width="11.28515625" customWidth="1"/>
    <col min="10248" max="10248" width="3.85546875" customWidth="1"/>
    <col min="10249" max="10249" width="6" customWidth="1"/>
    <col min="10250" max="10250" width="2.42578125" customWidth="1"/>
    <col min="10251" max="10251" width="3" customWidth="1"/>
    <col min="10252" max="10252" width="0.28515625" customWidth="1"/>
    <col min="10253" max="10253" width="9.140625" customWidth="1"/>
    <col min="10254" max="10254" width="0.28515625" customWidth="1"/>
    <col min="10255" max="10255" width="3.28515625" customWidth="1"/>
    <col min="10490" max="10490" width="3.28515625" customWidth="1"/>
    <col min="10491" max="10491" width="6.140625" customWidth="1"/>
    <col min="10492" max="10492" width="3.28515625" customWidth="1"/>
    <col min="10493" max="10493" width="22" customWidth="1"/>
    <col min="10494" max="10494" width="5.140625" customWidth="1"/>
    <col min="10495" max="10495" width="4" customWidth="1"/>
    <col min="10496" max="10496" width="9.140625" customWidth="1"/>
    <col min="10497" max="10497" width="10" customWidth="1"/>
    <col min="10498" max="10498" width="2.42578125" customWidth="1"/>
    <col min="10499" max="10499" width="8" customWidth="1"/>
    <col min="10500" max="10500" width="12.28515625" customWidth="1"/>
    <col min="10501" max="10501" width="0.140625" customWidth="1"/>
    <col min="10502" max="10502" width="7.7109375" customWidth="1"/>
    <col min="10503" max="10503" width="11.28515625" customWidth="1"/>
    <col min="10504" max="10504" width="3.85546875" customWidth="1"/>
    <col min="10505" max="10505" width="6" customWidth="1"/>
    <col min="10506" max="10506" width="2.42578125" customWidth="1"/>
    <col min="10507" max="10507" width="3" customWidth="1"/>
    <col min="10508" max="10508" width="0.28515625" customWidth="1"/>
    <col min="10509" max="10509" width="9.140625" customWidth="1"/>
    <col min="10510" max="10510" width="0.28515625" customWidth="1"/>
    <col min="10511" max="10511" width="3.28515625" customWidth="1"/>
    <col min="10746" max="10746" width="3.28515625" customWidth="1"/>
    <col min="10747" max="10747" width="6.140625" customWidth="1"/>
    <col min="10748" max="10748" width="3.28515625" customWidth="1"/>
    <col min="10749" max="10749" width="22" customWidth="1"/>
    <col min="10750" max="10750" width="5.140625" customWidth="1"/>
    <col min="10751" max="10751" width="4" customWidth="1"/>
    <col min="10752" max="10752" width="9.140625" customWidth="1"/>
    <col min="10753" max="10753" width="10" customWidth="1"/>
    <col min="10754" max="10754" width="2.42578125" customWidth="1"/>
    <col min="10755" max="10755" width="8" customWidth="1"/>
    <col min="10756" max="10756" width="12.28515625" customWidth="1"/>
    <col min="10757" max="10757" width="0.140625" customWidth="1"/>
    <col min="10758" max="10758" width="7.7109375" customWidth="1"/>
    <col min="10759" max="10759" width="11.28515625" customWidth="1"/>
    <col min="10760" max="10760" width="3.85546875" customWidth="1"/>
    <col min="10761" max="10761" width="6" customWidth="1"/>
    <col min="10762" max="10762" width="2.42578125" customWidth="1"/>
    <col min="10763" max="10763" width="3" customWidth="1"/>
    <col min="10764" max="10764" width="0.28515625" customWidth="1"/>
    <col min="10765" max="10765" width="9.140625" customWidth="1"/>
    <col min="10766" max="10766" width="0.28515625" customWidth="1"/>
    <col min="10767" max="10767" width="3.28515625" customWidth="1"/>
    <col min="11002" max="11002" width="3.28515625" customWidth="1"/>
    <col min="11003" max="11003" width="6.140625" customWidth="1"/>
    <col min="11004" max="11004" width="3.28515625" customWidth="1"/>
    <col min="11005" max="11005" width="22" customWidth="1"/>
    <col min="11006" max="11006" width="5.140625" customWidth="1"/>
    <col min="11007" max="11007" width="4" customWidth="1"/>
    <col min="11008" max="11008" width="9.140625" customWidth="1"/>
    <col min="11009" max="11009" width="10" customWidth="1"/>
    <col min="11010" max="11010" width="2.42578125" customWidth="1"/>
    <col min="11011" max="11011" width="8" customWidth="1"/>
    <col min="11012" max="11012" width="12.28515625" customWidth="1"/>
    <col min="11013" max="11013" width="0.140625" customWidth="1"/>
    <col min="11014" max="11014" width="7.7109375" customWidth="1"/>
    <col min="11015" max="11015" width="11.28515625" customWidth="1"/>
    <col min="11016" max="11016" width="3.85546875" customWidth="1"/>
    <col min="11017" max="11017" width="6" customWidth="1"/>
    <col min="11018" max="11018" width="2.42578125" customWidth="1"/>
    <col min="11019" max="11019" width="3" customWidth="1"/>
    <col min="11020" max="11020" width="0.28515625" customWidth="1"/>
    <col min="11021" max="11021" width="9.140625" customWidth="1"/>
    <col min="11022" max="11022" width="0.28515625" customWidth="1"/>
    <col min="11023" max="11023" width="3.28515625" customWidth="1"/>
    <col min="11258" max="11258" width="3.28515625" customWidth="1"/>
    <col min="11259" max="11259" width="6.140625" customWidth="1"/>
    <col min="11260" max="11260" width="3.28515625" customWidth="1"/>
    <col min="11261" max="11261" width="22" customWidth="1"/>
    <col min="11262" max="11262" width="5.140625" customWidth="1"/>
    <col min="11263" max="11263" width="4" customWidth="1"/>
    <col min="11264" max="11264" width="9.140625" customWidth="1"/>
    <col min="11265" max="11265" width="10" customWidth="1"/>
    <col min="11266" max="11266" width="2.42578125" customWidth="1"/>
    <col min="11267" max="11267" width="8" customWidth="1"/>
    <col min="11268" max="11268" width="12.28515625" customWidth="1"/>
    <col min="11269" max="11269" width="0.140625" customWidth="1"/>
    <col min="11270" max="11270" width="7.7109375" customWidth="1"/>
    <col min="11271" max="11271" width="11.28515625" customWidth="1"/>
    <col min="11272" max="11272" width="3.85546875" customWidth="1"/>
    <col min="11273" max="11273" width="6" customWidth="1"/>
    <col min="11274" max="11274" width="2.42578125" customWidth="1"/>
    <col min="11275" max="11275" width="3" customWidth="1"/>
    <col min="11276" max="11276" width="0.28515625" customWidth="1"/>
    <col min="11277" max="11277" width="9.140625" customWidth="1"/>
    <col min="11278" max="11278" width="0.28515625" customWidth="1"/>
    <col min="11279" max="11279" width="3.28515625" customWidth="1"/>
    <col min="11514" max="11514" width="3.28515625" customWidth="1"/>
    <col min="11515" max="11515" width="6.140625" customWidth="1"/>
    <col min="11516" max="11516" width="3.28515625" customWidth="1"/>
    <col min="11517" max="11517" width="22" customWidth="1"/>
    <col min="11518" max="11518" width="5.140625" customWidth="1"/>
    <col min="11519" max="11519" width="4" customWidth="1"/>
    <col min="11520" max="11520" width="9.140625" customWidth="1"/>
    <col min="11521" max="11521" width="10" customWidth="1"/>
    <col min="11522" max="11522" width="2.42578125" customWidth="1"/>
    <col min="11523" max="11523" width="8" customWidth="1"/>
    <col min="11524" max="11524" width="12.28515625" customWidth="1"/>
    <col min="11525" max="11525" width="0.140625" customWidth="1"/>
    <col min="11526" max="11526" width="7.7109375" customWidth="1"/>
    <col min="11527" max="11527" width="11.28515625" customWidth="1"/>
    <col min="11528" max="11528" width="3.85546875" customWidth="1"/>
    <col min="11529" max="11529" width="6" customWidth="1"/>
    <col min="11530" max="11530" width="2.42578125" customWidth="1"/>
    <col min="11531" max="11531" width="3" customWidth="1"/>
    <col min="11532" max="11532" width="0.28515625" customWidth="1"/>
    <col min="11533" max="11533" width="9.140625" customWidth="1"/>
    <col min="11534" max="11534" width="0.28515625" customWidth="1"/>
    <col min="11535" max="11535" width="3.28515625" customWidth="1"/>
    <col min="11770" max="11770" width="3.28515625" customWidth="1"/>
    <col min="11771" max="11771" width="6.140625" customWidth="1"/>
    <col min="11772" max="11772" width="3.28515625" customWidth="1"/>
    <col min="11773" max="11773" width="22" customWidth="1"/>
    <col min="11774" max="11774" width="5.140625" customWidth="1"/>
    <col min="11775" max="11775" width="4" customWidth="1"/>
    <col min="11776" max="11776" width="9.140625" customWidth="1"/>
    <col min="11777" max="11777" width="10" customWidth="1"/>
    <col min="11778" max="11778" width="2.42578125" customWidth="1"/>
    <col min="11779" max="11779" width="8" customWidth="1"/>
    <col min="11780" max="11780" width="12.28515625" customWidth="1"/>
    <col min="11781" max="11781" width="0.140625" customWidth="1"/>
    <col min="11782" max="11782" width="7.7109375" customWidth="1"/>
    <col min="11783" max="11783" width="11.28515625" customWidth="1"/>
    <col min="11784" max="11784" width="3.85546875" customWidth="1"/>
    <col min="11785" max="11785" width="6" customWidth="1"/>
    <col min="11786" max="11786" width="2.42578125" customWidth="1"/>
    <col min="11787" max="11787" width="3" customWidth="1"/>
    <col min="11788" max="11788" width="0.28515625" customWidth="1"/>
    <col min="11789" max="11789" width="9.140625" customWidth="1"/>
    <col min="11790" max="11790" width="0.28515625" customWidth="1"/>
    <col min="11791" max="11791" width="3.28515625" customWidth="1"/>
    <col min="12026" max="12026" width="3.28515625" customWidth="1"/>
    <col min="12027" max="12027" width="6.140625" customWidth="1"/>
    <col min="12028" max="12028" width="3.28515625" customWidth="1"/>
    <col min="12029" max="12029" width="22" customWidth="1"/>
    <col min="12030" max="12030" width="5.140625" customWidth="1"/>
    <col min="12031" max="12031" width="4" customWidth="1"/>
    <col min="12032" max="12032" width="9.140625" customWidth="1"/>
    <col min="12033" max="12033" width="10" customWidth="1"/>
    <col min="12034" max="12034" width="2.42578125" customWidth="1"/>
    <col min="12035" max="12035" width="8" customWidth="1"/>
    <col min="12036" max="12036" width="12.28515625" customWidth="1"/>
    <col min="12037" max="12037" width="0.140625" customWidth="1"/>
    <col min="12038" max="12038" width="7.7109375" customWidth="1"/>
    <col min="12039" max="12039" width="11.28515625" customWidth="1"/>
    <col min="12040" max="12040" width="3.85546875" customWidth="1"/>
    <col min="12041" max="12041" width="6" customWidth="1"/>
    <col min="12042" max="12042" width="2.42578125" customWidth="1"/>
    <col min="12043" max="12043" width="3" customWidth="1"/>
    <col min="12044" max="12044" width="0.28515625" customWidth="1"/>
    <col min="12045" max="12045" width="9.140625" customWidth="1"/>
    <col min="12046" max="12046" width="0.28515625" customWidth="1"/>
    <col min="12047" max="12047" width="3.28515625" customWidth="1"/>
    <col min="12282" max="12282" width="3.28515625" customWidth="1"/>
    <col min="12283" max="12283" width="6.140625" customWidth="1"/>
    <col min="12284" max="12284" width="3.28515625" customWidth="1"/>
    <col min="12285" max="12285" width="22" customWidth="1"/>
    <col min="12286" max="12286" width="5.140625" customWidth="1"/>
    <col min="12287" max="12287" width="4" customWidth="1"/>
    <col min="12288" max="12288" width="9.140625" customWidth="1"/>
    <col min="12289" max="12289" width="10" customWidth="1"/>
    <col min="12290" max="12290" width="2.42578125" customWidth="1"/>
    <col min="12291" max="12291" width="8" customWidth="1"/>
    <col min="12292" max="12292" width="12.28515625" customWidth="1"/>
    <col min="12293" max="12293" width="0.140625" customWidth="1"/>
    <col min="12294" max="12294" width="7.7109375" customWidth="1"/>
    <col min="12295" max="12295" width="11.28515625" customWidth="1"/>
    <col min="12296" max="12296" width="3.85546875" customWidth="1"/>
    <col min="12297" max="12297" width="6" customWidth="1"/>
    <col min="12298" max="12298" width="2.42578125" customWidth="1"/>
    <col min="12299" max="12299" width="3" customWidth="1"/>
    <col min="12300" max="12300" width="0.28515625" customWidth="1"/>
    <col min="12301" max="12301" width="9.140625" customWidth="1"/>
    <col min="12302" max="12302" width="0.28515625" customWidth="1"/>
    <col min="12303" max="12303" width="3.28515625" customWidth="1"/>
    <col min="12538" max="12538" width="3.28515625" customWidth="1"/>
    <col min="12539" max="12539" width="6.140625" customWidth="1"/>
    <col min="12540" max="12540" width="3.28515625" customWidth="1"/>
    <col min="12541" max="12541" width="22" customWidth="1"/>
    <col min="12542" max="12542" width="5.140625" customWidth="1"/>
    <col min="12543" max="12543" width="4" customWidth="1"/>
    <col min="12544" max="12544" width="9.140625" customWidth="1"/>
    <col min="12545" max="12545" width="10" customWidth="1"/>
    <col min="12546" max="12546" width="2.42578125" customWidth="1"/>
    <col min="12547" max="12547" width="8" customWidth="1"/>
    <col min="12548" max="12548" width="12.28515625" customWidth="1"/>
    <col min="12549" max="12549" width="0.140625" customWidth="1"/>
    <col min="12550" max="12550" width="7.7109375" customWidth="1"/>
    <col min="12551" max="12551" width="11.28515625" customWidth="1"/>
    <col min="12552" max="12552" width="3.85546875" customWidth="1"/>
    <col min="12553" max="12553" width="6" customWidth="1"/>
    <col min="12554" max="12554" width="2.42578125" customWidth="1"/>
    <col min="12555" max="12555" width="3" customWidth="1"/>
    <col min="12556" max="12556" width="0.28515625" customWidth="1"/>
    <col min="12557" max="12557" width="9.140625" customWidth="1"/>
    <col min="12558" max="12558" width="0.28515625" customWidth="1"/>
    <col min="12559" max="12559" width="3.28515625" customWidth="1"/>
    <col min="12794" max="12794" width="3.28515625" customWidth="1"/>
    <col min="12795" max="12795" width="6.140625" customWidth="1"/>
    <col min="12796" max="12796" width="3.28515625" customWidth="1"/>
    <col min="12797" max="12797" width="22" customWidth="1"/>
    <col min="12798" max="12798" width="5.140625" customWidth="1"/>
    <col min="12799" max="12799" width="4" customWidth="1"/>
    <col min="12800" max="12800" width="9.140625" customWidth="1"/>
    <col min="12801" max="12801" width="10" customWidth="1"/>
    <col min="12802" max="12802" width="2.42578125" customWidth="1"/>
    <col min="12803" max="12803" width="8" customWidth="1"/>
    <col min="12804" max="12804" width="12.28515625" customWidth="1"/>
    <col min="12805" max="12805" width="0.140625" customWidth="1"/>
    <col min="12806" max="12806" width="7.7109375" customWidth="1"/>
    <col min="12807" max="12807" width="11.28515625" customWidth="1"/>
    <col min="12808" max="12808" width="3.85546875" customWidth="1"/>
    <col min="12809" max="12809" width="6" customWidth="1"/>
    <col min="12810" max="12810" width="2.42578125" customWidth="1"/>
    <col min="12811" max="12811" width="3" customWidth="1"/>
    <col min="12812" max="12812" width="0.28515625" customWidth="1"/>
    <col min="12813" max="12813" width="9.140625" customWidth="1"/>
    <col min="12814" max="12814" width="0.28515625" customWidth="1"/>
    <col min="12815" max="12815" width="3.28515625" customWidth="1"/>
    <col min="13050" max="13050" width="3.28515625" customWidth="1"/>
    <col min="13051" max="13051" width="6.140625" customWidth="1"/>
    <col min="13052" max="13052" width="3.28515625" customWidth="1"/>
    <col min="13053" max="13053" width="22" customWidth="1"/>
    <col min="13054" max="13054" width="5.140625" customWidth="1"/>
    <col min="13055" max="13055" width="4" customWidth="1"/>
    <col min="13056" max="13056" width="9.140625" customWidth="1"/>
    <col min="13057" max="13057" width="10" customWidth="1"/>
    <col min="13058" max="13058" width="2.42578125" customWidth="1"/>
    <col min="13059" max="13059" width="8" customWidth="1"/>
    <col min="13060" max="13060" width="12.28515625" customWidth="1"/>
    <col min="13061" max="13061" width="0.140625" customWidth="1"/>
    <col min="13062" max="13062" width="7.7109375" customWidth="1"/>
    <col min="13063" max="13063" width="11.28515625" customWidth="1"/>
    <col min="13064" max="13064" width="3.85546875" customWidth="1"/>
    <col min="13065" max="13065" width="6" customWidth="1"/>
    <col min="13066" max="13066" width="2.42578125" customWidth="1"/>
    <col min="13067" max="13067" width="3" customWidth="1"/>
    <col min="13068" max="13068" width="0.28515625" customWidth="1"/>
    <col min="13069" max="13069" width="9.140625" customWidth="1"/>
    <col min="13070" max="13070" width="0.28515625" customWidth="1"/>
    <col min="13071" max="13071" width="3.28515625" customWidth="1"/>
    <col min="13306" max="13306" width="3.28515625" customWidth="1"/>
    <col min="13307" max="13307" width="6.140625" customWidth="1"/>
    <col min="13308" max="13308" width="3.28515625" customWidth="1"/>
    <col min="13309" max="13309" width="22" customWidth="1"/>
    <col min="13310" max="13310" width="5.140625" customWidth="1"/>
    <col min="13311" max="13311" width="4" customWidth="1"/>
    <col min="13312" max="13312" width="9.140625" customWidth="1"/>
    <col min="13313" max="13313" width="10" customWidth="1"/>
    <col min="13314" max="13314" width="2.42578125" customWidth="1"/>
    <col min="13315" max="13315" width="8" customWidth="1"/>
    <col min="13316" max="13316" width="12.28515625" customWidth="1"/>
    <col min="13317" max="13317" width="0.140625" customWidth="1"/>
    <col min="13318" max="13318" width="7.7109375" customWidth="1"/>
    <col min="13319" max="13319" width="11.28515625" customWidth="1"/>
    <col min="13320" max="13320" width="3.85546875" customWidth="1"/>
    <col min="13321" max="13321" width="6" customWidth="1"/>
    <col min="13322" max="13322" width="2.42578125" customWidth="1"/>
    <col min="13323" max="13323" width="3" customWidth="1"/>
    <col min="13324" max="13324" width="0.28515625" customWidth="1"/>
    <col min="13325" max="13325" width="9.140625" customWidth="1"/>
    <col min="13326" max="13326" width="0.28515625" customWidth="1"/>
    <col min="13327" max="13327" width="3.28515625" customWidth="1"/>
    <col min="13562" max="13562" width="3.28515625" customWidth="1"/>
    <col min="13563" max="13563" width="6.140625" customWidth="1"/>
    <col min="13564" max="13564" width="3.28515625" customWidth="1"/>
    <col min="13565" max="13565" width="22" customWidth="1"/>
    <col min="13566" max="13566" width="5.140625" customWidth="1"/>
    <col min="13567" max="13567" width="4" customWidth="1"/>
    <col min="13568" max="13568" width="9.140625" customWidth="1"/>
    <col min="13569" max="13569" width="10" customWidth="1"/>
    <col min="13570" max="13570" width="2.42578125" customWidth="1"/>
    <col min="13571" max="13571" width="8" customWidth="1"/>
    <col min="13572" max="13572" width="12.28515625" customWidth="1"/>
    <col min="13573" max="13573" width="0.140625" customWidth="1"/>
    <col min="13574" max="13574" width="7.7109375" customWidth="1"/>
    <col min="13575" max="13575" width="11.28515625" customWidth="1"/>
    <col min="13576" max="13576" width="3.85546875" customWidth="1"/>
    <col min="13577" max="13577" width="6" customWidth="1"/>
    <col min="13578" max="13578" width="2.42578125" customWidth="1"/>
    <col min="13579" max="13579" width="3" customWidth="1"/>
    <col min="13580" max="13580" width="0.28515625" customWidth="1"/>
    <col min="13581" max="13581" width="9.140625" customWidth="1"/>
    <col min="13582" max="13582" width="0.28515625" customWidth="1"/>
    <col min="13583" max="13583" width="3.28515625" customWidth="1"/>
    <col min="13818" max="13818" width="3.28515625" customWidth="1"/>
    <col min="13819" max="13819" width="6.140625" customWidth="1"/>
    <col min="13820" max="13820" width="3.28515625" customWidth="1"/>
    <col min="13821" max="13821" width="22" customWidth="1"/>
    <col min="13822" max="13822" width="5.140625" customWidth="1"/>
    <col min="13823" max="13823" width="4" customWidth="1"/>
    <col min="13824" max="13824" width="9.140625" customWidth="1"/>
    <col min="13825" max="13825" width="10" customWidth="1"/>
    <col min="13826" max="13826" width="2.42578125" customWidth="1"/>
    <col min="13827" max="13827" width="8" customWidth="1"/>
    <col min="13828" max="13828" width="12.28515625" customWidth="1"/>
    <col min="13829" max="13829" width="0.140625" customWidth="1"/>
    <col min="13830" max="13830" width="7.7109375" customWidth="1"/>
    <col min="13831" max="13831" width="11.28515625" customWidth="1"/>
    <col min="13832" max="13832" width="3.85546875" customWidth="1"/>
    <col min="13833" max="13833" width="6" customWidth="1"/>
    <col min="13834" max="13834" width="2.42578125" customWidth="1"/>
    <col min="13835" max="13835" width="3" customWidth="1"/>
    <col min="13836" max="13836" width="0.28515625" customWidth="1"/>
    <col min="13837" max="13837" width="9.140625" customWidth="1"/>
    <col min="13838" max="13838" width="0.28515625" customWidth="1"/>
    <col min="13839" max="13839" width="3.28515625" customWidth="1"/>
    <col min="14074" max="14074" width="3.28515625" customWidth="1"/>
    <col min="14075" max="14075" width="6.140625" customWidth="1"/>
    <col min="14076" max="14076" width="3.28515625" customWidth="1"/>
    <col min="14077" max="14077" width="22" customWidth="1"/>
    <col min="14078" max="14078" width="5.140625" customWidth="1"/>
    <col min="14079" max="14079" width="4" customWidth="1"/>
    <col min="14080" max="14080" width="9.140625" customWidth="1"/>
    <col min="14081" max="14081" width="10" customWidth="1"/>
    <col min="14082" max="14082" width="2.42578125" customWidth="1"/>
    <col min="14083" max="14083" width="8" customWidth="1"/>
    <col min="14084" max="14084" width="12.28515625" customWidth="1"/>
    <col min="14085" max="14085" width="0.140625" customWidth="1"/>
    <col min="14086" max="14086" width="7.7109375" customWidth="1"/>
    <col min="14087" max="14087" width="11.28515625" customWidth="1"/>
    <col min="14088" max="14088" width="3.85546875" customWidth="1"/>
    <col min="14089" max="14089" width="6" customWidth="1"/>
    <col min="14090" max="14090" width="2.42578125" customWidth="1"/>
    <col min="14091" max="14091" width="3" customWidth="1"/>
    <col min="14092" max="14092" width="0.28515625" customWidth="1"/>
    <col min="14093" max="14093" width="9.140625" customWidth="1"/>
    <col min="14094" max="14094" width="0.28515625" customWidth="1"/>
    <col min="14095" max="14095" width="3.28515625" customWidth="1"/>
    <col min="14330" max="14330" width="3.28515625" customWidth="1"/>
    <col min="14331" max="14331" width="6.140625" customWidth="1"/>
    <col min="14332" max="14332" width="3.28515625" customWidth="1"/>
    <col min="14333" max="14333" width="22" customWidth="1"/>
    <col min="14334" max="14334" width="5.140625" customWidth="1"/>
    <col min="14335" max="14335" width="4" customWidth="1"/>
    <col min="14336" max="14336" width="9.140625" customWidth="1"/>
    <col min="14337" max="14337" width="10" customWidth="1"/>
    <col min="14338" max="14338" width="2.42578125" customWidth="1"/>
    <col min="14339" max="14339" width="8" customWidth="1"/>
    <col min="14340" max="14340" width="12.28515625" customWidth="1"/>
    <col min="14341" max="14341" width="0.140625" customWidth="1"/>
    <col min="14342" max="14342" width="7.7109375" customWidth="1"/>
    <col min="14343" max="14343" width="11.28515625" customWidth="1"/>
    <col min="14344" max="14344" width="3.85546875" customWidth="1"/>
    <col min="14345" max="14345" width="6" customWidth="1"/>
    <col min="14346" max="14346" width="2.42578125" customWidth="1"/>
    <col min="14347" max="14347" width="3" customWidth="1"/>
    <col min="14348" max="14348" width="0.28515625" customWidth="1"/>
    <col min="14349" max="14349" width="9.140625" customWidth="1"/>
    <col min="14350" max="14350" width="0.28515625" customWidth="1"/>
    <col min="14351" max="14351" width="3.28515625" customWidth="1"/>
    <col min="14586" max="14586" width="3.28515625" customWidth="1"/>
    <col min="14587" max="14587" width="6.140625" customWidth="1"/>
    <col min="14588" max="14588" width="3.28515625" customWidth="1"/>
    <col min="14589" max="14589" width="22" customWidth="1"/>
    <col min="14590" max="14590" width="5.140625" customWidth="1"/>
    <col min="14591" max="14591" width="4" customWidth="1"/>
    <col min="14592" max="14592" width="9.140625" customWidth="1"/>
    <col min="14593" max="14593" width="10" customWidth="1"/>
    <col min="14594" max="14594" width="2.42578125" customWidth="1"/>
    <col min="14595" max="14595" width="8" customWidth="1"/>
    <col min="14596" max="14596" width="12.28515625" customWidth="1"/>
    <col min="14597" max="14597" width="0.140625" customWidth="1"/>
    <col min="14598" max="14598" width="7.7109375" customWidth="1"/>
    <col min="14599" max="14599" width="11.28515625" customWidth="1"/>
    <col min="14600" max="14600" width="3.85546875" customWidth="1"/>
    <col min="14601" max="14601" width="6" customWidth="1"/>
    <col min="14602" max="14602" width="2.42578125" customWidth="1"/>
    <col min="14603" max="14603" width="3" customWidth="1"/>
    <col min="14604" max="14604" width="0.28515625" customWidth="1"/>
    <col min="14605" max="14605" width="9.140625" customWidth="1"/>
    <col min="14606" max="14606" width="0.28515625" customWidth="1"/>
    <col min="14607" max="14607" width="3.28515625" customWidth="1"/>
    <col min="14842" max="14842" width="3.28515625" customWidth="1"/>
    <col min="14843" max="14843" width="6.140625" customWidth="1"/>
    <col min="14844" max="14844" width="3.28515625" customWidth="1"/>
    <col min="14845" max="14845" width="22" customWidth="1"/>
    <col min="14846" max="14846" width="5.140625" customWidth="1"/>
    <col min="14847" max="14847" width="4" customWidth="1"/>
    <col min="14848" max="14848" width="9.140625" customWidth="1"/>
    <col min="14849" max="14849" width="10" customWidth="1"/>
    <col min="14850" max="14850" width="2.42578125" customWidth="1"/>
    <col min="14851" max="14851" width="8" customWidth="1"/>
    <col min="14852" max="14852" width="12.28515625" customWidth="1"/>
    <col min="14853" max="14853" width="0.140625" customWidth="1"/>
    <col min="14854" max="14854" width="7.7109375" customWidth="1"/>
    <col min="14855" max="14855" width="11.28515625" customWidth="1"/>
    <col min="14856" max="14856" width="3.85546875" customWidth="1"/>
    <col min="14857" max="14857" width="6" customWidth="1"/>
    <col min="14858" max="14858" width="2.42578125" customWidth="1"/>
    <col min="14859" max="14859" width="3" customWidth="1"/>
    <col min="14860" max="14860" width="0.28515625" customWidth="1"/>
    <col min="14861" max="14861" width="9.140625" customWidth="1"/>
    <col min="14862" max="14862" width="0.28515625" customWidth="1"/>
    <col min="14863" max="14863" width="3.28515625" customWidth="1"/>
    <col min="15098" max="15098" width="3.28515625" customWidth="1"/>
    <col min="15099" max="15099" width="6.140625" customWidth="1"/>
    <col min="15100" max="15100" width="3.28515625" customWidth="1"/>
    <col min="15101" max="15101" width="22" customWidth="1"/>
    <col min="15102" max="15102" width="5.140625" customWidth="1"/>
    <col min="15103" max="15103" width="4" customWidth="1"/>
    <col min="15104" max="15104" width="9.140625" customWidth="1"/>
    <col min="15105" max="15105" width="10" customWidth="1"/>
    <col min="15106" max="15106" width="2.42578125" customWidth="1"/>
    <col min="15107" max="15107" width="8" customWidth="1"/>
    <col min="15108" max="15108" width="12.28515625" customWidth="1"/>
    <col min="15109" max="15109" width="0.140625" customWidth="1"/>
    <col min="15110" max="15110" width="7.7109375" customWidth="1"/>
    <col min="15111" max="15111" width="11.28515625" customWidth="1"/>
    <col min="15112" max="15112" width="3.85546875" customWidth="1"/>
    <col min="15113" max="15113" width="6" customWidth="1"/>
    <col min="15114" max="15114" width="2.42578125" customWidth="1"/>
    <col min="15115" max="15115" width="3" customWidth="1"/>
    <col min="15116" max="15116" width="0.28515625" customWidth="1"/>
    <col min="15117" max="15117" width="9.140625" customWidth="1"/>
    <col min="15118" max="15118" width="0.28515625" customWidth="1"/>
    <col min="15119" max="15119" width="3.28515625" customWidth="1"/>
    <col min="15354" max="15354" width="3.28515625" customWidth="1"/>
    <col min="15355" max="15355" width="6.140625" customWidth="1"/>
    <col min="15356" max="15356" width="3.28515625" customWidth="1"/>
    <col min="15357" max="15357" width="22" customWidth="1"/>
    <col min="15358" max="15358" width="5.140625" customWidth="1"/>
    <col min="15359" max="15359" width="4" customWidth="1"/>
    <col min="15360" max="15360" width="9.140625" customWidth="1"/>
    <col min="15361" max="15361" width="10" customWidth="1"/>
    <col min="15362" max="15362" width="2.42578125" customWidth="1"/>
    <col min="15363" max="15363" width="8" customWidth="1"/>
    <col min="15364" max="15364" width="12.28515625" customWidth="1"/>
    <col min="15365" max="15365" width="0.140625" customWidth="1"/>
    <col min="15366" max="15366" width="7.7109375" customWidth="1"/>
    <col min="15367" max="15367" width="11.28515625" customWidth="1"/>
    <col min="15368" max="15368" width="3.85546875" customWidth="1"/>
    <col min="15369" max="15369" width="6" customWidth="1"/>
    <col min="15370" max="15370" width="2.42578125" customWidth="1"/>
    <col min="15371" max="15371" width="3" customWidth="1"/>
    <col min="15372" max="15372" width="0.28515625" customWidth="1"/>
    <col min="15373" max="15373" width="9.140625" customWidth="1"/>
    <col min="15374" max="15374" width="0.28515625" customWidth="1"/>
    <col min="15375" max="15375" width="3.28515625" customWidth="1"/>
    <col min="15610" max="15610" width="3.28515625" customWidth="1"/>
    <col min="15611" max="15611" width="6.140625" customWidth="1"/>
    <col min="15612" max="15612" width="3.28515625" customWidth="1"/>
    <col min="15613" max="15613" width="22" customWidth="1"/>
    <col min="15614" max="15614" width="5.140625" customWidth="1"/>
    <col min="15615" max="15615" width="4" customWidth="1"/>
    <col min="15616" max="15616" width="9.140625" customWidth="1"/>
    <col min="15617" max="15617" width="10" customWidth="1"/>
    <col min="15618" max="15618" width="2.42578125" customWidth="1"/>
    <col min="15619" max="15619" width="8" customWidth="1"/>
    <col min="15620" max="15620" width="12.28515625" customWidth="1"/>
    <col min="15621" max="15621" width="0.140625" customWidth="1"/>
    <col min="15622" max="15622" width="7.7109375" customWidth="1"/>
    <col min="15623" max="15623" width="11.28515625" customWidth="1"/>
    <col min="15624" max="15624" width="3.85546875" customWidth="1"/>
    <col min="15625" max="15625" width="6" customWidth="1"/>
    <col min="15626" max="15626" width="2.42578125" customWidth="1"/>
    <col min="15627" max="15627" width="3" customWidth="1"/>
    <col min="15628" max="15628" width="0.28515625" customWidth="1"/>
    <col min="15629" max="15629" width="9.140625" customWidth="1"/>
    <col min="15630" max="15630" width="0.28515625" customWidth="1"/>
    <col min="15631" max="15631" width="3.28515625" customWidth="1"/>
    <col min="15866" max="15866" width="3.28515625" customWidth="1"/>
    <col min="15867" max="15867" width="6.140625" customWidth="1"/>
    <col min="15868" max="15868" width="3.28515625" customWidth="1"/>
    <col min="15869" max="15869" width="22" customWidth="1"/>
    <col min="15870" max="15870" width="5.140625" customWidth="1"/>
    <col min="15871" max="15871" width="4" customWidth="1"/>
    <col min="15872" max="15872" width="9.140625" customWidth="1"/>
    <col min="15873" max="15873" width="10" customWidth="1"/>
    <col min="15874" max="15874" width="2.42578125" customWidth="1"/>
    <col min="15875" max="15875" width="8" customWidth="1"/>
    <col min="15876" max="15876" width="12.28515625" customWidth="1"/>
    <col min="15877" max="15877" width="0.140625" customWidth="1"/>
    <col min="15878" max="15878" width="7.7109375" customWidth="1"/>
    <col min="15879" max="15879" width="11.28515625" customWidth="1"/>
    <col min="15880" max="15880" width="3.85546875" customWidth="1"/>
    <col min="15881" max="15881" width="6" customWidth="1"/>
    <col min="15882" max="15882" width="2.42578125" customWidth="1"/>
    <col min="15883" max="15883" width="3" customWidth="1"/>
    <col min="15884" max="15884" width="0.28515625" customWidth="1"/>
    <col min="15885" max="15885" width="9.140625" customWidth="1"/>
    <col min="15886" max="15886" width="0.28515625" customWidth="1"/>
    <col min="15887" max="15887" width="3.28515625" customWidth="1"/>
    <col min="16122" max="16122" width="3.28515625" customWidth="1"/>
    <col min="16123" max="16123" width="6.140625" customWidth="1"/>
    <col min="16124" max="16124" width="3.28515625" customWidth="1"/>
    <col min="16125" max="16125" width="22" customWidth="1"/>
    <col min="16126" max="16126" width="5.140625" customWidth="1"/>
    <col min="16127" max="16127" width="4" customWidth="1"/>
    <col min="16128" max="16128" width="9.140625" customWidth="1"/>
    <col min="16129" max="16129" width="10" customWidth="1"/>
    <col min="16130" max="16130" width="2.42578125" customWidth="1"/>
    <col min="16131" max="16131" width="8" customWidth="1"/>
    <col min="16132" max="16132" width="12.28515625" customWidth="1"/>
    <col min="16133" max="16133" width="0.140625" customWidth="1"/>
    <col min="16134" max="16134" width="7.7109375" customWidth="1"/>
    <col min="16135" max="16135" width="11.28515625" customWidth="1"/>
    <col min="16136" max="16136" width="3.85546875" customWidth="1"/>
    <col min="16137" max="16137" width="6" customWidth="1"/>
    <col min="16138" max="16138" width="2.42578125" customWidth="1"/>
    <col min="16139" max="16139" width="3" customWidth="1"/>
    <col min="16140" max="16140" width="0.28515625" customWidth="1"/>
    <col min="16141" max="16141" width="9.140625" customWidth="1"/>
    <col min="16142" max="16142" width="0.28515625" customWidth="1"/>
    <col min="16143" max="16143" width="3.28515625" customWidth="1"/>
  </cols>
  <sheetData>
    <row r="1" spans="1:20">
      <c r="A1" s="17"/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</row>
    <row r="2" spans="1:20" ht="16.5" customHeight="1">
      <c r="A2" s="17"/>
      <c r="B2" s="227" t="s">
        <v>1446</v>
      </c>
      <c r="C2" s="228"/>
      <c r="D2" s="228"/>
      <c r="E2" s="229"/>
      <c r="F2" s="229"/>
      <c r="G2" s="17"/>
      <c r="H2" s="17"/>
      <c r="I2" s="17"/>
      <c r="J2" s="17"/>
      <c r="K2" s="17"/>
      <c r="L2" s="17"/>
      <c r="M2" s="17"/>
      <c r="N2" s="17"/>
      <c r="O2" s="17"/>
      <c r="P2" s="199"/>
      <c r="Q2" s="200"/>
      <c r="R2" s="200"/>
      <c r="S2" s="17"/>
      <c r="T2" s="17"/>
    </row>
    <row r="3" spans="1:20">
      <c r="A3" s="17"/>
      <c r="B3" s="201" t="s">
        <v>1312</v>
      </c>
      <c r="C3" s="202"/>
      <c r="D3" s="202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</row>
    <row r="4" spans="1:20">
      <c r="A4" s="17"/>
      <c r="B4" s="201" t="s">
        <v>1289</v>
      </c>
      <c r="C4" s="202"/>
      <c r="D4" s="202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</row>
    <row r="5" spans="1:20">
      <c r="A5" s="17"/>
      <c r="B5" s="201" t="s">
        <v>1313</v>
      </c>
      <c r="C5" s="202"/>
      <c r="D5" s="202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spans="1:20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</row>
    <row r="7" spans="1:20" ht="18">
      <c r="A7" s="17"/>
      <c r="B7" s="225" t="s">
        <v>1686</v>
      </c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  <c r="N7" s="226"/>
      <c r="O7" s="226"/>
      <c r="P7" s="226"/>
      <c r="Q7" s="226"/>
      <c r="R7" s="226"/>
      <c r="S7" s="17"/>
      <c r="T7" s="17"/>
    </row>
    <row r="8" spans="1:20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5" customHeight="1">
      <c r="A9" s="17"/>
      <c r="B9" s="230" t="s">
        <v>1657</v>
      </c>
      <c r="C9" s="231"/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1"/>
      <c r="P9" s="231"/>
      <c r="Q9" s="231"/>
      <c r="R9" s="231"/>
      <c r="S9" s="17"/>
      <c r="T9" s="17"/>
    </row>
    <row r="10" spans="1:20" ht="15" customHeight="1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0" ht="15" customHeight="1">
      <c r="A11" s="17"/>
      <c r="B11" s="214" t="s">
        <v>1290</v>
      </c>
      <c r="C11" s="221"/>
      <c r="D11" s="221"/>
      <c r="E11" s="209"/>
      <c r="F11" s="214" t="s">
        <v>1291</v>
      </c>
      <c r="G11" s="209"/>
      <c r="H11" s="218" t="s">
        <v>1292</v>
      </c>
      <c r="I11" s="219"/>
      <c r="J11" s="219"/>
      <c r="K11" s="219"/>
      <c r="L11" s="219"/>
      <c r="M11" s="219"/>
      <c r="N11" s="220"/>
      <c r="O11" s="214" t="s">
        <v>1613</v>
      </c>
      <c r="P11" s="221"/>
      <c r="Q11" s="209"/>
      <c r="R11" s="178"/>
      <c r="S11" s="209"/>
      <c r="T11" s="17"/>
    </row>
    <row r="12" spans="1:20" ht="30" customHeight="1">
      <c r="A12" s="17"/>
      <c r="B12" s="215"/>
      <c r="C12" s="222"/>
      <c r="D12" s="222"/>
      <c r="E12" s="210"/>
      <c r="F12" s="215"/>
      <c r="G12" s="210"/>
      <c r="H12" s="214" t="s">
        <v>1293</v>
      </c>
      <c r="I12" s="209"/>
      <c r="J12" s="139" t="s">
        <v>1294</v>
      </c>
      <c r="K12" s="214" t="s">
        <v>1295</v>
      </c>
      <c r="L12" s="209"/>
      <c r="M12" s="139" t="s">
        <v>1294</v>
      </c>
      <c r="N12" s="216" t="s">
        <v>1296</v>
      </c>
      <c r="O12" s="215"/>
      <c r="P12" s="222"/>
      <c r="Q12" s="210"/>
      <c r="R12" s="179" t="s">
        <v>1658</v>
      </c>
      <c r="S12" s="210"/>
      <c r="T12" s="17"/>
    </row>
    <row r="13" spans="1:20" ht="15" customHeight="1">
      <c r="A13" s="17"/>
      <c r="B13" s="215"/>
      <c r="C13" s="222"/>
      <c r="D13" s="222"/>
      <c r="E13" s="210"/>
      <c r="F13" s="215"/>
      <c r="G13" s="210"/>
      <c r="H13" s="215"/>
      <c r="I13" s="210"/>
      <c r="J13" s="223" t="s">
        <v>1458</v>
      </c>
      <c r="K13" s="215"/>
      <c r="L13" s="210"/>
      <c r="M13" s="223" t="s">
        <v>1459</v>
      </c>
      <c r="N13" s="217"/>
      <c r="O13" s="215"/>
      <c r="P13" s="222"/>
      <c r="Q13" s="210"/>
      <c r="R13" s="179"/>
      <c r="S13" s="210"/>
      <c r="T13" s="17"/>
    </row>
    <row r="14" spans="1:20" ht="15" customHeight="1">
      <c r="A14" s="17"/>
      <c r="B14" s="211"/>
      <c r="C14" s="212"/>
      <c r="D14" s="212"/>
      <c r="E14" s="213"/>
      <c r="F14" s="211" t="s">
        <v>1297</v>
      </c>
      <c r="G14" s="213"/>
      <c r="H14" s="211" t="s">
        <v>1298</v>
      </c>
      <c r="I14" s="213"/>
      <c r="J14" s="224"/>
      <c r="K14" s="211" t="s">
        <v>1299</v>
      </c>
      <c r="L14" s="213"/>
      <c r="M14" s="224"/>
      <c r="N14" s="140" t="s">
        <v>1300</v>
      </c>
      <c r="O14" s="211">
        <v>7</v>
      </c>
      <c r="P14" s="212"/>
      <c r="Q14" s="213"/>
      <c r="R14" s="179">
        <v>8</v>
      </c>
      <c r="S14" s="138"/>
      <c r="T14" s="17"/>
    </row>
    <row r="15" spans="1:20">
      <c r="A15" s="17"/>
      <c r="B15" s="232" t="s">
        <v>1301</v>
      </c>
      <c r="C15" s="233"/>
      <c r="D15" s="233"/>
      <c r="E15" s="233"/>
      <c r="F15" s="233"/>
      <c r="G15" s="233"/>
      <c r="H15" s="233"/>
      <c r="I15" s="233"/>
      <c r="J15" s="233"/>
      <c r="K15" s="233"/>
      <c r="L15" s="233"/>
      <c r="M15" s="233"/>
      <c r="N15" s="233"/>
      <c r="O15" s="233"/>
      <c r="P15" s="233"/>
      <c r="Q15" s="233"/>
      <c r="R15" s="234"/>
      <c r="S15" s="17"/>
      <c r="T15" s="17"/>
    </row>
    <row r="16" spans="1:20" ht="15" customHeight="1">
      <c r="A16" s="17"/>
      <c r="B16" s="18" t="s">
        <v>1302</v>
      </c>
      <c r="C16" s="197" t="s">
        <v>1303</v>
      </c>
      <c r="D16" s="198"/>
      <c r="E16" s="198"/>
      <c r="F16" s="195">
        <f>'Prihodi po izvorima fin.'!C7</f>
        <v>24764900</v>
      </c>
      <c r="G16" s="194"/>
      <c r="H16" s="195">
        <f>'Prihodi po izvorima fin.'!D7</f>
        <v>25236970.109999999</v>
      </c>
      <c r="I16" s="194"/>
      <c r="J16" s="84">
        <f>H16/F16*100</f>
        <v>101.90620640503292</v>
      </c>
      <c r="K16" s="195">
        <f>'Rashodi po izvorima fin.'!D4</f>
        <v>25189073.269999996</v>
      </c>
      <c r="L16" s="194"/>
      <c r="M16" s="84">
        <f>K16/F16*100</f>
        <v>101.71280025358469</v>
      </c>
      <c r="N16" s="133">
        <f>H16-K16</f>
        <v>47896.840000003576</v>
      </c>
      <c r="O16" s="195"/>
      <c r="P16" s="194"/>
      <c r="Q16" s="194"/>
      <c r="R16" s="137">
        <v>47684.87</v>
      </c>
      <c r="S16" s="17"/>
      <c r="T16" s="17"/>
    </row>
    <row r="17" spans="1:24" ht="14.25" customHeight="1">
      <c r="A17" s="17"/>
      <c r="B17" s="18" t="s">
        <v>1577</v>
      </c>
      <c r="C17" s="197" t="s">
        <v>1578</v>
      </c>
      <c r="D17" s="198"/>
      <c r="E17" s="198"/>
      <c r="F17" s="195">
        <f>'Prihodi po izvorima fin.'!C10</f>
        <v>314357</v>
      </c>
      <c r="G17" s="194"/>
      <c r="H17" s="195">
        <f>'Prihodi po izvorima fin.'!D10</f>
        <v>398802</v>
      </c>
      <c r="I17" s="194"/>
      <c r="J17" s="84"/>
      <c r="K17" s="195">
        <f>'Rashodi po izvorima fin.'!D70</f>
        <v>268777.13999999996</v>
      </c>
      <c r="L17" s="194"/>
      <c r="M17" s="84"/>
      <c r="N17" s="133">
        <f>H17-K17</f>
        <v>130024.86000000004</v>
      </c>
      <c r="O17" s="195"/>
      <c r="P17" s="194"/>
      <c r="Q17" s="194"/>
      <c r="R17" s="137">
        <v>130025</v>
      </c>
      <c r="S17" s="17"/>
      <c r="T17" s="17"/>
    </row>
    <row r="18" spans="1:24" ht="15" customHeight="1">
      <c r="A18" s="17"/>
      <c r="B18" s="18" t="s">
        <v>1304</v>
      </c>
      <c r="C18" s="197" t="s">
        <v>1305</v>
      </c>
      <c r="D18" s="198"/>
      <c r="E18" s="198"/>
      <c r="F18" s="195">
        <f>'Prihodi po izvorima fin.'!C13</f>
        <v>6714112</v>
      </c>
      <c r="G18" s="194"/>
      <c r="H18" s="195">
        <f>'Prihodi po izvorima fin.'!D13</f>
        <v>5681557.71</v>
      </c>
      <c r="I18" s="194"/>
      <c r="J18" s="84">
        <f>H18/F18*100</f>
        <v>84.621133963806386</v>
      </c>
      <c r="K18" s="195">
        <f>'Rashodi po izvorima fin.'!D116</f>
        <v>6318696.6699999999</v>
      </c>
      <c r="L18" s="194"/>
      <c r="M18" s="84">
        <f t="shared" ref="M18:M28" si="0">K18/F18*100</f>
        <v>94.110683140227621</v>
      </c>
      <c r="N18" s="133">
        <f>H18-K18</f>
        <v>-637138.96</v>
      </c>
      <c r="O18" s="195">
        <v>3192600</v>
      </c>
      <c r="P18" s="194"/>
      <c r="Q18" s="194"/>
      <c r="R18" s="137">
        <v>2555461</v>
      </c>
      <c r="S18" s="17"/>
      <c r="T18" s="17"/>
      <c r="U18" s="141"/>
    </row>
    <row r="19" spans="1:24" ht="15" customHeight="1">
      <c r="A19" s="17"/>
      <c r="B19" s="18" t="s">
        <v>1306</v>
      </c>
      <c r="C19" s="197" t="s">
        <v>1307</v>
      </c>
      <c r="D19" s="198"/>
      <c r="E19" s="198"/>
      <c r="F19" s="195">
        <f>'Prihodi po izvorima fin.'!C19</f>
        <v>6857076</v>
      </c>
      <c r="G19" s="194"/>
      <c r="H19" s="195">
        <f>'Prihodi po izvorima fin.'!D19</f>
        <v>5829240.2199999997</v>
      </c>
      <c r="I19" s="194"/>
      <c r="J19" s="84">
        <f>H19/F19*100</f>
        <v>85.01058206150843</v>
      </c>
      <c r="K19" s="195">
        <f>'Rashodi po izvorima fin.'!D183</f>
        <v>10838203.350000001</v>
      </c>
      <c r="L19" s="194"/>
      <c r="M19" s="84">
        <f t="shared" si="0"/>
        <v>158.0586732595643</v>
      </c>
      <c r="N19" s="133">
        <f>H19-K19</f>
        <v>-5008963.1300000018</v>
      </c>
      <c r="O19" s="195">
        <f>5353943+30250</f>
        <v>5384193</v>
      </c>
      <c r="P19" s="194"/>
      <c r="Q19" s="194"/>
      <c r="R19" s="137">
        <f>O19+N19</f>
        <v>375229.86999999825</v>
      </c>
      <c r="S19" s="17"/>
      <c r="T19" s="17"/>
      <c r="U19" s="11"/>
      <c r="W19" s="72"/>
      <c r="X19" s="72"/>
    </row>
    <row r="20" spans="1:24" ht="15" customHeight="1">
      <c r="A20" s="17"/>
      <c r="B20" s="18" t="s">
        <v>1308</v>
      </c>
      <c r="C20" s="197" t="s">
        <v>1309</v>
      </c>
      <c r="D20" s="198"/>
      <c r="E20" s="198"/>
      <c r="F20" s="195">
        <f>SUM(F21:G23)</f>
        <v>6260567</v>
      </c>
      <c r="G20" s="194"/>
      <c r="H20" s="195">
        <f>SUM(H21:I23)</f>
        <v>16750272.959999999</v>
      </c>
      <c r="I20" s="194"/>
      <c r="J20" s="84">
        <f>H20/F20*100</f>
        <v>267.55201182257133</v>
      </c>
      <c r="K20" s="195">
        <f>SUM(K21:K23)</f>
        <v>12478231.789999999</v>
      </c>
      <c r="L20" s="194"/>
      <c r="M20" s="84">
        <f t="shared" si="0"/>
        <v>199.31472325110488</v>
      </c>
      <c r="N20" s="133">
        <f>H20-K20</f>
        <v>4272041.17</v>
      </c>
      <c r="O20" s="110"/>
      <c r="P20" s="195">
        <f>O21+O22</f>
        <v>2743639</v>
      </c>
      <c r="Q20" s="196"/>
      <c r="R20" s="180">
        <f>R21+R22+R23</f>
        <v>7015679.5899999999</v>
      </c>
      <c r="S20" s="17"/>
      <c r="T20" s="17"/>
      <c r="U20" s="11"/>
      <c r="W20" s="72"/>
    </row>
    <row r="21" spans="1:24" ht="12.75" customHeight="1">
      <c r="A21" s="17"/>
      <c r="B21" s="77"/>
      <c r="C21" s="78" t="s">
        <v>1442</v>
      </c>
      <c r="D21" s="134" t="s">
        <v>1444</v>
      </c>
      <c r="E21" s="134"/>
      <c r="F21" s="133"/>
      <c r="G21" s="135">
        <f>'Prihodi po izvorima fin.'!F23</f>
        <v>4000000</v>
      </c>
      <c r="H21" s="195">
        <f>'Prihodi po izvorima fin.'!D23</f>
        <v>13045357.869999999</v>
      </c>
      <c r="I21" s="194"/>
      <c r="J21" s="84"/>
      <c r="K21" s="133">
        <f>'Rashodi po izvorima fin.'!D273</f>
        <v>9329999.5499999989</v>
      </c>
      <c r="L21" s="135"/>
      <c r="M21" s="84"/>
      <c r="N21" s="133">
        <f t="shared" ref="N21:N24" si="1">H21-K21</f>
        <v>3715358.3200000003</v>
      </c>
      <c r="O21" s="195">
        <v>2238869</v>
      </c>
      <c r="P21" s="196"/>
      <c r="Q21" s="196"/>
      <c r="R21" s="181">
        <v>5954227.3499999996</v>
      </c>
      <c r="S21" s="17"/>
      <c r="T21" s="17"/>
      <c r="U21" s="11"/>
      <c r="W21" s="72"/>
    </row>
    <row r="22" spans="1:24" ht="12" customHeight="1">
      <c r="A22" s="17"/>
      <c r="B22" s="77"/>
      <c r="C22" s="78" t="s">
        <v>1443</v>
      </c>
      <c r="D22" s="134" t="s">
        <v>1445</v>
      </c>
      <c r="E22" s="134"/>
      <c r="F22" s="133"/>
      <c r="G22" s="135">
        <f>'Prihodi po izvorima fin.'!C26</f>
        <v>479211</v>
      </c>
      <c r="H22" s="195">
        <f>'Prihodi po izvorima fin.'!D26</f>
        <v>1445036.03</v>
      </c>
      <c r="I22" s="194"/>
      <c r="J22" s="84"/>
      <c r="K22" s="133">
        <f>'Rashodi po izvorima fin.'!D327</f>
        <v>1625161.81</v>
      </c>
      <c r="L22" s="135"/>
      <c r="M22" s="84"/>
      <c r="N22" s="133">
        <f>H22-K22</f>
        <v>-180125.78000000003</v>
      </c>
      <c r="O22" s="195">
        <v>504770</v>
      </c>
      <c r="P22" s="196"/>
      <c r="Q22" s="196"/>
      <c r="R22" s="181">
        <v>324643.24</v>
      </c>
      <c r="S22" s="17"/>
      <c r="T22" s="17"/>
      <c r="U22" s="11"/>
      <c r="W22" s="72"/>
    </row>
    <row r="23" spans="1:24" ht="12" customHeight="1">
      <c r="A23" s="17"/>
      <c r="B23" s="77"/>
      <c r="C23" s="78" t="s">
        <v>1575</v>
      </c>
      <c r="D23" s="134" t="s">
        <v>1576</v>
      </c>
      <c r="E23" s="134"/>
      <c r="F23" s="133"/>
      <c r="G23" s="135">
        <f>'Prihodi po izvorima fin.'!C36</f>
        <v>1781356</v>
      </c>
      <c r="H23" s="195">
        <f>'Prihodi po izvorima fin.'!D36</f>
        <v>2259879.06</v>
      </c>
      <c r="I23" s="194"/>
      <c r="J23" s="84"/>
      <c r="K23" s="133">
        <f>'Rashodi po izvorima fin.'!D392</f>
        <v>1523070.43</v>
      </c>
      <c r="L23" s="135"/>
      <c r="M23" s="84"/>
      <c r="N23" s="133">
        <f t="shared" si="1"/>
        <v>736808.63000000012</v>
      </c>
      <c r="O23" s="195"/>
      <c r="P23" s="196"/>
      <c r="Q23" s="196"/>
      <c r="R23" s="181">
        <v>736809</v>
      </c>
      <c r="S23" s="17"/>
      <c r="T23" s="17"/>
      <c r="U23" s="11"/>
      <c r="W23" s="72"/>
    </row>
    <row r="24" spans="1:24" ht="15" customHeight="1">
      <c r="A24" s="17"/>
      <c r="B24" s="18" t="s">
        <v>1310</v>
      </c>
      <c r="C24" s="197" t="s">
        <v>1311</v>
      </c>
      <c r="D24" s="198"/>
      <c r="E24" s="198"/>
      <c r="F24" s="195">
        <f>'Prihodi po izvorima fin.'!C39</f>
        <v>523731</v>
      </c>
      <c r="G24" s="194"/>
      <c r="H24" s="195">
        <f>'Prihodi po izvorima fin.'!D39</f>
        <v>992330.2</v>
      </c>
      <c r="I24" s="194"/>
      <c r="J24" s="84">
        <f>H24/F24*100</f>
        <v>189.47326012781369</v>
      </c>
      <c r="K24" s="195">
        <f>'Rashodi po izvorima fin.'!D438</f>
        <v>1095058.3999999999</v>
      </c>
      <c r="L24" s="194"/>
      <c r="M24" s="84">
        <f t="shared" si="0"/>
        <v>209.08794782054144</v>
      </c>
      <c r="N24" s="133">
        <f t="shared" si="1"/>
        <v>-102728.19999999995</v>
      </c>
      <c r="O24" s="195">
        <f>483112</f>
        <v>483112</v>
      </c>
      <c r="P24" s="194"/>
      <c r="Q24" s="194"/>
      <c r="R24" s="137">
        <v>380384</v>
      </c>
      <c r="S24" s="17"/>
      <c r="T24" s="17"/>
      <c r="U24" s="11"/>
    </row>
    <row r="25" spans="1:24" ht="15" customHeight="1">
      <c r="A25" s="17"/>
      <c r="B25" s="18" t="s">
        <v>1314</v>
      </c>
      <c r="C25" s="197" t="s">
        <v>1390</v>
      </c>
      <c r="D25" s="203"/>
      <c r="E25" s="203"/>
      <c r="F25" s="133"/>
      <c r="G25" s="70">
        <f>'Prihodi po izvorima fin.'!C42</f>
        <v>5270</v>
      </c>
      <c r="H25" s="194">
        <f>'Prihodi po izvorima fin.'!D42</f>
        <v>26808.2</v>
      </c>
      <c r="I25" s="208"/>
      <c r="J25" s="84" t="s">
        <v>1389</v>
      </c>
      <c r="K25" s="194">
        <f>'Rashodi po izvorima fin.'!D473</f>
        <v>26808</v>
      </c>
      <c r="L25" s="208"/>
      <c r="M25" s="84"/>
      <c r="N25" s="133">
        <f>H25-K25</f>
        <v>0.2000000000007276</v>
      </c>
      <c r="O25" s="195"/>
      <c r="P25" s="195"/>
      <c r="Q25" s="195"/>
      <c r="R25" s="181"/>
      <c r="S25" s="17"/>
      <c r="T25" s="17"/>
      <c r="U25" s="11"/>
    </row>
    <row r="26" spans="1:24" ht="15" customHeight="1">
      <c r="A26" s="17"/>
      <c r="B26" s="18" t="s">
        <v>1439</v>
      </c>
      <c r="C26" s="197" t="s">
        <v>1671</v>
      </c>
      <c r="D26" s="203"/>
      <c r="E26" s="203"/>
      <c r="F26" s="133"/>
      <c r="G26" s="70"/>
      <c r="H26" s="194">
        <v>7000</v>
      </c>
      <c r="I26" s="208"/>
      <c r="J26" s="84"/>
      <c r="K26" s="135"/>
      <c r="L26" s="182"/>
      <c r="M26" s="84"/>
      <c r="N26" s="133"/>
      <c r="O26" s="133"/>
      <c r="P26" s="194"/>
      <c r="Q26" s="194"/>
      <c r="R26" s="137"/>
      <c r="S26" s="17"/>
      <c r="T26" s="17"/>
      <c r="U26" s="11"/>
    </row>
    <row r="27" spans="1:24" ht="15" customHeight="1">
      <c r="A27" s="17"/>
      <c r="B27" s="18" t="s">
        <v>1589</v>
      </c>
      <c r="C27" s="197" t="s">
        <v>1670</v>
      </c>
      <c r="D27" s="203"/>
      <c r="E27" s="203"/>
      <c r="F27" s="133"/>
      <c r="G27" s="70"/>
      <c r="H27" s="194"/>
      <c r="I27" s="208"/>
      <c r="J27" s="84"/>
      <c r="K27" s="135">
        <v>38500</v>
      </c>
      <c r="L27" s="182"/>
      <c r="M27" s="84"/>
      <c r="N27" s="133"/>
      <c r="O27" s="133"/>
      <c r="P27" s="135"/>
      <c r="Q27" s="135"/>
      <c r="R27" s="137"/>
      <c r="S27" s="17"/>
      <c r="T27" s="17"/>
      <c r="U27" s="11"/>
    </row>
    <row r="28" spans="1:24">
      <c r="A28" s="17"/>
      <c r="B28" s="204" t="s">
        <v>1460</v>
      </c>
      <c r="C28" s="205"/>
      <c r="D28" s="205"/>
      <c r="E28" s="205"/>
      <c r="F28" s="206">
        <f>SUM(F16:G25)-G21-G22-G23</f>
        <v>45440013</v>
      </c>
      <c r="G28" s="207"/>
      <c r="H28" s="206">
        <f>SUM(H16:I25)-H21-H22-H23</f>
        <v>54915981.399999999</v>
      </c>
      <c r="I28" s="207"/>
      <c r="J28" s="85">
        <f>H28/F28*100</f>
        <v>120.85379773108779</v>
      </c>
      <c r="K28" s="206">
        <f>SUM(K16:L25)-K21-K22-K23</f>
        <v>56214848.620000012</v>
      </c>
      <c r="L28" s="207"/>
      <c r="M28" s="85">
        <f t="shared" si="0"/>
        <v>123.71221949254287</v>
      </c>
      <c r="N28" s="136">
        <f>N16+N17+N18+N19+N20+N24+N27</f>
        <v>-1298867.4199999978</v>
      </c>
      <c r="O28" s="206">
        <f>O16+O18+O19+P20+P26+O24</f>
        <v>11803544</v>
      </c>
      <c r="P28" s="206"/>
      <c r="Q28" s="206"/>
      <c r="R28" s="183">
        <f>R17+R16+R18+R19+R20+R24</f>
        <v>10504464.329999998</v>
      </c>
      <c r="S28" s="17"/>
      <c r="T28" s="17"/>
      <c r="U28" s="11"/>
    </row>
    <row r="29" spans="1:24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1:24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99"/>
      <c r="R30" s="199"/>
      <c r="S30" s="17"/>
      <c r="T30" s="17"/>
    </row>
    <row r="31" spans="1:24">
      <c r="A31" s="17"/>
      <c r="B31" s="201"/>
      <c r="C31" s="202"/>
      <c r="D31" s="17"/>
      <c r="E31" s="17"/>
      <c r="F31" s="17"/>
      <c r="G31" s="199"/>
      <c r="H31" s="200"/>
      <c r="I31" s="201"/>
      <c r="J31" s="202"/>
      <c r="K31" s="202"/>
      <c r="L31" s="17"/>
      <c r="M31" s="17"/>
      <c r="N31" s="17"/>
      <c r="O31" s="17"/>
      <c r="P31" s="17"/>
      <c r="Q31" s="200"/>
      <c r="R31" s="200"/>
      <c r="S31" s="17"/>
      <c r="T31" s="17"/>
    </row>
    <row r="32" spans="1:24">
      <c r="A32" s="17"/>
      <c r="B32" s="202"/>
      <c r="C32" s="202"/>
      <c r="D32" s="17"/>
      <c r="E32" s="17"/>
      <c r="F32" s="17"/>
      <c r="G32" s="200"/>
      <c r="H32" s="200"/>
      <c r="I32" s="202"/>
      <c r="J32" s="202"/>
      <c r="K32" s="202"/>
      <c r="L32" s="17"/>
      <c r="M32" s="17"/>
      <c r="N32" s="17"/>
      <c r="O32" s="17"/>
      <c r="P32" s="17"/>
      <c r="Q32" s="17"/>
      <c r="R32" s="17"/>
      <c r="S32" s="17"/>
      <c r="T32" s="17"/>
    </row>
    <row r="33" spans="1:24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1:24">
      <c r="K34" s="72"/>
      <c r="X34" s="111"/>
    </row>
    <row r="35" spans="1:24">
      <c r="D35" s="111"/>
      <c r="K35" s="72"/>
    </row>
  </sheetData>
  <mergeCells count="76">
    <mergeCell ref="C18:E18"/>
    <mergeCell ref="F18:G18"/>
    <mergeCell ref="C20:E20"/>
    <mergeCell ref="F20:G20"/>
    <mergeCell ref="H20:I20"/>
    <mergeCell ref="C19:E19"/>
    <mergeCell ref="F19:G19"/>
    <mergeCell ref="H19:I19"/>
    <mergeCell ref="K19:L19"/>
    <mergeCell ref="O19:Q19"/>
    <mergeCell ref="B7:R7"/>
    <mergeCell ref="B2:F2"/>
    <mergeCell ref="P2:R2"/>
    <mergeCell ref="B3:D3"/>
    <mergeCell ref="B4:D4"/>
    <mergeCell ref="B5:D5"/>
    <mergeCell ref="B9:R9"/>
    <mergeCell ref="B11:E14"/>
    <mergeCell ref="F11:G13"/>
    <mergeCell ref="F14:G14"/>
    <mergeCell ref="B15:R15"/>
    <mergeCell ref="C17:E17"/>
    <mergeCell ref="F17:G17"/>
    <mergeCell ref="C16:E16"/>
    <mergeCell ref="S11:S13"/>
    <mergeCell ref="O14:Q14"/>
    <mergeCell ref="H12:I13"/>
    <mergeCell ref="K12:L13"/>
    <mergeCell ref="N12:N13"/>
    <mergeCell ref="H11:N11"/>
    <mergeCell ref="O11:Q13"/>
    <mergeCell ref="J13:J14"/>
    <mergeCell ref="M13:M14"/>
    <mergeCell ref="H14:I14"/>
    <mergeCell ref="K14:L14"/>
    <mergeCell ref="F16:G16"/>
    <mergeCell ref="H21:I21"/>
    <mergeCell ref="H22:I22"/>
    <mergeCell ref="H18:I18"/>
    <mergeCell ref="O17:Q17"/>
    <mergeCell ref="H17:I17"/>
    <mergeCell ref="K17:L17"/>
    <mergeCell ref="K18:L18"/>
    <mergeCell ref="K20:L20"/>
    <mergeCell ref="O21:Q21"/>
    <mergeCell ref="P20:Q20"/>
    <mergeCell ref="H16:I16"/>
    <mergeCell ref="K16:L16"/>
    <mergeCell ref="O16:Q16"/>
    <mergeCell ref="O18:Q18"/>
    <mergeCell ref="O22:Q22"/>
    <mergeCell ref="Q30:R31"/>
    <mergeCell ref="B31:C32"/>
    <mergeCell ref="G31:H32"/>
    <mergeCell ref="I31:K32"/>
    <mergeCell ref="C25:E25"/>
    <mergeCell ref="B28:E28"/>
    <mergeCell ref="F28:G28"/>
    <mergeCell ref="H28:I28"/>
    <mergeCell ref="K28:L28"/>
    <mergeCell ref="O28:Q28"/>
    <mergeCell ref="H25:I25"/>
    <mergeCell ref="K25:L25"/>
    <mergeCell ref="C26:E26"/>
    <mergeCell ref="H27:I27"/>
    <mergeCell ref="H26:I26"/>
    <mergeCell ref="C27:E27"/>
    <mergeCell ref="P26:Q26"/>
    <mergeCell ref="O23:Q23"/>
    <mergeCell ref="O25:Q25"/>
    <mergeCell ref="C24:E24"/>
    <mergeCell ref="F24:G24"/>
    <mergeCell ref="H24:I24"/>
    <mergeCell ref="K24:L24"/>
    <mergeCell ref="O24:Q24"/>
    <mergeCell ref="H23:I23"/>
  </mergeCells>
  <pageMargins left="0.70866141732283472" right="0.70866141732283472" top="0.74803149606299213" bottom="0.74803149606299213" header="0.31496062992125984" footer="0.31496062992125984"/>
  <pageSetup paperSize="9" scale="7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C50"/>
  <sheetViews>
    <sheetView workbookViewId="0">
      <selection activeCell="A2" sqref="A2:C49"/>
    </sheetView>
  </sheetViews>
  <sheetFormatPr defaultRowHeight="15"/>
  <cols>
    <col min="1" max="1" width="66.42578125" customWidth="1"/>
    <col min="2" max="2" width="24.7109375" customWidth="1"/>
    <col min="3" max="3" width="23.28515625" customWidth="1"/>
  </cols>
  <sheetData>
    <row r="2" spans="1:3" ht="36" customHeight="1">
      <c r="B2" s="16" t="s">
        <v>1258</v>
      </c>
      <c r="C2" s="16" t="s">
        <v>1259</v>
      </c>
    </row>
    <row r="3" spans="1:3" ht="36" hidden="1" customHeight="1">
      <c r="B3" s="15" t="s">
        <v>1258</v>
      </c>
    </row>
    <row r="4" spans="1:3" hidden="1">
      <c r="A4" s="15" t="s">
        <v>1255</v>
      </c>
      <c r="B4" t="s">
        <v>1260</v>
      </c>
      <c r="C4" t="s">
        <v>1257</v>
      </c>
    </row>
    <row r="5" spans="1:3">
      <c r="A5" s="5" t="s">
        <v>17</v>
      </c>
      <c r="B5" s="11">
        <v>21077500</v>
      </c>
      <c r="C5" s="11">
        <v>21222102.850000001</v>
      </c>
    </row>
    <row r="6" spans="1:3">
      <c r="A6" s="5" t="s">
        <v>35</v>
      </c>
      <c r="B6" s="11">
        <v>521710</v>
      </c>
      <c r="C6" s="11">
        <v>452144.63</v>
      </c>
    </row>
    <row r="7" spans="1:3">
      <c r="A7" s="5" t="s">
        <v>41</v>
      </c>
      <c r="B7" s="11">
        <v>3250350</v>
      </c>
      <c r="C7" s="11">
        <v>3290338.92</v>
      </c>
    </row>
    <row r="8" spans="1:3">
      <c r="A8" s="5" t="s">
        <v>59</v>
      </c>
      <c r="B8" s="11">
        <v>362000</v>
      </c>
      <c r="C8" s="11">
        <v>360737.54999999993</v>
      </c>
    </row>
    <row r="9" spans="1:3">
      <c r="A9" s="5" t="s">
        <v>77</v>
      </c>
      <c r="B9" s="11">
        <v>731542</v>
      </c>
      <c r="C9" s="11">
        <v>679519.42</v>
      </c>
    </row>
    <row r="10" spans="1:3">
      <c r="A10" s="5" t="s">
        <v>89</v>
      </c>
      <c r="B10" s="11">
        <v>337353</v>
      </c>
      <c r="C10" s="11">
        <v>335331.64999999997</v>
      </c>
    </row>
    <row r="11" spans="1:3">
      <c r="A11" s="5" t="s">
        <v>95</v>
      </c>
      <c r="B11" s="11">
        <v>172259</v>
      </c>
      <c r="C11" s="11">
        <v>183649.08000000002</v>
      </c>
    </row>
    <row r="12" spans="1:3">
      <c r="A12" s="5" t="s">
        <v>101</v>
      </c>
      <c r="B12" s="11">
        <v>404903</v>
      </c>
      <c r="C12" s="11">
        <v>364764.45</v>
      </c>
    </row>
    <row r="13" spans="1:3">
      <c r="A13" s="5" t="s">
        <v>359</v>
      </c>
      <c r="B13" s="11">
        <v>2000</v>
      </c>
      <c r="C13" s="11">
        <v>1699.08</v>
      </c>
    </row>
    <row r="14" spans="1:3">
      <c r="A14" s="5" t="s">
        <v>365</v>
      </c>
      <c r="B14" s="11">
        <v>409509</v>
      </c>
      <c r="C14" s="11">
        <v>412017.21</v>
      </c>
    </row>
    <row r="15" spans="1:3">
      <c r="A15" s="5" t="s">
        <v>383</v>
      </c>
      <c r="B15" s="11">
        <v>58000</v>
      </c>
      <c r="C15" s="11">
        <v>73597.91</v>
      </c>
    </row>
    <row r="16" spans="1:3">
      <c r="A16" s="5" t="s">
        <v>395</v>
      </c>
      <c r="B16" s="11">
        <v>26000</v>
      </c>
      <c r="C16" s="11">
        <v>23893.040000000001</v>
      </c>
    </row>
    <row r="17" spans="1:3">
      <c r="A17" s="5" t="s">
        <v>113</v>
      </c>
      <c r="B17" s="11">
        <v>131000</v>
      </c>
      <c r="C17" s="11">
        <v>96353.81</v>
      </c>
    </row>
    <row r="18" spans="1:3">
      <c r="A18" s="5" t="s">
        <v>419</v>
      </c>
      <c r="B18" s="11">
        <v>775000</v>
      </c>
      <c r="C18" s="11">
        <v>712895.01</v>
      </c>
    </row>
    <row r="19" spans="1:3">
      <c r="A19" s="5" t="s">
        <v>437</v>
      </c>
      <c r="B19" s="11">
        <v>111000</v>
      </c>
      <c r="C19" s="11">
        <v>108332.65999999999</v>
      </c>
    </row>
    <row r="20" spans="1:3">
      <c r="A20" s="5" t="s">
        <v>449</v>
      </c>
      <c r="B20" s="11">
        <v>217041</v>
      </c>
      <c r="C20" s="11">
        <v>221039.05000000002</v>
      </c>
    </row>
    <row r="21" spans="1:3">
      <c r="A21" s="5" t="s">
        <v>119</v>
      </c>
      <c r="B21" s="11">
        <v>310000</v>
      </c>
      <c r="C21" s="11">
        <v>393003.06999999995</v>
      </c>
    </row>
    <row r="22" spans="1:3">
      <c r="A22" s="5" t="s">
        <v>215</v>
      </c>
      <c r="B22" s="11">
        <v>25770</v>
      </c>
      <c r="C22" s="11">
        <v>17485</v>
      </c>
    </row>
    <row r="23" spans="1:3">
      <c r="A23" s="5" t="s">
        <v>125</v>
      </c>
      <c r="B23" s="11">
        <v>3177076</v>
      </c>
      <c r="C23" s="11">
        <v>3156386.1999999997</v>
      </c>
    </row>
    <row r="24" spans="1:3">
      <c r="A24" s="5" t="s">
        <v>509</v>
      </c>
      <c r="B24" s="11">
        <v>90000</v>
      </c>
      <c r="C24" s="11">
        <v>110814.65</v>
      </c>
    </row>
    <row r="25" spans="1:3">
      <c r="A25" s="5" t="s">
        <v>137</v>
      </c>
      <c r="B25" s="11">
        <v>226412</v>
      </c>
      <c r="C25" s="11">
        <v>189571.05</v>
      </c>
    </row>
    <row r="26" spans="1:3">
      <c r="A26" s="5" t="s">
        <v>539</v>
      </c>
      <c r="B26" s="11">
        <v>17848</v>
      </c>
      <c r="C26" s="11">
        <v>44823.56</v>
      </c>
    </row>
    <row r="27" spans="1:3">
      <c r="A27" s="5" t="s">
        <v>551</v>
      </c>
      <c r="B27" s="11">
        <v>120500</v>
      </c>
      <c r="C27" s="11">
        <v>112413.27</v>
      </c>
    </row>
    <row r="28" spans="1:3">
      <c r="A28" s="5" t="s">
        <v>143</v>
      </c>
      <c r="B28" s="11">
        <v>285000</v>
      </c>
      <c r="C28" s="11">
        <v>292419.58999999997</v>
      </c>
    </row>
    <row r="29" spans="1:3">
      <c r="A29" s="5" t="s">
        <v>587</v>
      </c>
      <c r="B29" s="11">
        <v>59000</v>
      </c>
      <c r="C29" s="11">
        <v>83285.649999999994</v>
      </c>
    </row>
    <row r="30" spans="1:3">
      <c r="A30" s="5" t="s">
        <v>155</v>
      </c>
      <c r="B30" s="11">
        <v>53540</v>
      </c>
      <c r="C30" s="11">
        <v>47131.4</v>
      </c>
    </row>
    <row r="31" spans="1:3">
      <c r="A31" s="5" t="s">
        <v>623</v>
      </c>
      <c r="B31" s="11">
        <v>388000</v>
      </c>
      <c r="C31" s="11">
        <v>254366.93</v>
      </c>
    </row>
    <row r="32" spans="1:3">
      <c r="A32" s="5" t="s">
        <v>641</v>
      </c>
      <c r="B32" s="11">
        <v>48680</v>
      </c>
      <c r="C32" s="11">
        <v>41163.600000000006</v>
      </c>
    </row>
    <row r="33" spans="1:3">
      <c r="A33" s="5" t="s">
        <v>167</v>
      </c>
      <c r="B33" s="11">
        <v>12000</v>
      </c>
      <c r="C33" s="11">
        <v>16805.650000000001</v>
      </c>
    </row>
    <row r="34" spans="1:3">
      <c r="A34" s="5" t="s">
        <v>671</v>
      </c>
      <c r="B34" s="11">
        <v>0</v>
      </c>
      <c r="C34" s="11">
        <v>111</v>
      </c>
    </row>
    <row r="35" spans="1:3">
      <c r="A35" s="5" t="s">
        <v>677</v>
      </c>
      <c r="B35" s="11">
        <v>0</v>
      </c>
      <c r="C35" s="11">
        <v>299960</v>
      </c>
    </row>
    <row r="36" spans="1:3">
      <c r="A36" s="5" t="s">
        <v>173</v>
      </c>
      <c r="B36" s="11">
        <v>11400</v>
      </c>
      <c r="C36" s="11">
        <v>11400</v>
      </c>
    </row>
    <row r="37" spans="1:3">
      <c r="A37" s="5" t="s">
        <v>689</v>
      </c>
      <c r="B37" s="11">
        <v>30000</v>
      </c>
      <c r="C37" s="11">
        <v>35661.25</v>
      </c>
    </row>
    <row r="38" spans="1:3">
      <c r="A38" s="5" t="s">
        <v>695</v>
      </c>
      <c r="B38" s="11">
        <v>53000</v>
      </c>
      <c r="C38" s="11">
        <v>105300</v>
      </c>
    </row>
    <row r="39" spans="1:3">
      <c r="A39" s="5" t="s">
        <v>719</v>
      </c>
      <c r="B39" s="11">
        <v>0</v>
      </c>
      <c r="C39" s="11">
        <v>125.66</v>
      </c>
    </row>
    <row r="40" spans="1:3">
      <c r="A40" s="5" t="s">
        <v>725</v>
      </c>
      <c r="B40" s="11">
        <v>235000</v>
      </c>
      <c r="C40" s="11">
        <v>225911.86</v>
      </c>
    </row>
    <row r="41" spans="1:3">
      <c r="A41" s="5" t="s">
        <v>179</v>
      </c>
      <c r="B41" s="11">
        <v>709121</v>
      </c>
      <c r="C41" s="11">
        <v>756681.77</v>
      </c>
    </row>
    <row r="42" spans="1:3">
      <c r="A42" s="5" t="s">
        <v>767</v>
      </c>
      <c r="B42" s="11">
        <v>25000</v>
      </c>
      <c r="C42" s="11">
        <v>21295.89</v>
      </c>
    </row>
    <row r="43" spans="1:3">
      <c r="A43" s="5" t="s">
        <v>779</v>
      </c>
      <c r="B43" s="11">
        <v>38000</v>
      </c>
      <c r="C43" s="11">
        <v>30927.32</v>
      </c>
    </row>
    <row r="44" spans="1:3">
      <c r="A44" s="5" t="s">
        <v>791</v>
      </c>
      <c r="B44" s="11">
        <v>300000</v>
      </c>
      <c r="C44" s="11">
        <v>379950.03</v>
      </c>
    </row>
    <row r="45" spans="1:3">
      <c r="A45" s="5" t="s">
        <v>803</v>
      </c>
      <c r="B45" s="11">
        <v>60000</v>
      </c>
      <c r="C45" s="11">
        <v>53413.38</v>
      </c>
    </row>
    <row r="46" spans="1:3">
      <c r="A46" s="5" t="s">
        <v>809</v>
      </c>
      <c r="B46" s="11">
        <v>222209</v>
      </c>
      <c r="C46" s="11">
        <v>0</v>
      </c>
    </row>
    <row r="47" spans="1:3">
      <c r="A47" s="5" t="s">
        <v>821</v>
      </c>
      <c r="B47" s="11">
        <v>18000</v>
      </c>
      <c r="C47" s="11">
        <v>17525</v>
      </c>
    </row>
    <row r="48" spans="1:3">
      <c r="A48" s="5" t="s">
        <v>827</v>
      </c>
      <c r="B48" s="11">
        <v>50400</v>
      </c>
      <c r="C48" s="11">
        <v>56426.729999999996</v>
      </c>
    </row>
    <row r="49" spans="1:3">
      <c r="A49" s="5" t="s">
        <v>851</v>
      </c>
      <c r="B49" s="11">
        <v>0</v>
      </c>
      <c r="C49" s="11">
        <v>15000</v>
      </c>
    </row>
    <row r="50" spans="1:3">
      <c r="A50" s="5" t="s">
        <v>1256</v>
      </c>
      <c r="B50" s="11">
        <v>35153123</v>
      </c>
      <c r="C50" s="11">
        <v>35307775.829999991</v>
      </c>
    </row>
  </sheetData>
  <pageMargins left="0.70866141732283472" right="0.70866141732283472" top="0.74803149606299213" bottom="0.74803149606299213" header="0.31496062992125984" footer="0.31496062992125984"/>
  <pageSetup paperSize="9" scale="70" orientation="portrait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3:H35"/>
  <sheetViews>
    <sheetView tabSelected="1" workbookViewId="0">
      <selection activeCell="J24" sqref="J24"/>
    </sheetView>
  </sheetViews>
  <sheetFormatPr defaultColWidth="11.42578125" defaultRowHeight="15"/>
  <cols>
    <col min="1" max="1" width="39.85546875" style="23" customWidth="1"/>
    <col min="2" max="2" width="15.140625" style="23" bestFit="1" customWidth="1"/>
    <col min="3" max="3" width="16.85546875" style="23" customWidth="1"/>
    <col min="4" max="4" width="15.28515625" style="23" customWidth="1"/>
    <col min="5" max="5" width="15.28515625" style="120" customWidth="1"/>
    <col min="6" max="6" width="8.28515625" style="23" customWidth="1"/>
    <col min="7" max="7" width="9.85546875" style="23" customWidth="1"/>
    <col min="8" max="16384" width="11.42578125" style="23"/>
  </cols>
  <sheetData>
    <row r="3" spans="1:8" ht="15.75">
      <c r="A3" s="86" t="s">
        <v>1464</v>
      </c>
      <c r="C3" s="44"/>
    </row>
    <row r="4" spans="1:8">
      <c r="A4" s="38" t="s">
        <v>1465</v>
      </c>
      <c r="C4" s="24"/>
    </row>
    <row r="5" spans="1:8">
      <c r="A5" s="38"/>
      <c r="C5" s="24"/>
    </row>
    <row r="6" spans="1:8" ht="28.9" customHeight="1">
      <c r="A6" s="186" t="s">
        <v>1659</v>
      </c>
      <c r="B6" s="187"/>
      <c r="C6" s="187"/>
      <c r="D6" s="187"/>
      <c r="E6" s="187"/>
      <c r="F6" s="187"/>
      <c r="G6" s="187"/>
    </row>
    <row r="7" spans="1:8" ht="21" customHeight="1">
      <c r="A7" s="127"/>
      <c r="B7" s="127"/>
      <c r="C7" s="127"/>
      <c r="D7" s="127"/>
      <c r="E7" s="127"/>
      <c r="F7" s="127"/>
      <c r="G7" s="127"/>
    </row>
    <row r="8" spans="1:8" ht="33" customHeight="1">
      <c r="A8" s="188" t="s">
        <v>1674</v>
      </c>
      <c r="B8" s="189"/>
      <c r="C8" s="189"/>
      <c r="D8" s="189"/>
      <c r="E8" s="189"/>
      <c r="F8" s="189"/>
      <c r="G8" s="189"/>
    </row>
    <row r="9" spans="1:8" ht="19.149999999999999" customHeight="1">
      <c r="A9" s="186" t="s">
        <v>1398</v>
      </c>
      <c r="B9" s="187"/>
      <c r="C9" s="187"/>
      <c r="D9" s="187"/>
      <c r="E9" s="187"/>
      <c r="F9" s="187"/>
      <c r="G9" s="187"/>
    </row>
    <row r="10" spans="1:8" ht="19.5" customHeight="1">
      <c r="A10" s="25"/>
      <c r="C10" s="25"/>
    </row>
    <row r="11" spans="1:8" ht="46.5" customHeight="1">
      <c r="A11" s="67" t="s">
        <v>1574</v>
      </c>
      <c r="B11" s="27" t="s">
        <v>1626</v>
      </c>
      <c r="C11" s="82" t="s">
        <v>1649</v>
      </c>
      <c r="D11" s="27" t="s">
        <v>1627</v>
      </c>
      <c r="E11" s="27" t="s">
        <v>1643</v>
      </c>
      <c r="F11" s="27" t="s">
        <v>1673</v>
      </c>
      <c r="G11" s="27" t="s">
        <v>1672</v>
      </c>
    </row>
    <row r="12" spans="1:8" ht="14.25" customHeight="1">
      <c r="A12" s="83">
        <v>1</v>
      </c>
      <c r="B12" s="26">
        <v>2</v>
      </c>
      <c r="C12" s="62">
        <v>3</v>
      </c>
      <c r="D12" s="26">
        <v>4</v>
      </c>
      <c r="E12" s="26">
        <v>5</v>
      </c>
      <c r="F12" s="26">
        <v>6</v>
      </c>
      <c r="G12" s="26">
        <v>7</v>
      </c>
    </row>
    <row r="13" spans="1:8" ht="19.899999999999999" customHeight="1">
      <c r="A13" s="28" t="s">
        <v>1391</v>
      </c>
      <c r="B13" s="29">
        <f>'Opći dio prihodi'!C55</f>
        <v>50072904</v>
      </c>
      <c r="C13" s="29">
        <f>'Opći dio prihodi'!D55</f>
        <v>54915981.399999999</v>
      </c>
      <c r="D13" s="29">
        <f>'Opći dio prihodi'!E55</f>
        <v>55154509.799999997</v>
      </c>
      <c r="E13" s="29">
        <f>'Opći dio prihodi'!F55</f>
        <v>44001858</v>
      </c>
      <c r="F13" s="61">
        <f>C13/B13*100</f>
        <v>109.67205217416588</v>
      </c>
      <c r="G13" s="61">
        <f>C13/D13*100</f>
        <v>99.56752693321917</v>
      </c>
    </row>
    <row r="14" spans="1:8" ht="19.899999999999999" customHeight="1">
      <c r="A14" s="28" t="s">
        <v>1392</v>
      </c>
      <c r="B14" s="30">
        <f>'Opći dio prihodi'!C5</f>
        <v>50067634</v>
      </c>
      <c r="C14" s="30">
        <f>'Opći dio prihodi'!D5</f>
        <v>54889173.199999996</v>
      </c>
      <c r="D14" s="30">
        <f>'Opći dio prihodi'!E5</f>
        <v>55128509.799999997</v>
      </c>
      <c r="E14" s="30">
        <f>'Opći dio prihodi'!F5</f>
        <v>43995858</v>
      </c>
      <c r="F14" s="61">
        <f t="shared" ref="F14:F19" si="0">C14/B14*100</f>
        <v>109.6300520212319</v>
      </c>
      <c r="G14" s="61">
        <f t="shared" ref="G14:G19" si="1">C14/D14*100</f>
        <v>99.565856938871946</v>
      </c>
    </row>
    <row r="15" spans="1:8" ht="19.899999999999999" customHeight="1">
      <c r="A15" s="31" t="s">
        <v>1435</v>
      </c>
      <c r="B15" s="30">
        <f>'Opći dio prihodi'!C44</f>
        <v>5270</v>
      </c>
      <c r="C15" s="30">
        <f>'Opći dio prihodi'!D44</f>
        <v>26808.2</v>
      </c>
      <c r="D15" s="30">
        <f>'Opći dio prihodi'!E44</f>
        <v>26000</v>
      </c>
      <c r="E15" s="30">
        <f>'Opći dio prihodi'!F44</f>
        <v>6000</v>
      </c>
      <c r="F15" s="61">
        <f t="shared" si="0"/>
        <v>508.69449715370018</v>
      </c>
      <c r="G15" s="61">
        <f t="shared" si="1"/>
        <v>103.10846153846154</v>
      </c>
      <c r="H15" s="32"/>
    </row>
    <row r="16" spans="1:8" ht="19.899999999999999" customHeight="1">
      <c r="A16" s="33" t="s">
        <v>1393</v>
      </c>
      <c r="B16" s="30">
        <f>'Opći dio rashodi'!C101</f>
        <v>53145088.449999996</v>
      </c>
      <c r="C16" s="30">
        <f>'Opći dio rashodi'!D101</f>
        <v>56214848.619999997</v>
      </c>
      <c r="D16" s="30">
        <f>'Opći dio rashodi'!E101</f>
        <v>55109051.960000001</v>
      </c>
      <c r="E16" s="30">
        <f>'Opći dio rashodi'!F101</f>
        <v>46564197.020999998</v>
      </c>
      <c r="F16" s="61">
        <f t="shared" si="0"/>
        <v>105.77618790283528</v>
      </c>
      <c r="G16" s="61">
        <f t="shared" si="1"/>
        <v>102.00656084739512</v>
      </c>
    </row>
    <row r="17" spans="1:7" ht="19.899999999999999" customHeight="1">
      <c r="A17" s="34" t="s">
        <v>1394</v>
      </c>
      <c r="B17" s="29">
        <f>'Opći dio rashodi'!C5</f>
        <v>47450699.349999994</v>
      </c>
      <c r="C17" s="29">
        <f>'Opći dio rashodi'!D5</f>
        <v>50590401.259999998</v>
      </c>
      <c r="D17" s="29">
        <f>'Opći dio rashodi'!E5</f>
        <v>50057768.960000001</v>
      </c>
      <c r="E17" s="29">
        <f>'Opći dio rashodi'!F5</f>
        <v>44449714.020999998</v>
      </c>
      <c r="F17" s="61">
        <f t="shared" si="0"/>
        <v>106.61676635541517</v>
      </c>
      <c r="G17" s="61">
        <f t="shared" si="1"/>
        <v>101.06403523582046</v>
      </c>
    </row>
    <row r="18" spans="1:7" ht="19.899999999999999" customHeight="1">
      <c r="A18" s="31" t="s">
        <v>1395</v>
      </c>
      <c r="B18" s="29">
        <f>'Opći dio rashodi'!C75</f>
        <v>5694389.0999999996</v>
      </c>
      <c r="C18" s="29">
        <f>'Opći dio rashodi'!D75</f>
        <v>5624447.3600000003</v>
      </c>
      <c r="D18" s="29">
        <f>'Opći dio rashodi'!E75</f>
        <v>5051283</v>
      </c>
      <c r="E18" s="29">
        <f>'Opći dio rashodi'!F75</f>
        <v>2114483</v>
      </c>
      <c r="F18" s="61">
        <f t="shared" si="0"/>
        <v>98.771742872295135</v>
      </c>
      <c r="G18" s="61">
        <f t="shared" si="1"/>
        <v>111.34690651860133</v>
      </c>
    </row>
    <row r="19" spans="1:7" ht="19.899999999999999" customHeight="1">
      <c r="A19" s="34" t="s">
        <v>1396</v>
      </c>
      <c r="B19" s="29">
        <f t="shared" ref="B19:D19" si="2">B13-B16</f>
        <v>-3072184.4499999955</v>
      </c>
      <c r="C19" s="29">
        <f>C13-C16</f>
        <v>-1298867.2199999988</v>
      </c>
      <c r="D19" s="29">
        <f t="shared" si="2"/>
        <v>45457.839999996126</v>
      </c>
      <c r="E19" s="29">
        <f>E13-E16</f>
        <v>-2562339.0209999979</v>
      </c>
      <c r="F19" s="61">
        <f t="shared" si="0"/>
        <v>42.278295497524596</v>
      </c>
      <c r="G19" s="61">
        <f t="shared" si="1"/>
        <v>-2857.3007868392106</v>
      </c>
    </row>
    <row r="20" spans="1:7" ht="19.899999999999999" customHeight="1">
      <c r="A20" s="129"/>
      <c r="B20" s="129"/>
      <c r="C20" s="129"/>
      <c r="D20" s="124"/>
      <c r="E20" s="129"/>
      <c r="F20" s="80"/>
    </row>
    <row r="21" spans="1:7" ht="18" customHeight="1">
      <c r="A21" s="83"/>
      <c r="B21" s="26"/>
      <c r="C21" s="62"/>
      <c r="D21" s="121"/>
      <c r="E21" s="26"/>
      <c r="F21" s="26"/>
      <c r="G21" s="26"/>
    </row>
    <row r="22" spans="1:7" ht="18" customHeight="1">
      <c r="A22" s="28" t="s">
        <v>1581</v>
      </c>
      <c r="B22" s="29">
        <v>14694418</v>
      </c>
      <c r="C22" s="29">
        <v>11803544</v>
      </c>
      <c r="D22" s="29">
        <v>11773244</v>
      </c>
      <c r="E22" s="29">
        <v>8394284</v>
      </c>
      <c r="F22" s="61">
        <f t="shared" ref="F22:F23" si="3">C22/B22*100</f>
        <v>80.326719983057515</v>
      </c>
      <c r="G22" s="61">
        <f t="shared" ref="G22:G23" si="4">C22/D22*100</f>
        <v>100.25736322121584</v>
      </c>
    </row>
    <row r="23" spans="1:7" s="38" customFormat="1" ht="18" customHeight="1">
      <c r="A23" s="28" t="s">
        <v>1582</v>
      </c>
      <c r="B23" s="30">
        <v>-11803544</v>
      </c>
      <c r="C23" s="29">
        <v>-10504464</v>
      </c>
      <c r="D23" s="29">
        <v>-11818701</v>
      </c>
      <c r="E23" s="30">
        <v>-10748152</v>
      </c>
      <c r="F23" s="61">
        <f t="shared" si="3"/>
        <v>88.994152942539969</v>
      </c>
      <c r="G23" s="61">
        <f t="shared" si="4"/>
        <v>88.880021586128635</v>
      </c>
    </row>
    <row r="24" spans="1:7" s="38" customFormat="1" ht="18" customHeight="1">
      <c r="E24" s="120"/>
      <c r="F24" s="76"/>
      <c r="G24" s="41"/>
    </row>
    <row r="25" spans="1:7" s="38" customFormat="1" ht="15" customHeight="1">
      <c r="A25" s="83"/>
      <c r="B25" s="26"/>
      <c r="C25" s="62"/>
      <c r="D25" s="26"/>
      <c r="E25" s="121"/>
      <c r="F25" s="26"/>
      <c r="G25" s="26"/>
    </row>
    <row r="26" spans="1:7" s="38" customFormat="1" ht="30">
      <c r="A26" s="108" t="s">
        <v>1583</v>
      </c>
      <c r="B26" s="29">
        <v>47310</v>
      </c>
      <c r="C26" s="29">
        <v>7000</v>
      </c>
      <c r="D26" s="29"/>
      <c r="E26" s="116"/>
      <c r="F26" s="61"/>
      <c r="G26" s="61"/>
    </row>
    <row r="27" spans="1:7" ht="30">
      <c r="A27" s="108" t="s">
        <v>1590</v>
      </c>
      <c r="B27" s="30"/>
      <c r="C27" s="30">
        <v>38500</v>
      </c>
      <c r="D27" s="30"/>
      <c r="E27" s="122"/>
      <c r="F27" s="61"/>
      <c r="G27" s="61"/>
    </row>
    <row r="28" spans="1:7">
      <c r="A28" s="108" t="s">
        <v>1584</v>
      </c>
      <c r="B28" s="30"/>
      <c r="C28" s="30"/>
      <c r="D28" s="30"/>
      <c r="E28" s="122"/>
      <c r="F28" s="61"/>
      <c r="G28" s="61"/>
    </row>
    <row r="31" spans="1:7">
      <c r="A31" s="36"/>
      <c r="B31" s="38"/>
      <c r="C31" s="36"/>
      <c r="D31" s="38"/>
      <c r="E31" s="38" t="s">
        <v>1663</v>
      </c>
    </row>
    <row r="32" spans="1:7">
      <c r="A32" s="39"/>
      <c r="B32" s="130"/>
      <c r="C32" s="130" t="s">
        <v>1447</v>
      </c>
      <c r="D32" s="37"/>
      <c r="E32" s="123"/>
    </row>
    <row r="33" spans="1:6">
      <c r="A33" s="40" t="s">
        <v>1662</v>
      </c>
      <c r="B33" s="38"/>
      <c r="C33" s="40"/>
      <c r="D33" s="38"/>
    </row>
    <row r="34" spans="1:6" ht="15" customHeight="1">
      <c r="A34" s="42"/>
      <c r="B34" s="128"/>
      <c r="C34" s="42"/>
      <c r="D34" s="190" t="s">
        <v>1661</v>
      </c>
      <c r="E34" s="185"/>
      <c r="F34" s="185"/>
    </row>
    <row r="35" spans="1:6">
      <c r="A35" s="41"/>
      <c r="B35" s="43"/>
      <c r="C35" s="41"/>
      <c r="D35" s="37"/>
      <c r="E35" s="123"/>
    </row>
  </sheetData>
  <protectedRanges>
    <protectedRange algorithmName="SHA-512" hashValue="SfUbs0aGjKqwAI3WRTg5YHlfierPjZpDu09aSUFi1wTQU07wZLJq5fKuWVRe6S1aBeBRM7YVukcHjHWUIbErVQ==" saltValue="5Z/3ndaNBUgEO7RicYZ+fg==" spinCount="100000" sqref="A26:A28" name="Raspon1_2"/>
  </protectedRanges>
  <mergeCells count="4">
    <mergeCell ref="A9:G9"/>
    <mergeCell ref="A8:G8"/>
    <mergeCell ref="A6:G6"/>
    <mergeCell ref="D34:F34"/>
  </mergeCell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H55"/>
  <sheetViews>
    <sheetView topLeftCell="A2" workbookViewId="0">
      <selection activeCell="G51" sqref="G51:G52"/>
    </sheetView>
  </sheetViews>
  <sheetFormatPr defaultRowHeight="15"/>
  <cols>
    <col min="1" max="1" width="6.5703125" customWidth="1"/>
    <col min="2" max="2" width="49" customWidth="1"/>
    <col min="3" max="3" width="19.28515625" customWidth="1"/>
    <col min="4" max="4" width="17.140625" customWidth="1"/>
    <col min="5" max="6" width="16.42578125" customWidth="1"/>
    <col min="7" max="7" width="9.7109375" customWidth="1"/>
  </cols>
  <sheetData>
    <row r="2" spans="1:8">
      <c r="A2" s="126" t="s">
        <v>1652</v>
      </c>
      <c r="B2" s="126"/>
      <c r="C2" s="126"/>
      <c r="D2" s="126"/>
      <c r="E2" s="112"/>
      <c r="F2" s="126"/>
      <c r="G2" s="75"/>
    </row>
    <row r="3" spans="1:8" ht="30">
      <c r="A3" s="68" t="s">
        <v>1349</v>
      </c>
      <c r="B3" s="68" t="s">
        <v>1399</v>
      </c>
      <c r="C3" s="27" t="str">
        <f>'Opći dio'!B11</f>
        <v>Izvršenje 2021.</v>
      </c>
      <c r="D3" s="27" t="str">
        <f>'Opći dio'!C11</f>
        <v>Izvršenje 2022.</v>
      </c>
      <c r="E3" s="27" t="str">
        <f>'Opći dio'!D11</f>
        <v>REBALANS 2022.</v>
      </c>
      <c r="F3" s="27" t="str">
        <f>'Opći dio'!E11</f>
        <v>PLAN 2023.</v>
      </c>
      <c r="G3" s="27" t="s">
        <v>1660</v>
      </c>
      <c r="H3" s="27" t="s">
        <v>1669</v>
      </c>
    </row>
    <row r="4" spans="1:8">
      <c r="A4" s="68">
        <v>1</v>
      </c>
      <c r="B4" s="68">
        <v>2</v>
      </c>
      <c r="C4" s="68">
        <v>3</v>
      </c>
      <c r="D4" s="68">
        <v>4</v>
      </c>
      <c r="E4" s="68">
        <v>5</v>
      </c>
      <c r="F4" s="68">
        <v>6</v>
      </c>
      <c r="G4" s="68">
        <v>7</v>
      </c>
      <c r="H4" s="68">
        <v>8</v>
      </c>
    </row>
    <row r="5" spans="1:8" ht="19.5" customHeight="1">
      <c r="A5" s="28">
        <v>6</v>
      </c>
      <c r="B5" s="28" t="s">
        <v>1397</v>
      </c>
      <c r="C5" s="29">
        <f t="shared" ref="C5:E5" si="0">C6+C20+C25+C28+C35+C39</f>
        <v>50067634</v>
      </c>
      <c r="D5" s="29">
        <f>D6+D20+D25+D28+D35+D39</f>
        <v>54889173.199999996</v>
      </c>
      <c r="E5" s="29">
        <f t="shared" si="0"/>
        <v>55128509.799999997</v>
      </c>
      <c r="F5" s="29">
        <f>F6+F20+F25+F28+F35+F39</f>
        <v>43995858</v>
      </c>
      <c r="G5" s="61">
        <f>D5/C5*100</f>
        <v>109.6300520212319</v>
      </c>
      <c r="H5" s="61">
        <f>D5/E5*100</f>
        <v>99.565856938871946</v>
      </c>
    </row>
    <row r="6" spans="1:8" ht="30">
      <c r="A6" s="28">
        <v>63</v>
      </c>
      <c r="B6" s="28" t="s">
        <v>1402</v>
      </c>
      <c r="C6" s="29">
        <f t="shared" ref="C6:E6" si="1">C7+C12+C16+C14</f>
        <v>10893458</v>
      </c>
      <c r="D6" s="29">
        <f>D7+D12+D16+D14</f>
        <v>16750272.959999999</v>
      </c>
      <c r="E6" s="29">
        <f t="shared" si="1"/>
        <v>16697955.41</v>
      </c>
      <c r="F6" s="29">
        <f>F7+F12+F16+F14</f>
        <v>5279669</v>
      </c>
      <c r="G6" s="61">
        <f t="shared" ref="G6:G55" si="2">D6/C6*100</f>
        <v>153.76451591404677</v>
      </c>
      <c r="H6" s="61">
        <f t="shared" ref="H6:H54" si="3">D6/E6*100</f>
        <v>100.31331710209663</v>
      </c>
    </row>
    <row r="7" spans="1:8" ht="30">
      <c r="A7" s="28">
        <v>632</v>
      </c>
      <c r="B7" s="28" t="s">
        <v>1403</v>
      </c>
      <c r="C7" s="35">
        <f t="shared" ref="C7:E7" si="4">SUM(C8:C11)</f>
        <v>10651915</v>
      </c>
      <c r="D7" s="29">
        <f>SUM(D8:D11)</f>
        <v>15483159.93</v>
      </c>
      <c r="E7" s="29">
        <f t="shared" si="4"/>
        <v>15443100</v>
      </c>
      <c r="F7" s="29">
        <f>SUM(F8:F11)</f>
        <v>4142206</v>
      </c>
      <c r="G7" s="61">
        <f t="shared" si="2"/>
        <v>145.35564666071781</v>
      </c>
      <c r="H7" s="61">
        <f t="shared" si="3"/>
        <v>100.25940342288789</v>
      </c>
    </row>
    <row r="8" spans="1:8">
      <c r="A8" s="46">
        <v>6321</v>
      </c>
      <c r="B8" s="46" t="s">
        <v>1355</v>
      </c>
      <c r="C8" s="47">
        <f>'Prihodi po izvorima fin.'!C27</f>
        <v>237668</v>
      </c>
      <c r="D8" s="47">
        <f>'Prihodi po izvorima fin.'!D27</f>
        <v>177923</v>
      </c>
      <c r="E8" s="47">
        <f>'Prihodi po izvorima fin.'!E27</f>
        <v>178000</v>
      </c>
      <c r="F8" s="47">
        <f>'Prihodi po izvorima fin.'!F27</f>
        <v>0</v>
      </c>
      <c r="G8" s="61">
        <f t="shared" si="2"/>
        <v>74.861992359089143</v>
      </c>
      <c r="H8" s="61">
        <f t="shared" si="3"/>
        <v>99.956741573033696</v>
      </c>
    </row>
    <row r="9" spans="1:8" hidden="1">
      <c r="A9" s="46">
        <v>6322</v>
      </c>
      <c r="B9" s="46" t="s">
        <v>1356</v>
      </c>
      <c r="C9" s="47">
        <f>'Prihodi po izvorima fin.'!C28</f>
        <v>0</v>
      </c>
      <c r="D9" s="47">
        <f>'Prihodi po izvorima fin.'!D28</f>
        <v>0</v>
      </c>
      <c r="E9" s="47">
        <f>'Prihodi po izvorima fin.'!E28</f>
        <v>0</v>
      </c>
      <c r="F9" s="47">
        <f>'Prihodi po izvorima fin.'!F28</f>
        <v>0</v>
      </c>
      <c r="G9" s="61" t="e">
        <f t="shared" si="2"/>
        <v>#DIV/0!</v>
      </c>
      <c r="H9" s="61" t="e">
        <f t="shared" si="3"/>
        <v>#DIV/0!</v>
      </c>
    </row>
    <row r="10" spans="1:8">
      <c r="A10" s="46">
        <v>6323</v>
      </c>
      <c r="B10" s="46" t="s">
        <v>1354</v>
      </c>
      <c r="C10" s="47">
        <f>'Prihodi po izvorima fin.'!C24+'Prihodi po izvorima fin.'!C37</f>
        <v>9916881</v>
      </c>
      <c r="D10" s="47">
        <f>'Prihodi po izvorima fin.'!D24+'Prihodi po izvorima fin.'!D37</f>
        <v>15046478.5</v>
      </c>
      <c r="E10" s="47">
        <f>'Prihodi po izvorima fin.'!E24+'Prihodi po izvorima fin.'!E37</f>
        <v>15265100</v>
      </c>
      <c r="F10" s="47">
        <f>'Prihodi po izvorima fin.'!F24+'Prihodi po izvorima fin.'!F37</f>
        <v>4142206</v>
      </c>
      <c r="G10" s="61">
        <f t="shared" si="2"/>
        <v>151.7259156381931</v>
      </c>
      <c r="H10" s="61">
        <f t="shared" si="3"/>
        <v>98.567834472096479</v>
      </c>
    </row>
    <row r="11" spans="1:8">
      <c r="A11" s="46">
        <v>6324</v>
      </c>
      <c r="B11" s="46" t="s">
        <v>1357</v>
      </c>
      <c r="C11" s="47">
        <f>'Prihodi po izvorima fin.'!C25+'Prihodi po izvorima fin.'!C38</f>
        <v>497366</v>
      </c>
      <c r="D11" s="47">
        <f>'Prihodi po izvorima fin.'!D25+'Prihodi po izvorima fin.'!D38</f>
        <v>258758.43</v>
      </c>
      <c r="E11" s="47">
        <f>'Prihodi po izvorima fin.'!E25+'Prihodi po izvorima fin.'!E38</f>
        <v>0</v>
      </c>
      <c r="F11" s="47">
        <f>'Prihodi po izvorima fin.'!F25+'Prihodi po izvorima fin.'!F38</f>
        <v>0</v>
      </c>
      <c r="G11" s="61">
        <f t="shared" si="2"/>
        <v>52.025757691518926</v>
      </c>
      <c r="H11" s="61"/>
    </row>
    <row r="12" spans="1:8" hidden="1">
      <c r="A12" s="28">
        <v>634</v>
      </c>
      <c r="B12" s="28" t="s">
        <v>1404</v>
      </c>
      <c r="C12" s="35">
        <f t="shared" ref="C12:E14" si="5">SUM(C13)</f>
        <v>0</v>
      </c>
      <c r="D12" s="29">
        <f>SUM(D13)</f>
        <v>0</v>
      </c>
      <c r="E12" s="29">
        <f t="shared" si="5"/>
        <v>0</v>
      </c>
      <c r="F12" s="29">
        <f>SUM(F13)</f>
        <v>0</v>
      </c>
      <c r="G12" s="61" t="e">
        <f t="shared" si="2"/>
        <v>#DIV/0!</v>
      </c>
      <c r="H12" s="61" t="e">
        <f t="shared" si="3"/>
        <v>#DIV/0!</v>
      </c>
    </row>
    <row r="13" spans="1:8" hidden="1">
      <c r="A13" s="46">
        <v>6341</v>
      </c>
      <c r="B13" s="46" t="s">
        <v>1358</v>
      </c>
      <c r="C13" s="47">
        <f>'Prihodi po izvorima fin.'!C31</f>
        <v>0</v>
      </c>
      <c r="D13" s="47">
        <f>'Prihodi po izvorima fin.'!D31</f>
        <v>0</v>
      </c>
      <c r="E13" s="47">
        <f>'Prihodi po izvorima fin.'!E31</f>
        <v>0</v>
      </c>
      <c r="F13" s="47">
        <f>'Prihodi po izvorima fin.'!F31</f>
        <v>0</v>
      </c>
      <c r="G13" s="61" t="e">
        <f t="shared" si="2"/>
        <v>#DIV/0!</v>
      </c>
      <c r="H13" s="61" t="e">
        <f t="shared" si="3"/>
        <v>#DIV/0!</v>
      </c>
    </row>
    <row r="14" spans="1:8">
      <c r="A14" s="28">
        <v>636</v>
      </c>
      <c r="B14" s="28" t="s">
        <v>1642</v>
      </c>
      <c r="C14" s="35">
        <f t="shared" si="5"/>
        <v>0</v>
      </c>
      <c r="D14" s="29">
        <f>SUM(D15)</f>
        <v>2200</v>
      </c>
      <c r="E14" s="29">
        <f t="shared" si="5"/>
        <v>9400</v>
      </c>
      <c r="F14" s="29">
        <f>SUM(F15)</f>
        <v>0</v>
      </c>
      <c r="G14" s="61"/>
      <c r="H14" s="61">
        <f t="shared" si="3"/>
        <v>23.404255319148938</v>
      </c>
    </row>
    <row r="15" spans="1:8">
      <c r="A15" s="46">
        <v>6361</v>
      </c>
      <c r="B15" s="46" t="s">
        <v>1642</v>
      </c>
      <c r="C15" s="47">
        <f>'Prihodi po izvorima fin.'!C32</f>
        <v>0</v>
      </c>
      <c r="D15" s="47">
        <f>'Prihodi po izvorima fin.'!D32</f>
        <v>2200</v>
      </c>
      <c r="E15" s="47">
        <f>'Prihodi po izvorima fin.'!E32</f>
        <v>9400</v>
      </c>
      <c r="F15" s="47">
        <f>'Prihodi po izvorima fin.'!F32</f>
        <v>0</v>
      </c>
      <c r="G15" s="61"/>
      <c r="H15" s="61">
        <f t="shared" si="3"/>
        <v>23.404255319148938</v>
      </c>
    </row>
    <row r="16" spans="1:8" ht="30">
      <c r="A16" s="28">
        <v>639</v>
      </c>
      <c r="B16" s="28" t="s">
        <v>1405</v>
      </c>
      <c r="C16" s="29">
        <f t="shared" ref="C16:E16" si="6">SUM(C17:C19)</f>
        <v>241543</v>
      </c>
      <c r="D16" s="29">
        <f>SUM(D17:D19)</f>
        <v>1264913.03</v>
      </c>
      <c r="E16" s="29">
        <f t="shared" si="6"/>
        <v>1245455.4100000001</v>
      </c>
      <c r="F16" s="29">
        <f>SUM(F17:F19)</f>
        <v>1137463</v>
      </c>
      <c r="G16" s="61">
        <f t="shared" si="2"/>
        <v>523.68026810961203</v>
      </c>
      <c r="H16" s="61">
        <f t="shared" si="3"/>
        <v>101.56228957245446</v>
      </c>
    </row>
    <row r="17" spans="1:8" ht="30">
      <c r="A17" s="46">
        <v>6391</v>
      </c>
      <c r="B17" s="46" t="s">
        <v>1359</v>
      </c>
      <c r="C17" s="47">
        <f>'Prihodi po izvorima fin.'!C33</f>
        <v>111366</v>
      </c>
      <c r="D17" s="47">
        <f>'Prihodi po izvorima fin.'!D33</f>
        <v>433916.77</v>
      </c>
      <c r="E17" s="47">
        <f>'Prihodi po izvorima fin.'!E33</f>
        <v>413568.28</v>
      </c>
      <c r="F17" s="47">
        <f>'Prihodi po izvorima fin.'!F33</f>
        <v>414200</v>
      </c>
      <c r="G17" s="61">
        <f t="shared" si="2"/>
        <v>389.63127884632655</v>
      </c>
      <c r="H17" s="61">
        <f t="shared" si="3"/>
        <v>104.92022502306028</v>
      </c>
    </row>
    <row r="18" spans="1:8" ht="30">
      <c r="A18" s="46">
        <v>6393</v>
      </c>
      <c r="B18" s="46" t="s">
        <v>1400</v>
      </c>
      <c r="C18" s="47">
        <f>'Prihodi po izvorima fin.'!C34</f>
        <v>130177</v>
      </c>
      <c r="D18" s="47">
        <f>'Prihodi po izvorima fin.'!D34</f>
        <v>830996.26</v>
      </c>
      <c r="E18" s="47">
        <f>'Prihodi po izvorima fin.'!E34</f>
        <v>831887.13</v>
      </c>
      <c r="F18" s="47">
        <f>'Prihodi po izvorima fin.'!F34</f>
        <v>723263</v>
      </c>
      <c r="G18" s="61">
        <f t="shared" si="2"/>
        <v>638.35874232775382</v>
      </c>
      <c r="H18" s="61">
        <f t="shared" si="3"/>
        <v>99.892909750869691</v>
      </c>
    </row>
    <row r="19" spans="1:8" hidden="1">
      <c r="A19" s="46">
        <v>6394</v>
      </c>
      <c r="B19" s="46" t="s">
        <v>1612</v>
      </c>
      <c r="C19" s="47">
        <f>'Prihodi po izvorima fin.'!C35</f>
        <v>0</v>
      </c>
      <c r="D19" s="47">
        <f>'Prihodi po izvorima fin.'!D35</f>
        <v>0</v>
      </c>
      <c r="E19" s="47">
        <f>'Prihodi po izvorima fin.'!E35</f>
        <v>0</v>
      </c>
      <c r="F19" s="47">
        <f>'Prihodi po izvorima fin.'!F35</f>
        <v>0</v>
      </c>
      <c r="G19" s="61" t="e">
        <f t="shared" si="2"/>
        <v>#DIV/0!</v>
      </c>
      <c r="H19" s="61" t="e">
        <f t="shared" si="3"/>
        <v>#DIV/0!</v>
      </c>
    </row>
    <row r="20" spans="1:8">
      <c r="A20" s="28">
        <v>64</v>
      </c>
      <c r="B20" s="28" t="s">
        <v>1416</v>
      </c>
      <c r="C20" s="35">
        <f t="shared" ref="C20:E20" si="7">C21</f>
        <v>21815</v>
      </c>
      <c r="D20" s="29">
        <f>D21</f>
        <v>49993.86</v>
      </c>
      <c r="E20" s="29">
        <f t="shared" si="7"/>
        <v>2500</v>
      </c>
      <c r="F20" s="29">
        <f>F21</f>
        <v>0</v>
      </c>
      <c r="G20" s="61">
        <f t="shared" si="2"/>
        <v>229.17194590877838</v>
      </c>
      <c r="H20" s="61">
        <f t="shared" si="3"/>
        <v>1999.7544</v>
      </c>
    </row>
    <row r="21" spans="1:8">
      <c r="A21" s="28">
        <v>641</v>
      </c>
      <c r="B21" s="28" t="s">
        <v>1406</v>
      </c>
      <c r="C21" s="35">
        <f t="shared" ref="C21:E21" si="8">SUM(C22:C24)</f>
        <v>21815</v>
      </c>
      <c r="D21" s="29">
        <f>SUM(D22:D24)</f>
        <v>49993.86</v>
      </c>
      <c r="E21" s="29">
        <f t="shared" si="8"/>
        <v>2500</v>
      </c>
      <c r="F21" s="29">
        <f>SUM(F22:F24)</f>
        <v>0</v>
      </c>
      <c r="G21" s="61">
        <f t="shared" si="2"/>
        <v>229.17194590877838</v>
      </c>
      <c r="H21" s="61">
        <f t="shared" si="3"/>
        <v>1999.7544</v>
      </c>
    </row>
    <row r="22" spans="1:8">
      <c r="A22" s="46">
        <v>6413</v>
      </c>
      <c r="B22" s="46" t="s">
        <v>1361</v>
      </c>
      <c r="C22" s="47">
        <f>'Prihodi po izvorima fin.'!C14</f>
        <v>14488</v>
      </c>
      <c r="D22" s="47">
        <f>'Prihodi po izvorima fin.'!D14</f>
        <v>2551.59</v>
      </c>
      <c r="E22" s="47">
        <f>'Prihodi po izvorima fin.'!E14</f>
        <v>2500</v>
      </c>
      <c r="F22" s="47">
        <f>'Prihodi po izvorima fin.'!F14</f>
        <v>0</v>
      </c>
      <c r="G22" s="61">
        <f t="shared" si="2"/>
        <v>17.61174765323026</v>
      </c>
      <c r="H22" s="61">
        <f t="shared" si="3"/>
        <v>102.06360000000001</v>
      </c>
    </row>
    <row r="23" spans="1:8" hidden="1">
      <c r="A23" s="46">
        <v>6414</v>
      </c>
      <c r="B23" s="46" t="s">
        <v>1362</v>
      </c>
      <c r="C23" s="47">
        <f>'Prihodi po izvorima fin.'!C15</f>
        <v>345</v>
      </c>
      <c r="D23" s="47">
        <f>'Prihodi po izvorima fin.'!D15</f>
        <v>0</v>
      </c>
      <c r="E23" s="47">
        <f>'Prihodi po izvorima fin.'!E15</f>
        <v>0</v>
      </c>
      <c r="F23" s="47">
        <f>'Prihodi po izvorima fin.'!F15</f>
        <v>0</v>
      </c>
      <c r="G23" s="61">
        <f t="shared" si="2"/>
        <v>0</v>
      </c>
      <c r="H23" s="61"/>
    </row>
    <row r="24" spans="1:8" ht="30">
      <c r="A24" s="46">
        <v>6415</v>
      </c>
      <c r="B24" s="46" t="s">
        <v>1363</v>
      </c>
      <c r="C24" s="47">
        <f>'Prihodi po izvorima fin.'!C16</f>
        <v>6982</v>
      </c>
      <c r="D24" s="47">
        <f>'Prihodi po izvorima fin.'!D16</f>
        <v>47442.27</v>
      </c>
      <c r="E24" s="47">
        <f>'Prihodi po izvorima fin.'!E16</f>
        <v>0</v>
      </c>
      <c r="F24" s="47">
        <f>'Prihodi po izvorima fin.'!F16</f>
        <v>0</v>
      </c>
      <c r="G24" s="61">
        <f t="shared" si="2"/>
        <v>679.49398453165281</v>
      </c>
      <c r="H24" s="61"/>
    </row>
    <row r="25" spans="1:8" ht="30">
      <c r="A25" s="28">
        <v>65</v>
      </c>
      <c r="B25" s="28" t="s">
        <v>1417</v>
      </c>
      <c r="C25" s="35">
        <f t="shared" ref="C25:E26" si="9">C26</f>
        <v>6848613</v>
      </c>
      <c r="D25" s="29">
        <f>D26</f>
        <v>5808763.29</v>
      </c>
      <c r="E25" s="29">
        <f t="shared" si="9"/>
        <v>5775215</v>
      </c>
      <c r="F25" s="29">
        <f>F26</f>
        <v>6500000</v>
      </c>
      <c r="G25" s="61">
        <f t="shared" si="2"/>
        <v>84.816637909018951</v>
      </c>
      <c r="H25" s="61">
        <f t="shared" si="3"/>
        <v>100.5809011439401</v>
      </c>
    </row>
    <row r="26" spans="1:8">
      <c r="A26" s="28">
        <v>652</v>
      </c>
      <c r="B26" s="28" t="s">
        <v>1407</v>
      </c>
      <c r="C26" s="35">
        <f t="shared" si="9"/>
        <v>6848613</v>
      </c>
      <c r="D26" s="29">
        <f>D27</f>
        <v>5808763.29</v>
      </c>
      <c r="E26" s="29">
        <f t="shared" si="9"/>
        <v>5775215</v>
      </c>
      <c r="F26" s="29">
        <f>F27</f>
        <v>6500000</v>
      </c>
      <c r="G26" s="61">
        <f t="shared" si="2"/>
        <v>84.816637909018951</v>
      </c>
      <c r="H26" s="61">
        <f t="shared" si="3"/>
        <v>100.5809011439401</v>
      </c>
    </row>
    <row r="27" spans="1:8">
      <c r="A27" s="46">
        <v>6526</v>
      </c>
      <c r="B27" s="46" t="s">
        <v>1645</v>
      </c>
      <c r="C27" s="47">
        <f>'Prihodi po izvorima fin.'!C20</f>
        <v>6848613</v>
      </c>
      <c r="D27" s="47">
        <f>'Prihodi po izvorima fin.'!D20</f>
        <v>5808763.29</v>
      </c>
      <c r="E27" s="47">
        <f>'Prihodi po izvorima fin.'!E20</f>
        <v>5775215</v>
      </c>
      <c r="F27" s="47">
        <f>'Prihodi po izvorima fin.'!F20</f>
        <v>6500000</v>
      </c>
      <c r="G27" s="61">
        <f t="shared" si="2"/>
        <v>84.816637909018951</v>
      </c>
      <c r="H27" s="61">
        <f t="shared" si="3"/>
        <v>100.5809011439401</v>
      </c>
    </row>
    <row r="28" spans="1:8" ht="30">
      <c r="A28" s="28">
        <v>66</v>
      </c>
      <c r="B28" s="28" t="s">
        <v>1418</v>
      </c>
      <c r="C28" s="35">
        <f t="shared" ref="C28:E28" si="10">C29+C32</f>
        <v>7216028</v>
      </c>
      <c r="D28" s="29">
        <f>D29+D32</f>
        <v>6623894.0499999998</v>
      </c>
      <c r="E28" s="29">
        <f t="shared" si="10"/>
        <v>6732864</v>
      </c>
      <c r="F28" s="29">
        <f>F29+F32</f>
        <v>6333000</v>
      </c>
      <c r="G28" s="61">
        <f t="shared" si="2"/>
        <v>91.79418441835314</v>
      </c>
      <c r="H28" s="61">
        <f t="shared" si="3"/>
        <v>98.381521593188268</v>
      </c>
    </row>
    <row r="29" spans="1:8" ht="30">
      <c r="A29" s="28">
        <v>661</v>
      </c>
      <c r="B29" s="28" t="s">
        <v>1408</v>
      </c>
      <c r="C29" s="35">
        <f t="shared" ref="C29:E29" si="11">C31+C30</f>
        <v>6692297</v>
      </c>
      <c r="D29" s="29">
        <f>D31+D30</f>
        <v>5631563.8499999996</v>
      </c>
      <c r="E29" s="29">
        <f t="shared" si="11"/>
        <v>5728608</v>
      </c>
      <c r="F29" s="29">
        <f>F31+F30</f>
        <v>6028000</v>
      </c>
      <c r="G29" s="61">
        <f t="shared" si="2"/>
        <v>84.149939101626842</v>
      </c>
      <c r="H29" s="61">
        <f t="shared" si="3"/>
        <v>98.305973283562082</v>
      </c>
    </row>
    <row r="30" spans="1:8" s="73" customFormat="1">
      <c r="A30" s="46">
        <v>6614</v>
      </c>
      <c r="B30" s="46" t="s">
        <v>1440</v>
      </c>
      <c r="C30" s="52">
        <f>'Prihodi po izvorima fin.'!C17</f>
        <v>16752</v>
      </c>
      <c r="D30" s="52">
        <f>'Prihodi po izvorima fin.'!D17</f>
        <v>8536.81</v>
      </c>
      <c r="E30" s="52">
        <f>'Prihodi po izvorima fin.'!E17</f>
        <v>7000</v>
      </c>
      <c r="F30" s="52">
        <f>'Prihodi po izvorima fin.'!F17</f>
        <v>15000</v>
      </c>
      <c r="G30" s="61">
        <f t="shared" si="2"/>
        <v>50.95994508118433</v>
      </c>
      <c r="H30" s="61">
        <f t="shared" si="3"/>
        <v>121.95442857142858</v>
      </c>
    </row>
    <row r="31" spans="1:8">
      <c r="A31" s="46">
        <v>6615</v>
      </c>
      <c r="B31" s="46" t="s">
        <v>1364</v>
      </c>
      <c r="C31" s="52">
        <f>'Prihodi po izvorima fin.'!C18</f>
        <v>6675545</v>
      </c>
      <c r="D31" s="52">
        <f>'Prihodi po izvorima fin.'!D18</f>
        <v>5623027.04</v>
      </c>
      <c r="E31" s="52">
        <f>'Prihodi po izvorima fin.'!E18</f>
        <v>5721608</v>
      </c>
      <c r="F31" s="52">
        <f>'Prihodi po izvorima fin.'!F18</f>
        <v>6013000</v>
      </c>
      <c r="G31" s="61">
        <f t="shared" si="2"/>
        <v>84.233227998612847</v>
      </c>
      <c r="H31" s="61">
        <f t="shared" si="3"/>
        <v>98.277040999663029</v>
      </c>
    </row>
    <row r="32" spans="1:8" ht="30">
      <c r="A32" s="28">
        <v>663</v>
      </c>
      <c r="B32" s="28" t="s">
        <v>1409</v>
      </c>
      <c r="C32" s="35">
        <f t="shared" ref="C32:E32" si="12">C33+C34</f>
        <v>523731</v>
      </c>
      <c r="D32" s="29">
        <f>D33+D34</f>
        <v>992330.2</v>
      </c>
      <c r="E32" s="29">
        <f t="shared" si="12"/>
        <v>1004256</v>
      </c>
      <c r="F32" s="29">
        <f>F33+F34</f>
        <v>305000</v>
      </c>
      <c r="G32" s="61">
        <f t="shared" si="2"/>
        <v>189.47326012781369</v>
      </c>
      <c r="H32" s="61">
        <f t="shared" si="3"/>
        <v>98.81247411018704</v>
      </c>
    </row>
    <row r="33" spans="1:8">
      <c r="A33" s="46">
        <v>6631</v>
      </c>
      <c r="B33" s="46" t="s">
        <v>1365</v>
      </c>
      <c r="C33" s="47">
        <f>'Prihodi po izvorima fin.'!C40</f>
        <v>523731</v>
      </c>
      <c r="D33" s="47">
        <f>'Prihodi po izvorima fin.'!D40</f>
        <v>992330.2</v>
      </c>
      <c r="E33" s="47">
        <f>'Prihodi po izvorima fin.'!E40</f>
        <v>1004256</v>
      </c>
      <c r="F33" s="47">
        <f>'Prihodi po izvorima fin.'!F40</f>
        <v>305000</v>
      </c>
      <c r="G33" s="61">
        <f t="shared" si="2"/>
        <v>189.47326012781369</v>
      </c>
      <c r="H33" s="61">
        <f t="shared" si="3"/>
        <v>98.81247411018704</v>
      </c>
    </row>
    <row r="34" spans="1:8" hidden="1">
      <c r="A34" s="46">
        <v>6632</v>
      </c>
      <c r="B34" s="46" t="s">
        <v>1401</v>
      </c>
      <c r="C34" s="47">
        <f>'Prihodi po izvorima fin.'!C41</f>
        <v>0</v>
      </c>
      <c r="D34" s="47">
        <f>'Prihodi po izvorima fin.'!D41</f>
        <v>0</v>
      </c>
      <c r="E34" s="47">
        <f>'Prihodi po izvorima fin.'!E41</f>
        <v>0</v>
      </c>
      <c r="F34" s="47">
        <f>'Prihodi po izvorima fin.'!F41</f>
        <v>0</v>
      </c>
      <c r="G34" s="61" t="e">
        <f t="shared" si="2"/>
        <v>#DIV/0!</v>
      </c>
      <c r="H34" s="61" t="e">
        <f t="shared" si="3"/>
        <v>#DIV/0!</v>
      </c>
    </row>
    <row r="35" spans="1:8" ht="30">
      <c r="A35" s="28">
        <v>67</v>
      </c>
      <c r="B35" s="28" t="s">
        <v>1419</v>
      </c>
      <c r="C35" s="35">
        <f t="shared" ref="C35:E35" si="13">C36</f>
        <v>25079257</v>
      </c>
      <c r="D35" s="29">
        <f>D36</f>
        <v>25635772.109999999</v>
      </c>
      <c r="E35" s="29">
        <f t="shared" si="13"/>
        <v>25919975.390000001</v>
      </c>
      <c r="F35" s="29">
        <f>F36</f>
        <v>25866189</v>
      </c>
      <c r="G35" s="61">
        <f t="shared" si="2"/>
        <v>102.21902550781307</v>
      </c>
      <c r="H35" s="61">
        <f t="shared" si="3"/>
        <v>98.903535687346192</v>
      </c>
    </row>
    <row r="36" spans="1:8" ht="30">
      <c r="A36" s="28">
        <v>671</v>
      </c>
      <c r="B36" s="28" t="s">
        <v>1410</v>
      </c>
      <c r="C36" s="29">
        <f t="shared" ref="C36:E36" si="14">C37+C38</f>
        <v>25079257</v>
      </c>
      <c r="D36" s="29">
        <f>D37+D38</f>
        <v>25635772.109999999</v>
      </c>
      <c r="E36" s="29">
        <f t="shared" si="14"/>
        <v>25919975.390000001</v>
      </c>
      <c r="F36" s="29">
        <f>F37+F38</f>
        <v>25866189</v>
      </c>
      <c r="G36" s="61">
        <f t="shared" si="2"/>
        <v>102.21902550781307</v>
      </c>
      <c r="H36" s="61">
        <f t="shared" si="3"/>
        <v>98.903535687346192</v>
      </c>
    </row>
    <row r="37" spans="1:8">
      <c r="A37" s="46">
        <v>6711</v>
      </c>
      <c r="B37" s="46" t="s">
        <v>1351</v>
      </c>
      <c r="C37" s="47">
        <f>'Prihodi po izvorima fin.'!C8+'Prihodi po izvorima fin.'!C11</f>
        <v>25079257</v>
      </c>
      <c r="D37" s="47">
        <f>'Prihodi po izvorima fin.'!D8+'Prihodi po izvorima fin.'!D11</f>
        <v>25635772.109999999</v>
      </c>
      <c r="E37" s="47">
        <f>'Prihodi po izvorima fin.'!E8+'Prihodi po izvorima fin.'!E11</f>
        <v>25919975.390000001</v>
      </c>
      <c r="F37" s="47">
        <f>'Prihodi po izvorima fin.'!F8+'Prihodi po izvorima fin.'!F11</f>
        <v>25866189</v>
      </c>
      <c r="G37" s="61">
        <f t="shared" si="2"/>
        <v>102.21902550781307</v>
      </c>
      <c r="H37" s="61">
        <f t="shared" si="3"/>
        <v>98.903535687346192</v>
      </c>
    </row>
    <row r="38" spans="1:8" hidden="1">
      <c r="A38" s="46">
        <v>6712</v>
      </c>
      <c r="B38" s="46" t="s">
        <v>1605</v>
      </c>
      <c r="C38" s="47">
        <f>'Prihodi po izvorima fin.'!C9+'Prihodi po izvorima fin.'!C12</f>
        <v>0</v>
      </c>
      <c r="D38" s="47">
        <f>'Prihodi po izvorima fin.'!D9+'Prihodi po izvorima fin.'!D12</f>
        <v>0</v>
      </c>
      <c r="E38" s="47">
        <f>'Prihodi po izvorima fin.'!E9+'Prihodi po izvorima fin.'!E12</f>
        <v>0</v>
      </c>
      <c r="F38" s="47">
        <f>'Prihodi po izvorima fin.'!F9+'Prihodi po izvorima fin.'!F12</f>
        <v>0</v>
      </c>
      <c r="G38" s="61" t="e">
        <f t="shared" si="2"/>
        <v>#DIV/0!</v>
      </c>
      <c r="H38" s="61" t="e">
        <f t="shared" si="3"/>
        <v>#DIV/0!</v>
      </c>
    </row>
    <row r="39" spans="1:8">
      <c r="A39" s="28">
        <v>68</v>
      </c>
      <c r="B39" s="28" t="s">
        <v>1420</v>
      </c>
      <c r="C39" s="35">
        <f t="shared" ref="C39:E39" si="15">C40+C42</f>
        <v>8463</v>
      </c>
      <c r="D39" s="29">
        <f>D40+D42</f>
        <v>20476.93</v>
      </c>
      <c r="E39" s="29">
        <f t="shared" si="15"/>
        <v>0</v>
      </c>
      <c r="F39" s="29">
        <f>F40+F42</f>
        <v>17000</v>
      </c>
      <c r="G39" s="61">
        <f t="shared" si="2"/>
        <v>241.95828902280513</v>
      </c>
      <c r="H39" s="61"/>
    </row>
    <row r="40" spans="1:8">
      <c r="A40" s="28">
        <v>681</v>
      </c>
      <c r="B40" s="28" t="s">
        <v>1411</v>
      </c>
      <c r="C40" s="35">
        <f t="shared" ref="C40:E40" si="16">C41</f>
        <v>3330</v>
      </c>
      <c r="D40" s="29">
        <f>D41</f>
        <v>2636.6</v>
      </c>
      <c r="E40" s="29">
        <f t="shared" si="16"/>
        <v>0</v>
      </c>
      <c r="F40" s="29">
        <f>F41</f>
        <v>12000</v>
      </c>
      <c r="G40" s="61">
        <f t="shared" si="2"/>
        <v>79.177177177177171</v>
      </c>
      <c r="H40" s="61"/>
    </row>
    <row r="41" spans="1:8">
      <c r="A41" s="46">
        <v>6819</v>
      </c>
      <c r="B41" s="46" t="s">
        <v>1352</v>
      </c>
      <c r="C41" s="47">
        <f>'Prihodi po izvorima fin.'!C21</f>
        <v>3330</v>
      </c>
      <c r="D41" s="47">
        <f>'Prihodi po izvorima fin.'!D21</f>
        <v>2636.6</v>
      </c>
      <c r="E41" s="47">
        <f>'Prihodi po izvorima fin.'!E21</f>
        <v>0</v>
      </c>
      <c r="F41" s="47">
        <f>'Prihodi po izvorima fin.'!F21</f>
        <v>12000</v>
      </c>
      <c r="G41" s="61">
        <f t="shared" si="2"/>
        <v>79.177177177177171</v>
      </c>
      <c r="H41" s="61"/>
    </row>
    <row r="42" spans="1:8">
      <c r="A42" s="28">
        <v>683</v>
      </c>
      <c r="B42" s="28" t="s">
        <v>1353</v>
      </c>
      <c r="C42" s="35">
        <f t="shared" ref="C42:E42" si="17">C43</f>
        <v>5133</v>
      </c>
      <c r="D42" s="29">
        <f>D43</f>
        <v>17840.330000000002</v>
      </c>
      <c r="E42" s="29">
        <f t="shared" si="17"/>
        <v>0</v>
      </c>
      <c r="F42" s="29">
        <f>F43</f>
        <v>5000</v>
      </c>
      <c r="G42" s="61">
        <f t="shared" si="2"/>
        <v>347.56146503019681</v>
      </c>
      <c r="H42" s="61"/>
    </row>
    <row r="43" spans="1:8">
      <c r="A43" s="46">
        <v>6831</v>
      </c>
      <c r="B43" s="46" t="s">
        <v>1353</v>
      </c>
      <c r="C43" s="47">
        <f>'Prihodi po izvorima fin.'!C22</f>
        <v>5133</v>
      </c>
      <c r="D43" s="47">
        <f>'Prihodi po izvorima fin.'!D22</f>
        <v>17840.330000000002</v>
      </c>
      <c r="E43" s="47">
        <f>'Prihodi po izvorima fin.'!E22</f>
        <v>0</v>
      </c>
      <c r="F43" s="47">
        <f>'Prihodi po izvorima fin.'!F22</f>
        <v>5000</v>
      </c>
      <c r="G43" s="61">
        <f t="shared" si="2"/>
        <v>347.56146503019681</v>
      </c>
      <c r="H43" s="61"/>
    </row>
    <row r="44" spans="1:8">
      <c r="A44" s="28">
        <v>7</v>
      </c>
      <c r="B44" s="28" t="s">
        <v>1412</v>
      </c>
      <c r="C44" s="35">
        <f>C45</f>
        <v>5270</v>
      </c>
      <c r="D44" s="35">
        <f t="shared" ref="D44:F44" si="18">D45</f>
        <v>26808.2</v>
      </c>
      <c r="E44" s="35">
        <f t="shared" si="18"/>
        <v>26000</v>
      </c>
      <c r="F44" s="35">
        <f t="shared" si="18"/>
        <v>6000</v>
      </c>
      <c r="G44" s="61">
        <f t="shared" si="2"/>
        <v>508.69449715370018</v>
      </c>
      <c r="H44" s="61">
        <f t="shared" si="3"/>
        <v>103.10846153846154</v>
      </c>
    </row>
    <row r="45" spans="1:8">
      <c r="A45" s="28">
        <v>72</v>
      </c>
      <c r="B45" s="28" t="s">
        <v>1413</v>
      </c>
      <c r="C45" s="29">
        <f>C46+C53+C48+C51</f>
        <v>5270</v>
      </c>
      <c r="D45" s="29">
        <f t="shared" ref="D45:F45" si="19">D46+D53+D48+D51</f>
        <v>26808.2</v>
      </c>
      <c r="E45" s="29">
        <f t="shared" si="19"/>
        <v>26000</v>
      </c>
      <c r="F45" s="29">
        <f t="shared" si="19"/>
        <v>6000</v>
      </c>
      <c r="G45" s="61">
        <f t="shared" si="2"/>
        <v>508.69449715370018</v>
      </c>
      <c r="H45" s="61">
        <f t="shared" si="3"/>
        <v>103.10846153846154</v>
      </c>
    </row>
    <row r="46" spans="1:8" s="74" customFormat="1">
      <c r="A46" s="28">
        <v>721</v>
      </c>
      <c r="B46" s="28" t="s">
        <v>1414</v>
      </c>
      <c r="C46" s="35">
        <f t="shared" ref="C46:E46" si="20">C47</f>
        <v>5270</v>
      </c>
      <c r="D46" s="29">
        <f>D47</f>
        <v>6808.2</v>
      </c>
      <c r="E46" s="29">
        <f t="shared" si="20"/>
        <v>6000</v>
      </c>
      <c r="F46" s="29">
        <f>F47</f>
        <v>6000</v>
      </c>
      <c r="G46" s="61">
        <f t="shared" si="2"/>
        <v>129.18785578747628</v>
      </c>
      <c r="H46" s="61">
        <f t="shared" si="3"/>
        <v>113.47</v>
      </c>
    </row>
    <row r="47" spans="1:8">
      <c r="A47" s="46">
        <v>7211</v>
      </c>
      <c r="B47" s="46" t="s">
        <v>1415</v>
      </c>
      <c r="C47" s="47">
        <f>'Prihodi po izvorima fin.'!C43</f>
        <v>5270</v>
      </c>
      <c r="D47" s="47">
        <f>'Prihodi po izvorima fin.'!D43</f>
        <v>6808.2</v>
      </c>
      <c r="E47" s="47">
        <f>'Prihodi po izvorima fin.'!E43</f>
        <v>6000</v>
      </c>
      <c r="F47" s="47">
        <f>'Prihodi po izvorima fin.'!F43</f>
        <v>6000</v>
      </c>
      <c r="G47" s="61">
        <f t="shared" si="2"/>
        <v>129.18785578747628</v>
      </c>
      <c r="H47" s="61">
        <f t="shared" si="3"/>
        <v>113.47</v>
      </c>
    </row>
    <row r="48" spans="1:8" s="74" customFormat="1" hidden="1">
      <c r="A48" s="28">
        <v>722</v>
      </c>
      <c r="B48" s="28" t="s">
        <v>1684</v>
      </c>
      <c r="C48" s="29">
        <f>C49+C50+C52</f>
        <v>0</v>
      </c>
      <c r="D48" s="29">
        <f>D49+D50</f>
        <v>0</v>
      </c>
      <c r="E48" s="29">
        <f>E49+E50</f>
        <v>0</v>
      </c>
      <c r="F48" s="29">
        <f t="shared" ref="F48" si="21">F49+F50</f>
        <v>0</v>
      </c>
      <c r="G48" s="61" t="e">
        <f t="shared" si="2"/>
        <v>#DIV/0!</v>
      </c>
      <c r="H48" s="61" t="e">
        <f t="shared" si="3"/>
        <v>#DIV/0!</v>
      </c>
    </row>
    <row r="49" spans="1:8" hidden="1">
      <c r="A49" s="46">
        <v>7221</v>
      </c>
      <c r="B49" s="46" t="s">
        <v>1588</v>
      </c>
      <c r="C49" s="47">
        <f>'Prihodi po izvorima fin.'!C44</f>
        <v>0</v>
      </c>
      <c r="D49" s="47">
        <f>'Prihodi po izvorima fin.'!D44</f>
        <v>0</v>
      </c>
      <c r="E49" s="47">
        <f>'Prihodi po izvorima fin.'!E44</f>
        <v>0</v>
      </c>
      <c r="F49" s="47">
        <f>'Prihodi po izvorima fin.'!F44</f>
        <v>0</v>
      </c>
      <c r="G49" s="61" t="e">
        <f t="shared" si="2"/>
        <v>#DIV/0!</v>
      </c>
      <c r="H49" s="61" t="e">
        <f t="shared" si="3"/>
        <v>#DIV/0!</v>
      </c>
    </row>
    <row r="50" spans="1:8" hidden="1">
      <c r="A50" s="46">
        <v>7222</v>
      </c>
      <c r="B50" s="46" t="s">
        <v>1587</v>
      </c>
      <c r="C50" s="47">
        <f>'Prihodi po izvorima fin.'!C45</f>
        <v>0</v>
      </c>
      <c r="D50" s="47">
        <f>'Prihodi po izvorima fin.'!D45</f>
        <v>0</v>
      </c>
      <c r="E50" s="47">
        <f>'Prihodi po izvorima fin.'!E45</f>
        <v>0</v>
      </c>
      <c r="F50" s="47">
        <f>'Prihodi po izvorima fin.'!F45</f>
        <v>0</v>
      </c>
      <c r="G50" s="61" t="e">
        <f t="shared" si="2"/>
        <v>#DIV/0!</v>
      </c>
      <c r="H50" s="61" t="e">
        <f t="shared" si="3"/>
        <v>#DIV/0!</v>
      </c>
    </row>
    <row r="51" spans="1:8" s="74" customFormat="1">
      <c r="A51" s="28">
        <v>723</v>
      </c>
      <c r="B51" s="28" t="s">
        <v>1664</v>
      </c>
      <c r="C51" s="29">
        <f>C52</f>
        <v>0</v>
      </c>
      <c r="D51" s="29">
        <f t="shared" ref="D51:F51" si="22">D52</f>
        <v>20000</v>
      </c>
      <c r="E51" s="29">
        <f t="shared" si="22"/>
        <v>20000</v>
      </c>
      <c r="F51" s="29">
        <f t="shared" si="22"/>
        <v>0</v>
      </c>
      <c r="G51" s="61"/>
      <c r="H51" s="61">
        <f t="shared" si="3"/>
        <v>100</v>
      </c>
    </row>
    <row r="52" spans="1:8">
      <c r="A52" s="46">
        <v>7233</v>
      </c>
      <c r="B52" s="46" t="s">
        <v>1665</v>
      </c>
      <c r="C52" s="47">
        <f>'Prihodi po izvorima fin.'!C46</f>
        <v>0</v>
      </c>
      <c r="D52" s="47">
        <f>'Prihodi po izvorima fin.'!D46</f>
        <v>20000</v>
      </c>
      <c r="E52" s="47">
        <f>'Prihodi po izvorima fin.'!E46</f>
        <v>20000</v>
      </c>
      <c r="F52" s="47">
        <f>'Prihodi po izvorima fin.'!F46</f>
        <v>0</v>
      </c>
      <c r="G52" s="61"/>
      <c r="H52" s="61">
        <f t="shared" si="3"/>
        <v>100</v>
      </c>
    </row>
    <row r="53" spans="1:8" s="74" customFormat="1" hidden="1">
      <c r="A53" s="28">
        <v>726</v>
      </c>
      <c r="B53" s="28" t="s">
        <v>1685</v>
      </c>
      <c r="C53" s="35">
        <f t="shared" ref="C53:E53" si="23">C54</f>
        <v>0</v>
      </c>
      <c r="D53" s="29">
        <f>D54</f>
        <v>0</v>
      </c>
      <c r="E53" s="29">
        <f t="shared" si="23"/>
        <v>0</v>
      </c>
      <c r="F53" s="29">
        <f>F54</f>
        <v>0</v>
      </c>
      <c r="G53" s="61" t="e">
        <f t="shared" si="2"/>
        <v>#DIV/0!</v>
      </c>
      <c r="H53" s="61" t="e">
        <f t="shared" si="3"/>
        <v>#DIV/0!</v>
      </c>
    </row>
    <row r="54" spans="1:8" hidden="1">
      <c r="A54" s="46">
        <v>7263</v>
      </c>
      <c r="B54" s="46" t="s">
        <v>1580</v>
      </c>
      <c r="C54" s="47">
        <f>'Prihodi po izvorima fin.'!C47</f>
        <v>0</v>
      </c>
      <c r="D54" s="47">
        <f>'Prihodi po izvorima fin.'!D47</f>
        <v>0</v>
      </c>
      <c r="E54" s="47">
        <f>'Prihodi po izvorima fin.'!E47</f>
        <v>0</v>
      </c>
      <c r="F54" s="47">
        <f>'Prihodi po izvorima fin.'!F47</f>
        <v>0</v>
      </c>
      <c r="G54" s="61" t="e">
        <f t="shared" si="2"/>
        <v>#DIV/0!</v>
      </c>
      <c r="H54" s="61" t="e">
        <f t="shared" si="3"/>
        <v>#DIV/0!</v>
      </c>
    </row>
    <row r="55" spans="1:8">
      <c r="A55" s="48"/>
      <c r="B55" s="48" t="s">
        <v>1367</v>
      </c>
      <c r="C55" s="49">
        <f>C5+C44</f>
        <v>50072904</v>
      </c>
      <c r="D55" s="49">
        <f>D5+D44</f>
        <v>54915981.399999999</v>
      </c>
      <c r="E55" s="49">
        <f>E5+E44</f>
        <v>55154509.799999997</v>
      </c>
      <c r="F55" s="49">
        <f>F5+F44</f>
        <v>44001858</v>
      </c>
      <c r="G55" s="65">
        <f t="shared" si="2"/>
        <v>109.67205217416588</v>
      </c>
      <c r="H55" s="65">
        <f>F55/D55*100</f>
        <v>80.125779196217735</v>
      </c>
    </row>
  </sheetData>
  <pageMargins left="0.70866141732283472" right="0.70866141732283472" top="0.74803149606299213" bottom="0.74803149606299213" header="0.31496062992125984" footer="0.31496062992125984"/>
  <pageSetup paperSize="9" scale="60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48"/>
  <sheetViews>
    <sheetView workbookViewId="0">
      <selection activeCell="G46" sqref="G46"/>
    </sheetView>
  </sheetViews>
  <sheetFormatPr defaultRowHeight="15"/>
  <cols>
    <col min="1" max="1" width="7.7109375" customWidth="1"/>
    <col min="2" max="2" width="68.28515625" customWidth="1"/>
    <col min="3" max="3" width="19.85546875" customWidth="1"/>
    <col min="4" max="4" width="16" customWidth="1"/>
    <col min="5" max="5" width="15.140625" style="99" customWidth="1"/>
    <col min="6" max="6" width="15.140625" style="117" customWidth="1"/>
    <col min="7" max="7" width="9.5703125" customWidth="1"/>
  </cols>
  <sheetData>
    <row r="1" spans="1:10">
      <c r="A1" s="191" t="s">
        <v>1438</v>
      </c>
      <c r="B1" s="192"/>
      <c r="C1" s="192"/>
      <c r="D1" s="192"/>
      <c r="E1" s="192"/>
      <c r="F1" s="192"/>
      <c r="G1" s="192"/>
      <c r="H1" s="192"/>
    </row>
    <row r="3" spans="1:10">
      <c r="A3" s="131" t="s">
        <v>1653</v>
      </c>
      <c r="B3" s="131"/>
      <c r="C3" s="131"/>
      <c r="D3" s="131"/>
      <c r="E3" s="142"/>
      <c r="F3" s="131"/>
      <c r="G3" s="131"/>
      <c r="H3" s="131"/>
    </row>
    <row r="4" spans="1:10" ht="51.75" customHeight="1">
      <c r="A4" s="68" t="s">
        <v>1349</v>
      </c>
      <c r="B4" s="68" t="s">
        <v>1350</v>
      </c>
      <c r="C4" s="54" t="str">
        <f>'Opći dio'!B11</f>
        <v>Izvršenje 2021.</v>
      </c>
      <c r="D4" s="54" t="str">
        <f>'Opći dio'!C11</f>
        <v>Izvršenje 2022.</v>
      </c>
      <c r="E4" s="54" t="str">
        <f>'Opći dio'!D11</f>
        <v>REBALANS 2022.</v>
      </c>
      <c r="F4" s="54" t="str">
        <f>'Opći dio'!E11</f>
        <v>PLAN 2023.</v>
      </c>
      <c r="G4" s="27" t="str">
        <f>'Opći dio prihodi'!G3</f>
        <v>Indeks                (4/3)</v>
      </c>
      <c r="H4" s="27" t="str">
        <f>'Opći dio prihodi'!H3</f>
        <v>Indeks (4/5)</v>
      </c>
    </row>
    <row r="5" spans="1:10">
      <c r="A5" s="68">
        <f>'Opći dio prihodi'!A4</f>
        <v>1</v>
      </c>
      <c r="B5" s="68">
        <f>'Opći dio prihodi'!B4</f>
        <v>2</v>
      </c>
      <c r="C5" s="68">
        <f>'Opći dio prihodi'!C4</f>
        <v>3</v>
      </c>
      <c r="D5" s="68">
        <f>'Opći dio prihodi'!D4</f>
        <v>4</v>
      </c>
      <c r="E5" s="143">
        <f>'Opći dio prihodi'!E4</f>
        <v>5</v>
      </c>
      <c r="F5" s="68">
        <f>'Opći dio prihodi'!F4</f>
        <v>6</v>
      </c>
      <c r="G5" s="68">
        <f>'Opći dio prihodi'!G4</f>
        <v>7</v>
      </c>
      <c r="H5" s="68">
        <f>'Opći dio prihodi'!H4</f>
        <v>8</v>
      </c>
    </row>
    <row r="6" spans="1:10" s="45" customFormat="1">
      <c r="A6" s="63">
        <v>6</v>
      </c>
      <c r="B6" s="28" t="s">
        <v>1397</v>
      </c>
      <c r="C6" s="29">
        <f>C7+C10+C13+C19+C23+C26+C36+C39</f>
        <v>50067634</v>
      </c>
      <c r="D6" s="29">
        <f>D7+D10+D13+D19+D23+D26+D36+D39</f>
        <v>54889173.200000003</v>
      </c>
      <c r="E6" s="35">
        <f>E7+E10+E13+E19+E23+E26+E36+E39</f>
        <v>55128509.799999997</v>
      </c>
      <c r="F6" s="29">
        <f>F7+F10+F13+F19+F23+F26+F36+F39</f>
        <v>43995858</v>
      </c>
      <c r="G6" s="61">
        <f>D6/C6*100</f>
        <v>109.63005202123193</v>
      </c>
      <c r="H6" s="61">
        <f>D6/E6*100</f>
        <v>99.56585693887196</v>
      </c>
    </row>
    <row r="7" spans="1:10">
      <c r="A7" s="50"/>
      <c r="B7" s="50" t="s">
        <v>1261</v>
      </c>
      <c r="C7" s="51">
        <f t="shared" ref="C7:E7" si="0">C8+C9</f>
        <v>24764900</v>
      </c>
      <c r="D7" s="51">
        <f>D8+D9</f>
        <v>25236970.109999999</v>
      </c>
      <c r="E7" s="53">
        <f t="shared" si="0"/>
        <v>25524675.390000001</v>
      </c>
      <c r="F7" s="51">
        <f>F8+F9</f>
        <v>25844316</v>
      </c>
      <c r="G7" s="66">
        <f t="shared" ref="G7:G47" si="1">D7/C7*100</f>
        <v>101.90620640503292</v>
      </c>
      <c r="H7" s="66">
        <f t="shared" ref="H7:H47" si="2">D7/E7*100</f>
        <v>98.872834715411429</v>
      </c>
      <c r="I7" s="72"/>
    </row>
    <row r="8" spans="1:10">
      <c r="A8" s="20">
        <v>6711</v>
      </c>
      <c r="B8" s="20" t="s">
        <v>1351</v>
      </c>
      <c r="C8" s="52">
        <v>24764900</v>
      </c>
      <c r="D8" s="52">
        <f>25635772.11-D11</f>
        <v>25236970.109999999</v>
      </c>
      <c r="E8" s="79">
        <f>2911528+22537648.5+40852+34646.89</f>
        <v>25524675.390000001</v>
      </c>
      <c r="F8" s="52">
        <f>3379336+180000+22201730+83250</f>
        <v>25844316</v>
      </c>
      <c r="G8" s="168">
        <f t="shared" si="1"/>
        <v>101.90620640503292</v>
      </c>
      <c r="H8" s="168">
        <f t="shared" si="2"/>
        <v>98.872834715411429</v>
      </c>
    </row>
    <row r="9" spans="1:10" hidden="1">
      <c r="A9" s="20">
        <v>6712</v>
      </c>
      <c r="B9" s="20" t="s">
        <v>1604</v>
      </c>
      <c r="C9" s="52"/>
      <c r="D9" s="52"/>
      <c r="E9" s="79"/>
      <c r="F9" s="52"/>
      <c r="G9" s="168" t="e">
        <f t="shared" si="1"/>
        <v>#DIV/0!</v>
      </c>
      <c r="H9" s="168" t="e">
        <f t="shared" si="2"/>
        <v>#DIV/0!</v>
      </c>
    </row>
    <row r="10" spans="1:10">
      <c r="A10" s="50"/>
      <c r="B10" s="50" t="s">
        <v>1556</v>
      </c>
      <c r="C10" s="51">
        <f t="shared" ref="C10:E10" si="3">C11+C12</f>
        <v>314357</v>
      </c>
      <c r="D10" s="51">
        <f>D11+D12</f>
        <v>398802</v>
      </c>
      <c r="E10" s="53">
        <f t="shared" si="3"/>
        <v>395300</v>
      </c>
      <c r="F10" s="51">
        <f>F11+F12</f>
        <v>21873</v>
      </c>
      <c r="G10" s="66">
        <f t="shared" si="1"/>
        <v>126.86277067156131</v>
      </c>
      <c r="H10" s="66">
        <f t="shared" si="2"/>
        <v>100.88590943587148</v>
      </c>
      <c r="I10" s="72"/>
      <c r="J10" s="72"/>
    </row>
    <row r="11" spans="1:10">
      <c r="A11" s="20">
        <v>6711</v>
      </c>
      <c r="B11" s="20" t="s">
        <v>1556</v>
      </c>
      <c r="C11" s="52">
        <v>314357</v>
      </c>
      <c r="D11" s="52">
        <v>398802</v>
      </c>
      <c r="E11" s="79">
        <f>343400+51900</f>
        <v>395300</v>
      </c>
      <c r="F11" s="52">
        <v>21873</v>
      </c>
      <c r="G11" s="168">
        <f t="shared" si="1"/>
        <v>126.86277067156131</v>
      </c>
      <c r="H11" s="168">
        <f t="shared" si="2"/>
        <v>100.88590943587148</v>
      </c>
      <c r="I11" s="72"/>
      <c r="J11" s="72"/>
    </row>
    <row r="12" spans="1:10" hidden="1">
      <c r="A12" s="20">
        <v>6712</v>
      </c>
      <c r="B12" s="20" t="s">
        <v>1676</v>
      </c>
      <c r="C12" s="52"/>
      <c r="D12" s="52"/>
      <c r="E12" s="79"/>
      <c r="F12" s="52"/>
      <c r="G12" s="168" t="e">
        <f t="shared" si="1"/>
        <v>#DIV/0!</v>
      </c>
      <c r="H12" s="168" t="e">
        <f t="shared" si="2"/>
        <v>#DIV/0!</v>
      </c>
      <c r="I12" s="72"/>
      <c r="J12" s="72"/>
    </row>
    <row r="13" spans="1:10">
      <c r="A13" s="50"/>
      <c r="B13" s="50" t="s">
        <v>1263</v>
      </c>
      <c r="C13" s="51">
        <f>SUM(C14:C18)</f>
        <v>6714112</v>
      </c>
      <c r="D13" s="51">
        <f>SUM(D14:D18)</f>
        <v>5681557.71</v>
      </c>
      <c r="E13" s="53">
        <f>SUM(E14:E18)</f>
        <v>5731108</v>
      </c>
      <c r="F13" s="51">
        <f>SUM(F14:F18)</f>
        <v>6028000</v>
      </c>
      <c r="G13" s="66">
        <f t="shared" si="1"/>
        <v>84.621133963806386</v>
      </c>
      <c r="H13" s="66">
        <f t="shared" si="2"/>
        <v>99.135415176262597</v>
      </c>
    </row>
    <row r="14" spans="1:10">
      <c r="A14" s="20">
        <v>6413</v>
      </c>
      <c r="B14" s="20" t="s">
        <v>1361</v>
      </c>
      <c r="C14" s="52">
        <v>14488</v>
      </c>
      <c r="D14" s="52">
        <v>2551.59</v>
      </c>
      <c r="E14" s="79">
        <v>2500</v>
      </c>
      <c r="F14" s="52"/>
      <c r="G14" s="168">
        <f t="shared" si="1"/>
        <v>17.61174765323026</v>
      </c>
      <c r="H14" s="168">
        <f t="shared" si="2"/>
        <v>102.06360000000001</v>
      </c>
      <c r="I14" s="72"/>
    </row>
    <row r="15" spans="1:10">
      <c r="A15" s="20">
        <v>6414</v>
      </c>
      <c r="B15" s="20" t="s">
        <v>1362</v>
      </c>
      <c r="C15" s="52">
        <v>345</v>
      </c>
      <c r="D15" s="52"/>
      <c r="E15" s="79"/>
      <c r="F15" s="52"/>
      <c r="G15" s="168">
        <f t="shared" si="1"/>
        <v>0</v>
      </c>
      <c r="H15" s="168"/>
    </row>
    <row r="16" spans="1:10" ht="30">
      <c r="A16" s="20">
        <v>6415</v>
      </c>
      <c r="B16" s="22" t="s">
        <v>1363</v>
      </c>
      <c r="C16" s="52">
        <v>6982</v>
      </c>
      <c r="D16" s="52">
        <v>47442.27</v>
      </c>
      <c r="E16" s="79"/>
      <c r="F16" s="52">
        <v>0</v>
      </c>
      <c r="G16" s="168">
        <f t="shared" si="1"/>
        <v>679.49398453165281</v>
      </c>
      <c r="H16" s="168"/>
    </row>
    <row r="17" spans="1:8">
      <c r="A17" s="20">
        <v>6614</v>
      </c>
      <c r="B17" s="22" t="s">
        <v>1463</v>
      </c>
      <c r="C17" s="52">
        <v>16752</v>
      </c>
      <c r="D17" s="52">
        <v>8536.81</v>
      </c>
      <c r="E17" s="79">
        <v>7000</v>
      </c>
      <c r="F17" s="52">
        <v>15000</v>
      </c>
      <c r="G17" s="168">
        <f t="shared" si="1"/>
        <v>50.95994508118433</v>
      </c>
      <c r="H17" s="168">
        <f t="shared" si="2"/>
        <v>121.95442857142858</v>
      </c>
    </row>
    <row r="18" spans="1:8">
      <c r="A18" s="20">
        <v>6615</v>
      </c>
      <c r="B18" s="20" t="s">
        <v>1364</v>
      </c>
      <c r="C18" s="52">
        <v>6675545</v>
      </c>
      <c r="D18" s="52">
        <v>5623027.04</v>
      </c>
      <c r="E18" s="79">
        <f>4827065+130000+49500+80000+310000+19800+120000+24000+25000+11654+17500+3089+18000+37000+13500+13500+13500+8500</f>
        <v>5721608</v>
      </c>
      <c r="F18" s="52">
        <v>6013000</v>
      </c>
      <c r="G18" s="168">
        <f t="shared" si="1"/>
        <v>84.233227998612847</v>
      </c>
      <c r="H18" s="168">
        <f t="shared" si="2"/>
        <v>98.277040999663029</v>
      </c>
    </row>
    <row r="19" spans="1:8">
      <c r="A19" s="50"/>
      <c r="B19" s="50" t="s">
        <v>1262</v>
      </c>
      <c r="C19" s="51">
        <f t="shared" ref="C19:E19" si="4">SUM(C20:C22)</f>
        <v>6857076</v>
      </c>
      <c r="D19" s="51">
        <f>SUM(D20:D22)</f>
        <v>5829240.2199999997</v>
      </c>
      <c r="E19" s="53">
        <f t="shared" si="4"/>
        <v>5775215</v>
      </c>
      <c r="F19" s="51">
        <f>SUM(F20:F22)</f>
        <v>6517000</v>
      </c>
      <c r="G19" s="66">
        <f t="shared" si="1"/>
        <v>85.01058206150843</v>
      </c>
      <c r="H19" s="66">
        <f t="shared" si="2"/>
        <v>100.93546681811844</v>
      </c>
    </row>
    <row r="20" spans="1:8">
      <c r="A20" s="20">
        <v>6526</v>
      </c>
      <c r="B20" s="20" t="s">
        <v>1645</v>
      </c>
      <c r="C20" s="52">
        <v>6848613</v>
      </c>
      <c r="D20" s="52">
        <f>5776359.46+32403.83</f>
        <v>5808763.29</v>
      </c>
      <c r="E20" s="79">
        <f>5692815+30000+32400+20000</f>
        <v>5775215</v>
      </c>
      <c r="F20" s="52">
        <v>6500000</v>
      </c>
      <c r="G20" s="168">
        <f t="shared" si="1"/>
        <v>84.816637909018951</v>
      </c>
      <c r="H20" s="168">
        <f t="shared" si="2"/>
        <v>100.5809011439401</v>
      </c>
    </row>
    <row r="21" spans="1:8">
      <c r="A21" s="20">
        <v>6819</v>
      </c>
      <c r="B21" s="20" t="s">
        <v>1462</v>
      </c>
      <c r="C21" s="52">
        <v>3330</v>
      </c>
      <c r="D21" s="52">
        <v>2636.6</v>
      </c>
      <c r="E21" s="79"/>
      <c r="F21" s="52">
        <v>12000</v>
      </c>
      <c r="G21" s="168">
        <f t="shared" si="1"/>
        <v>79.177177177177171</v>
      </c>
      <c r="H21" s="168"/>
    </row>
    <row r="22" spans="1:8">
      <c r="A22" s="20">
        <v>6831</v>
      </c>
      <c r="B22" s="20" t="s">
        <v>1353</v>
      </c>
      <c r="C22" s="52">
        <v>5133</v>
      </c>
      <c r="D22" s="52">
        <v>17840.330000000002</v>
      </c>
      <c r="E22" s="79"/>
      <c r="F22" s="52">
        <v>5000</v>
      </c>
      <c r="G22" s="168">
        <f t="shared" si="1"/>
        <v>347.56146503019681</v>
      </c>
      <c r="H22" s="168"/>
    </row>
    <row r="23" spans="1:8">
      <c r="A23" s="50"/>
      <c r="B23" s="50" t="s">
        <v>1434</v>
      </c>
      <c r="C23" s="51">
        <f t="shared" ref="C23:E23" si="5">C24+C25</f>
        <v>8632891</v>
      </c>
      <c r="D23" s="51">
        <f>D24+D25</f>
        <v>13045357.869999999</v>
      </c>
      <c r="E23" s="53">
        <f t="shared" si="5"/>
        <v>13025000</v>
      </c>
      <c r="F23" s="51">
        <f>F24+F25</f>
        <v>4000000</v>
      </c>
      <c r="G23" s="66">
        <f t="shared" si="1"/>
        <v>151.11227362884577</v>
      </c>
      <c r="H23" s="66">
        <f t="shared" si="2"/>
        <v>100.15629842610365</v>
      </c>
    </row>
    <row r="24" spans="1:8">
      <c r="A24" s="20">
        <v>6323</v>
      </c>
      <c r="B24" s="20" t="s">
        <v>1354</v>
      </c>
      <c r="C24" s="52">
        <v>8569320</v>
      </c>
      <c r="D24" s="52">
        <v>13045357.869999999</v>
      </c>
      <c r="E24" s="79">
        <v>13025000</v>
      </c>
      <c r="F24" s="52">
        <v>4000000</v>
      </c>
      <c r="G24" s="168">
        <f t="shared" si="1"/>
        <v>152.23329120630339</v>
      </c>
      <c r="H24" s="168">
        <f t="shared" si="2"/>
        <v>100.15629842610365</v>
      </c>
    </row>
    <row r="25" spans="1:8">
      <c r="A25" s="20">
        <v>6324</v>
      </c>
      <c r="B25" s="20" t="s">
        <v>1461</v>
      </c>
      <c r="C25" s="52">
        <v>63571</v>
      </c>
      <c r="D25" s="52"/>
      <c r="E25" s="79"/>
      <c r="F25" s="52"/>
      <c r="G25" s="168">
        <f t="shared" si="1"/>
        <v>0</v>
      </c>
      <c r="H25" s="168"/>
    </row>
    <row r="26" spans="1:8">
      <c r="A26" s="50"/>
      <c r="B26" s="50" t="s">
        <v>174</v>
      </c>
      <c r="C26" s="51">
        <f t="shared" ref="C26:E26" si="6">SUM(C27:C35)</f>
        <v>479211</v>
      </c>
      <c r="D26" s="51">
        <f>SUM(D27:D35)</f>
        <v>1445036.03</v>
      </c>
      <c r="E26" s="53">
        <f t="shared" si="6"/>
        <v>1432855.4100000001</v>
      </c>
      <c r="F26" s="51">
        <f>SUM(F27:F35)</f>
        <v>1137463</v>
      </c>
      <c r="G26" s="66">
        <f t="shared" si="1"/>
        <v>301.54483724288468</v>
      </c>
      <c r="H26" s="66">
        <f t="shared" si="2"/>
        <v>100.85009414871804</v>
      </c>
    </row>
    <row r="27" spans="1:8">
      <c r="A27" s="20">
        <v>6321</v>
      </c>
      <c r="B27" s="20" t="s">
        <v>1355</v>
      </c>
      <c r="C27" s="52">
        <v>237668</v>
      </c>
      <c r="D27" s="52">
        <v>177923</v>
      </c>
      <c r="E27" s="79">
        <v>178000</v>
      </c>
      <c r="F27" s="52"/>
      <c r="G27" s="168">
        <f t="shared" si="1"/>
        <v>74.861992359089143</v>
      </c>
      <c r="H27" s="168">
        <f t="shared" si="2"/>
        <v>99.956741573033696</v>
      </c>
    </row>
    <row r="28" spans="1:8" hidden="1">
      <c r="A28" s="20">
        <v>6322</v>
      </c>
      <c r="B28" s="20" t="s">
        <v>1356</v>
      </c>
      <c r="C28" s="52"/>
      <c r="D28" s="52"/>
      <c r="E28" s="79"/>
      <c r="F28" s="52"/>
      <c r="G28" s="168" t="e">
        <f t="shared" si="1"/>
        <v>#DIV/0!</v>
      </c>
      <c r="H28" s="168" t="e">
        <f t="shared" si="2"/>
        <v>#DIV/0!</v>
      </c>
    </row>
    <row r="29" spans="1:8" hidden="1">
      <c r="A29" s="20">
        <v>6323</v>
      </c>
      <c r="B29" s="20" t="s">
        <v>1585</v>
      </c>
      <c r="C29" s="52"/>
      <c r="D29" s="52"/>
      <c r="E29" s="79"/>
      <c r="F29" s="52"/>
      <c r="G29" s="168" t="e">
        <f t="shared" si="1"/>
        <v>#DIV/0!</v>
      </c>
      <c r="H29" s="168" t="e">
        <f t="shared" si="2"/>
        <v>#DIV/0!</v>
      </c>
    </row>
    <row r="30" spans="1:8" hidden="1">
      <c r="A30" s="20">
        <v>6324</v>
      </c>
      <c r="B30" s="20" t="s">
        <v>1586</v>
      </c>
      <c r="C30" s="52"/>
      <c r="D30" s="52"/>
      <c r="E30" s="79"/>
      <c r="F30" s="52"/>
      <c r="G30" s="168" t="e">
        <f t="shared" si="1"/>
        <v>#DIV/0!</v>
      </c>
      <c r="H30" s="168" t="e">
        <f t="shared" si="2"/>
        <v>#DIV/0!</v>
      </c>
    </row>
    <row r="31" spans="1:8" hidden="1">
      <c r="A31" s="20">
        <v>6341</v>
      </c>
      <c r="B31" s="20" t="s">
        <v>1358</v>
      </c>
      <c r="C31" s="52"/>
      <c r="D31" s="52"/>
      <c r="E31" s="79"/>
      <c r="F31" s="52"/>
      <c r="G31" s="168" t="e">
        <f t="shared" si="1"/>
        <v>#DIV/0!</v>
      </c>
      <c r="H31" s="168" t="e">
        <f t="shared" si="2"/>
        <v>#DIV/0!</v>
      </c>
    </row>
    <row r="32" spans="1:8">
      <c r="A32" s="20">
        <v>63613</v>
      </c>
      <c r="B32" s="20" t="s">
        <v>1641</v>
      </c>
      <c r="C32" s="52"/>
      <c r="D32" s="52">
        <v>2200</v>
      </c>
      <c r="E32" s="79">
        <v>9400</v>
      </c>
      <c r="F32" s="52"/>
      <c r="G32" s="168"/>
      <c r="H32" s="168">
        <f t="shared" si="2"/>
        <v>23.404255319148938</v>
      </c>
    </row>
    <row r="33" spans="1:14" ht="30">
      <c r="A33" s="20">
        <v>6391</v>
      </c>
      <c r="B33" s="22" t="s">
        <v>1677</v>
      </c>
      <c r="C33" s="52">
        <v>111366</v>
      </c>
      <c r="D33" s="52">
        <v>433916.77</v>
      </c>
      <c r="E33" s="79">
        <f>353568.28+60000</f>
        <v>413568.28</v>
      </c>
      <c r="F33" s="52">
        <f>167500+246700</f>
        <v>414200</v>
      </c>
      <c r="G33" s="168">
        <f t="shared" si="1"/>
        <v>389.63127884632655</v>
      </c>
      <c r="H33" s="168">
        <f t="shared" si="2"/>
        <v>104.92022502306028</v>
      </c>
    </row>
    <row r="34" spans="1:14">
      <c r="A34" s="20">
        <v>6393</v>
      </c>
      <c r="B34" s="22" t="s">
        <v>1550</v>
      </c>
      <c r="C34" s="52">
        <v>130177</v>
      </c>
      <c r="D34" s="52">
        <v>830996.26</v>
      </c>
      <c r="E34" s="79">
        <f>641887.13+190000</f>
        <v>831887.13</v>
      </c>
      <c r="F34" s="52">
        <f>162000+460000+101263</f>
        <v>723263</v>
      </c>
      <c r="G34" s="168">
        <f t="shared" si="1"/>
        <v>638.35874232775382</v>
      </c>
      <c r="H34" s="168">
        <f t="shared" si="2"/>
        <v>99.892909750869691</v>
      </c>
    </row>
    <row r="35" spans="1:14" hidden="1">
      <c r="A35" s="20">
        <v>6394</v>
      </c>
      <c r="B35" s="22" t="s">
        <v>1678</v>
      </c>
      <c r="C35" s="52"/>
      <c r="D35" s="52"/>
      <c r="E35" s="79"/>
      <c r="F35" s="52"/>
      <c r="G35" s="168" t="e">
        <f t="shared" si="1"/>
        <v>#DIV/0!</v>
      </c>
      <c r="H35" s="168" t="e">
        <f t="shared" si="2"/>
        <v>#DIV/0!</v>
      </c>
    </row>
    <row r="36" spans="1:14">
      <c r="A36" s="50"/>
      <c r="B36" s="50" t="s">
        <v>1548</v>
      </c>
      <c r="C36" s="51">
        <f t="shared" ref="C36:E36" si="7">C37+C38</f>
        <v>1781356</v>
      </c>
      <c r="D36" s="51">
        <f>D37+D38</f>
        <v>2259879.06</v>
      </c>
      <c r="E36" s="53">
        <f t="shared" si="7"/>
        <v>2240100</v>
      </c>
      <c r="F36" s="51">
        <f>F37+F38</f>
        <v>142206</v>
      </c>
      <c r="G36" s="66">
        <f t="shared" si="1"/>
        <v>126.862853915781</v>
      </c>
      <c r="H36" s="66">
        <f t="shared" si="2"/>
        <v>100.88295433239587</v>
      </c>
    </row>
    <row r="37" spans="1:14">
      <c r="A37" s="20">
        <v>6323</v>
      </c>
      <c r="B37" s="20" t="s">
        <v>1679</v>
      </c>
      <c r="C37" s="52">
        <v>1347561</v>
      </c>
      <c r="D37" s="52">
        <v>2001120.63</v>
      </c>
      <c r="E37" s="79">
        <f>1946000+294100</f>
        <v>2240100</v>
      </c>
      <c r="F37" s="52">
        <v>142206</v>
      </c>
      <c r="G37" s="168">
        <f t="shared" si="1"/>
        <v>148.49944677829055</v>
      </c>
      <c r="H37" s="168">
        <f t="shared" si="2"/>
        <v>89.331754385964913</v>
      </c>
    </row>
    <row r="38" spans="1:14">
      <c r="A38" s="20">
        <v>6324</v>
      </c>
      <c r="B38" s="20" t="s">
        <v>1680</v>
      </c>
      <c r="C38" s="52">
        <v>433795</v>
      </c>
      <c r="D38" s="52">
        <v>258758.43</v>
      </c>
      <c r="E38" s="79"/>
      <c r="F38" s="52"/>
      <c r="G38" s="168">
        <f t="shared" si="1"/>
        <v>59.649933724455096</v>
      </c>
      <c r="H38" s="168"/>
    </row>
    <row r="39" spans="1:14">
      <c r="A39" s="50"/>
      <c r="B39" s="50" t="s">
        <v>522</v>
      </c>
      <c r="C39" s="51">
        <f t="shared" ref="C39:E39" si="8">C40+C41</f>
        <v>523731</v>
      </c>
      <c r="D39" s="51">
        <f>D40+D41</f>
        <v>992330.2</v>
      </c>
      <c r="E39" s="53">
        <f t="shared" si="8"/>
        <v>1004256</v>
      </c>
      <c r="F39" s="51">
        <f>F40+F41</f>
        <v>305000</v>
      </c>
      <c r="G39" s="66">
        <f t="shared" si="1"/>
        <v>189.47326012781369</v>
      </c>
      <c r="H39" s="66">
        <f t="shared" si="2"/>
        <v>98.81247411018704</v>
      </c>
    </row>
    <row r="40" spans="1:14">
      <c r="A40" s="20">
        <v>6631</v>
      </c>
      <c r="B40" s="20" t="s">
        <v>1365</v>
      </c>
      <c r="C40" s="52">
        <v>523731</v>
      </c>
      <c r="D40" s="52">
        <v>992330.2</v>
      </c>
      <c r="E40" s="79">
        <f>622256+382000</f>
        <v>1004256</v>
      </c>
      <c r="F40" s="52">
        <v>305000</v>
      </c>
      <c r="G40" s="168">
        <f t="shared" si="1"/>
        <v>189.47326012781369</v>
      </c>
      <c r="H40" s="168">
        <f t="shared" si="2"/>
        <v>98.81247411018704</v>
      </c>
    </row>
    <row r="41" spans="1:14" hidden="1">
      <c r="A41" s="20">
        <v>6632</v>
      </c>
      <c r="B41" s="20" t="s">
        <v>1366</v>
      </c>
      <c r="C41" s="52"/>
      <c r="D41" s="52"/>
      <c r="E41" s="79"/>
      <c r="F41" s="52"/>
      <c r="G41" s="168" t="e">
        <f t="shared" si="1"/>
        <v>#DIV/0!</v>
      </c>
      <c r="H41" s="168" t="e">
        <f t="shared" si="2"/>
        <v>#DIV/0!</v>
      </c>
    </row>
    <row r="42" spans="1:14">
      <c r="A42" s="50"/>
      <c r="B42" s="50" t="s">
        <v>738</v>
      </c>
      <c r="C42" s="51">
        <f t="shared" ref="C42:E42" si="9">C43+C45+C44+C47+C46</f>
        <v>5270</v>
      </c>
      <c r="D42" s="51">
        <f>D43+D45+D44+D47+D46</f>
        <v>26808.2</v>
      </c>
      <c r="E42" s="53">
        <f t="shared" si="9"/>
        <v>26000</v>
      </c>
      <c r="F42" s="51">
        <f>F43+F45+F44+F47+F46</f>
        <v>6000</v>
      </c>
      <c r="G42" s="66">
        <f t="shared" si="1"/>
        <v>508.69449715370018</v>
      </c>
      <c r="H42" s="66">
        <f t="shared" si="2"/>
        <v>103.10846153846154</v>
      </c>
      <c r="N42" s="21"/>
    </row>
    <row r="43" spans="1:14">
      <c r="A43" s="20">
        <v>7211</v>
      </c>
      <c r="B43" s="20" t="s">
        <v>1360</v>
      </c>
      <c r="C43" s="52">
        <v>5270</v>
      </c>
      <c r="D43" s="52">
        <v>6808.2</v>
      </c>
      <c r="E43" s="79">
        <v>6000</v>
      </c>
      <c r="F43" s="52">
        <v>6000</v>
      </c>
      <c r="G43" s="168">
        <f t="shared" si="1"/>
        <v>129.18785578747628</v>
      </c>
      <c r="H43" s="168">
        <f t="shared" si="2"/>
        <v>113.47</v>
      </c>
    </row>
    <row r="44" spans="1:14" hidden="1">
      <c r="A44" s="20">
        <v>7221</v>
      </c>
      <c r="B44" s="20" t="s">
        <v>1588</v>
      </c>
      <c r="C44" s="52"/>
      <c r="D44" s="52"/>
      <c r="E44" s="79"/>
      <c r="F44" s="52"/>
      <c r="G44" s="168" t="e">
        <f t="shared" si="1"/>
        <v>#DIV/0!</v>
      </c>
      <c r="H44" s="168" t="e">
        <f t="shared" si="2"/>
        <v>#DIV/0!</v>
      </c>
    </row>
    <row r="45" spans="1:14" hidden="1">
      <c r="A45" s="20">
        <v>7222</v>
      </c>
      <c r="B45" s="20" t="s">
        <v>1587</v>
      </c>
      <c r="C45" s="52"/>
      <c r="D45" s="52"/>
      <c r="E45" s="79"/>
      <c r="F45" s="52"/>
      <c r="G45" s="168" t="e">
        <f t="shared" si="1"/>
        <v>#DIV/0!</v>
      </c>
      <c r="H45" s="168" t="e">
        <f t="shared" si="2"/>
        <v>#DIV/0!</v>
      </c>
    </row>
    <row r="46" spans="1:14">
      <c r="A46" s="20">
        <v>7223</v>
      </c>
      <c r="B46" s="20" t="s">
        <v>1665</v>
      </c>
      <c r="C46" s="52"/>
      <c r="D46" s="52">
        <v>20000</v>
      </c>
      <c r="E46" s="79">
        <v>20000</v>
      </c>
      <c r="F46" s="52"/>
      <c r="G46" s="168"/>
      <c r="H46" s="168">
        <f t="shared" si="2"/>
        <v>100</v>
      </c>
    </row>
    <row r="47" spans="1:14" hidden="1">
      <c r="A47" s="20">
        <v>7263</v>
      </c>
      <c r="B47" s="20" t="s">
        <v>1579</v>
      </c>
      <c r="C47" s="52"/>
      <c r="D47" s="52"/>
      <c r="E47" s="79"/>
      <c r="F47" s="52"/>
      <c r="G47" s="168" t="e">
        <f t="shared" si="1"/>
        <v>#DIV/0!</v>
      </c>
      <c r="H47" s="168" t="e">
        <f t="shared" si="2"/>
        <v>#DIV/0!</v>
      </c>
    </row>
    <row r="48" spans="1:14">
      <c r="A48" s="48"/>
      <c r="B48" s="48" t="s">
        <v>1367</v>
      </c>
      <c r="C48" s="49">
        <f>C7+C10+C13+C19+C23+C26+C39+C42+C36</f>
        <v>50072904</v>
      </c>
      <c r="D48" s="49">
        <f>D7+D10+D13+D19+D23+D26+D39+D42+D36</f>
        <v>54915981.400000006</v>
      </c>
      <c r="E48" s="57">
        <f>E7+E10+E13+E19+E23+E26+E39+E42+E36</f>
        <v>55154509.799999997</v>
      </c>
      <c r="F48" s="49">
        <f>F7+F10+F13+F19+F23+F26+F39+F42+F36</f>
        <v>44001858</v>
      </c>
      <c r="G48" s="64">
        <f>F48/C48*100</f>
        <v>87.875586365032873</v>
      </c>
      <c r="H48" s="64">
        <f>F48/D48*100</f>
        <v>80.125779196217735</v>
      </c>
    </row>
  </sheetData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102"/>
  <sheetViews>
    <sheetView topLeftCell="A71" workbookViewId="0">
      <selection activeCell="L98" sqref="L98"/>
    </sheetView>
  </sheetViews>
  <sheetFormatPr defaultRowHeight="15"/>
  <cols>
    <col min="1" max="1" width="7" customWidth="1"/>
    <col min="2" max="2" width="65.28515625" customWidth="1"/>
    <col min="3" max="3" width="20.140625" customWidth="1"/>
    <col min="4" max="4" width="16.140625" customWidth="1"/>
    <col min="5" max="5" width="16" style="117" customWidth="1"/>
    <col min="6" max="6" width="17.7109375" customWidth="1"/>
    <col min="7" max="7" width="10.5703125" customWidth="1"/>
    <col min="8" max="8" width="10.28515625" customWidth="1"/>
  </cols>
  <sheetData>
    <row r="2" spans="1:8">
      <c r="A2" s="126" t="s">
        <v>1654</v>
      </c>
      <c r="B2" s="126"/>
      <c r="C2" s="126"/>
      <c r="D2" s="126"/>
      <c r="E2" s="118"/>
      <c r="F2" s="126"/>
      <c r="H2" s="75"/>
    </row>
    <row r="3" spans="1:8" ht="41.25" customHeight="1">
      <c r="A3" s="68" t="s">
        <v>1349</v>
      </c>
      <c r="B3" s="68" t="s">
        <v>1423</v>
      </c>
      <c r="C3" s="27" t="str">
        <f>'Opći dio'!B11</f>
        <v>Izvršenje 2021.</v>
      </c>
      <c r="D3" s="27" t="str">
        <f>'Opći dio'!C11</f>
        <v>Izvršenje 2022.</v>
      </c>
      <c r="E3" s="27" t="str">
        <f>'Opći dio'!D11</f>
        <v>REBALANS 2022.</v>
      </c>
      <c r="F3" s="27" t="str">
        <f>'Opći dio'!E11</f>
        <v>PLAN 2023.</v>
      </c>
      <c r="G3" s="27" t="str">
        <f>'Opći dio prihodi'!G3</f>
        <v>Indeks                (4/3)</v>
      </c>
      <c r="H3" s="27" t="str">
        <f>'Opći dio prihodi'!H3</f>
        <v>Indeks (4/5)</v>
      </c>
    </row>
    <row r="4" spans="1:8">
      <c r="A4" s="68">
        <f>'Opći dio prihodi'!A4</f>
        <v>1</v>
      </c>
      <c r="B4" s="68">
        <f>'Opći dio prihodi'!B4</f>
        <v>2</v>
      </c>
      <c r="C4" s="68">
        <f>'Opći dio prihodi'!D4</f>
        <v>4</v>
      </c>
      <c r="D4" s="68">
        <f>'Opći dio prihodi'!C4</f>
        <v>3</v>
      </c>
      <c r="E4" s="68">
        <f>'Opći dio prihodi'!E4</f>
        <v>5</v>
      </c>
      <c r="F4" s="68">
        <f>'Opći dio prihodi'!F4</f>
        <v>6</v>
      </c>
      <c r="G4" s="68">
        <f>'Opći dio prihodi'!G4</f>
        <v>7</v>
      </c>
      <c r="H4" s="68">
        <f>'Opći dio prihodi'!H4</f>
        <v>8</v>
      </c>
    </row>
    <row r="5" spans="1:8">
      <c r="A5" s="28">
        <v>3</v>
      </c>
      <c r="B5" s="28" t="s">
        <v>1385</v>
      </c>
      <c r="C5" s="29">
        <f>C6+C16+C48+C54+C64+C57+C68</f>
        <v>47450699.349999994</v>
      </c>
      <c r="D5" s="29">
        <f>D6+D16+D48+D54+D64+D57+D68</f>
        <v>50590401.259999998</v>
      </c>
      <c r="E5" s="29">
        <f t="shared" ref="E5" si="0">E6+E16+E48+E54+E64+E57+E68</f>
        <v>50057768.960000001</v>
      </c>
      <c r="F5" s="29">
        <f>F6+F16+F48+F54+F64+F57+F68</f>
        <v>44449714.020999998</v>
      </c>
      <c r="G5" s="61">
        <f>D5/C5*100</f>
        <v>106.61676635541517</v>
      </c>
      <c r="H5" s="61">
        <f>D5/E5*100</f>
        <v>101.06403523582046</v>
      </c>
    </row>
    <row r="6" spans="1:8">
      <c r="A6" s="28">
        <v>31</v>
      </c>
      <c r="B6" s="28" t="s">
        <v>1344</v>
      </c>
      <c r="C6" s="29">
        <f>C7+C11+C13</f>
        <v>30734629.369999997</v>
      </c>
      <c r="D6" s="29">
        <f>D7+D11+D13</f>
        <v>31798214.979999993</v>
      </c>
      <c r="E6" s="29">
        <f t="shared" ref="E6" si="1">E7+E11+E13</f>
        <v>31689981.57</v>
      </c>
      <c r="F6" s="29">
        <f>F7+F11+F13</f>
        <v>33409722.8105</v>
      </c>
      <c r="G6" s="61">
        <f t="shared" ref="G6:G69" si="2">D6/C6*100</f>
        <v>103.46054477246489</v>
      </c>
      <c r="H6" s="61">
        <f t="shared" ref="H6:H69" si="3">D6/E6*100</f>
        <v>100.34153825479801</v>
      </c>
    </row>
    <row r="7" spans="1:8">
      <c r="A7" s="28">
        <v>311</v>
      </c>
      <c r="B7" s="28" t="s">
        <v>1424</v>
      </c>
      <c r="C7" s="29">
        <f t="shared" ref="C7:E7" si="4">C8+C9+C10</f>
        <v>25170409.659999996</v>
      </c>
      <c r="D7" s="29">
        <f>D8+D9+D10</f>
        <v>25958691.019999992</v>
      </c>
      <c r="E7" s="29">
        <f t="shared" si="4"/>
        <v>25926265.57</v>
      </c>
      <c r="F7" s="29">
        <f>F8+F9+F10</f>
        <v>27507517.092</v>
      </c>
      <c r="G7" s="61">
        <f t="shared" si="2"/>
        <v>103.13177803082287</v>
      </c>
      <c r="H7" s="61">
        <f t="shared" si="3"/>
        <v>100.12506795439722</v>
      </c>
    </row>
    <row r="8" spans="1:8">
      <c r="A8" s="46">
        <v>3111</v>
      </c>
      <c r="B8" s="46" t="s">
        <v>1316</v>
      </c>
      <c r="C8" s="47">
        <f>'Rashodi po izvorima fin.'!C8+'Rashodi po izvorima fin.'!C74+'Rashodi po izvorima fin.'!C120+'Rashodi po izvorima fin.'!C187+'Rashodi po izvorima fin.'!C277+'Rashodi po izvorima fin.'!C331+'Rashodi po izvorima fin.'!C396+'Rashodi po izvorima fin.'!C442</f>
        <v>25152925.759999998</v>
      </c>
      <c r="D8" s="47">
        <f>'Rashodi po izvorima fin.'!D8+'Rashodi po izvorima fin.'!D74+'Rashodi po izvorima fin.'!D120+'Rashodi po izvorima fin.'!D187+'Rashodi po izvorima fin.'!D277+'Rashodi po izvorima fin.'!D331+'Rashodi po izvorima fin.'!D396+'Rashodi po izvorima fin.'!D442</f>
        <v>25887226.769999992</v>
      </c>
      <c r="E8" s="47">
        <f>'Rashodi po izvorima fin.'!E8+'Rashodi po izvorima fin.'!E74+'Rashodi po izvorima fin.'!E120+'Rashodi po izvorima fin.'!E187+'Rashodi po izvorima fin.'!E277+'Rashodi po izvorima fin.'!E331+'Rashodi po izvorima fin.'!E396+'Rashodi po izvorima fin.'!E442</f>
        <v>25844959.719999999</v>
      </c>
      <c r="F8" s="47">
        <f>'Rashodi po izvorima fin.'!F8+'Rashodi po izvorima fin.'!F74+'Rashodi po izvorima fin.'!F120+'Rashodi po izvorima fin.'!F187+'Rashodi po izvorima fin.'!F277+'Rashodi po izvorima fin.'!F331+'Rashodi po izvorima fin.'!F396+'Rashodi po izvorima fin.'!F442</f>
        <v>27191690.838</v>
      </c>
      <c r="G8" s="61">
        <f t="shared" si="2"/>
        <v>102.91934630987434</v>
      </c>
      <c r="H8" s="61">
        <f t="shared" si="3"/>
        <v>100.16354078496508</v>
      </c>
    </row>
    <row r="9" spans="1:8">
      <c r="A9" s="46">
        <v>3112</v>
      </c>
      <c r="B9" s="46" t="s">
        <v>1448</v>
      </c>
      <c r="C9" s="47">
        <f>'Rashodi po izvorima fin.'!C9+'Rashodi po izvorima fin.'!C121+'Rashodi po izvorima fin.'!C188+'Rashodi po izvorima fin.'!C332</f>
        <v>17483.899999999998</v>
      </c>
      <c r="D9" s="47">
        <f>'Rashodi po izvorima fin.'!D9+'Rashodi po izvorima fin.'!D121+'Rashodi po izvorima fin.'!D188+'Rashodi po izvorima fin.'!D332</f>
        <v>15580.15</v>
      </c>
      <c r="E9" s="47">
        <f>'Rashodi po izvorima fin.'!E9+'Rashodi po izvorima fin.'!E121+'Rashodi po izvorima fin.'!E188+'Rashodi po izvorima fin.'!E332</f>
        <v>16200</v>
      </c>
      <c r="F9" s="47">
        <f>'Rashodi po izvorima fin.'!F9+'Rashodi po izvorima fin.'!F121+'Rashodi po izvorima fin.'!F188+'Rashodi po izvorima fin.'!F332</f>
        <v>24000</v>
      </c>
      <c r="G9" s="61">
        <f t="shared" si="2"/>
        <v>89.111411069612629</v>
      </c>
      <c r="H9" s="61">
        <f t="shared" si="3"/>
        <v>96.173765432098762</v>
      </c>
    </row>
    <row r="10" spans="1:8">
      <c r="A10" s="46">
        <v>3114</v>
      </c>
      <c r="B10" s="46" t="s">
        <v>1632</v>
      </c>
      <c r="C10" s="47">
        <f>'Rashodi po izvorima fin.'!C10</f>
        <v>0</v>
      </c>
      <c r="D10" s="47">
        <f>'Rashodi po izvorima fin.'!D10</f>
        <v>55884.1</v>
      </c>
      <c r="E10" s="47">
        <f>'Rashodi po izvorima fin.'!E10</f>
        <v>65105.85</v>
      </c>
      <c r="F10" s="47">
        <f>'Rashodi po izvorima fin.'!F10</f>
        <v>291826.25400000002</v>
      </c>
      <c r="G10" s="61"/>
      <c r="H10" s="61">
        <f t="shared" si="3"/>
        <v>85.835758230635179</v>
      </c>
    </row>
    <row r="11" spans="1:8">
      <c r="A11" s="28">
        <v>312</v>
      </c>
      <c r="B11" s="28" t="s">
        <v>1317</v>
      </c>
      <c r="C11" s="29">
        <f t="shared" ref="C11:E11" si="5">C12</f>
        <v>1421250</v>
      </c>
      <c r="D11" s="29">
        <f>D12</f>
        <v>1558749.75</v>
      </c>
      <c r="E11" s="29">
        <f t="shared" si="5"/>
        <v>1486373</v>
      </c>
      <c r="F11" s="29">
        <f>F12</f>
        <v>1405043.0604999999</v>
      </c>
      <c r="G11" s="61">
        <f t="shared" si="2"/>
        <v>109.67456464379947</v>
      </c>
      <c r="H11" s="61">
        <f t="shared" si="3"/>
        <v>104.86935311661338</v>
      </c>
    </row>
    <row r="12" spans="1:8">
      <c r="A12" s="46">
        <v>3121</v>
      </c>
      <c r="B12" s="46" t="s">
        <v>1317</v>
      </c>
      <c r="C12" s="47">
        <f>'Rashodi po izvorima fin.'!C12+'Rashodi po izvorima fin.'!C76+'Rashodi po izvorima fin.'!C123+'Rashodi po izvorima fin.'!C190+'Rashodi po izvorima fin.'!C279+'Rashodi po izvorima fin.'!C334+'Rashodi po izvorima fin.'!C398+'Rashodi po izvorima fin.'!C444</f>
        <v>1421250</v>
      </c>
      <c r="D12" s="47">
        <f>'Rashodi po izvorima fin.'!D12+'Rashodi po izvorima fin.'!D76+'Rashodi po izvorima fin.'!D123+'Rashodi po izvorima fin.'!D190+'Rashodi po izvorima fin.'!D279+'Rashodi po izvorima fin.'!D334+'Rashodi po izvorima fin.'!D398+'Rashodi po izvorima fin.'!D444</f>
        <v>1558749.75</v>
      </c>
      <c r="E12" s="47">
        <f>'Rashodi po izvorima fin.'!E12+'Rashodi po izvorima fin.'!E76+'Rashodi po izvorima fin.'!E123+'Rashodi po izvorima fin.'!E190+'Rashodi po izvorima fin.'!E279+'Rashodi po izvorima fin.'!E334+'Rashodi po izvorima fin.'!E398+'Rashodi po izvorima fin.'!E444</f>
        <v>1486373</v>
      </c>
      <c r="F12" s="47">
        <f>'Rashodi po izvorima fin.'!F12+'Rashodi po izvorima fin.'!F76+'Rashodi po izvorima fin.'!F123+'Rashodi po izvorima fin.'!F190+'Rashodi po izvorima fin.'!F279+'Rashodi po izvorima fin.'!F334+'Rashodi po izvorima fin.'!F398+'Rashodi po izvorima fin.'!F444</f>
        <v>1405043.0604999999</v>
      </c>
      <c r="G12" s="61">
        <f t="shared" si="2"/>
        <v>109.67456464379947</v>
      </c>
      <c r="H12" s="61">
        <f t="shared" si="3"/>
        <v>104.86935311661338</v>
      </c>
    </row>
    <row r="13" spans="1:8">
      <c r="A13" s="28">
        <v>313</v>
      </c>
      <c r="B13" s="28" t="s">
        <v>1346</v>
      </c>
      <c r="C13" s="29">
        <f t="shared" ref="C13:E13" si="6">C14+C15</f>
        <v>4142969.71</v>
      </c>
      <c r="D13" s="29">
        <f>D14+D15</f>
        <v>4280774.2100000009</v>
      </c>
      <c r="E13" s="29">
        <f t="shared" si="6"/>
        <v>4277343</v>
      </c>
      <c r="F13" s="29">
        <f>F14+F15</f>
        <v>4497162.6579999998</v>
      </c>
      <c r="G13" s="61">
        <f t="shared" si="2"/>
        <v>103.32622513911647</v>
      </c>
      <c r="H13" s="61">
        <f t="shared" si="3"/>
        <v>100.08021825698805</v>
      </c>
    </row>
    <row r="14" spans="1:8">
      <c r="A14" s="46">
        <v>3132</v>
      </c>
      <c r="B14" s="46" t="s">
        <v>1383</v>
      </c>
      <c r="C14" s="47">
        <f>'Rashodi po izvorima fin.'!C14+'Rashodi po izvorima fin.'!C78+'Rashodi po izvorima fin.'!C125+'Rashodi po izvorima fin.'!C192+'Rashodi po izvorima fin.'!C281+'Rashodi po izvorima fin.'!C336+'Rashodi po izvorima fin.'!C400+'Rashodi po izvorima fin.'!C446</f>
        <v>4142969.71</v>
      </c>
      <c r="D14" s="47">
        <f>'Rashodi po izvorima fin.'!D14+'Rashodi po izvorima fin.'!D78+'Rashodi po izvorima fin.'!D125+'Rashodi po izvorima fin.'!D192+'Rashodi po izvorima fin.'!D281+'Rashodi po izvorima fin.'!D336+'Rashodi po izvorima fin.'!D400+'Rashodi po izvorima fin.'!D446</f>
        <v>4280383.6300000008</v>
      </c>
      <c r="E14" s="47">
        <f>'Rashodi po izvorima fin.'!E14+'Rashodi po izvorima fin.'!E78+'Rashodi po izvorima fin.'!E125+'Rashodi po izvorima fin.'!E192+'Rashodi po izvorima fin.'!E281+'Rashodi po izvorima fin.'!E336+'Rashodi po izvorima fin.'!E400+'Rashodi po izvorima fin.'!E446</f>
        <v>4276955</v>
      </c>
      <c r="F14" s="47">
        <f>'Rashodi po izvorima fin.'!F14+'Rashodi po izvorima fin.'!F78+'Rashodi po izvorima fin.'!F125+'Rashodi po izvorima fin.'!F192+'Rashodi po izvorima fin.'!F281+'Rashodi po izvorima fin.'!F336+'Rashodi po izvorima fin.'!F400+'Rashodi po izvorima fin.'!F446</f>
        <v>4496162.6579999998</v>
      </c>
      <c r="G14" s="61">
        <f t="shared" si="2"/>
        <v>103.3167976021722</v>
      </c>
      <c r="H14" s="61">
        <f t="shared" si="3"/>
        <v>100.08016521099709</v>
      </c>
    </row>
    <row r="15" spans="1:8" ht="16.5" customHeight="1">
      <c r="A15" s="46">
        <v>3133</v>
      </c>
      <c r="B15" s="46" t="s">
        <v>1384</v>
      </c>
      <c r="C15" s="47">
        <f>'Rashodi po izvorima fin.'!C15+'Rashodi po izvorima fin.'!C126+'Rashodi po izvorima fin.'!C193+'Rashodi po izvorima fin.'!C282+'Rashodi po izvorima fin.'!C337</f>
        <v>0</v>
      </c>
      <c r="D15" s="47">
        <f>'Rashodi po izvorima fin.'!D15+'Rashodi po izvorima fin.'!D126+'Rashodi po izvorima fin.'!D193+'Rashodi po izvorima fin.'!D282+'Rashodi po izvorima fin.'!D337</f>
        <v>390.58</v>
      </c>
      <c r="E15" s="47">
        <f>'Rashodi po izvorima fin.'!E15+'Rashodi po izvorima fin.'!E126+'Rashodi po izvorima fin.'!E193+'Rashodi po izvorima fin.'!E282+'Rashodi po izvorima fin.'!E337</f>
        <v>388</v>
      </c>
      <c r="F15" s="47">
        <f>'Rashodi po izvorima fin.'!F15+'Rashodi po izvorima fin.'!F126+'Rashodi po izvorima fin.'!F193+'Rashodi po izvorima fin.'!F282+'Rashodi po izvorima fin.'!F337</f>
        <v>1000</v>
      </c>
      <c r="G15" s="61"/>
      <c r="H15" s="61">
        <f t="shared" si="3"/>
        <v>100.66494845360825</v>
      </c>
    </row>
    <row r="16" spans="1:8">
      <c r="A16" s="28">
        <v>32</v>
      </c>
      <c r="B16" s="28" t="s">
        <v>1347</v>
      </c>
      <c r="C16" s="29">
        <f>C17+C22+C29+C39+C41</f>
        <v>10873970.979999999</v>
      </c>
      <c r="D16" s="29">
        <f>D17+D22+D29+D39+D41</f>
        <v>11256973.490000002</v>
      </c>
      <c r="E16" s="29">
        <f t="shared" ref="E16" si="7">E17+E22+E29+E39+E41</f>
        <v>10917867.390000001</v>
      </c>
      <c r="F16" s="29">
        <f>F17+F22+F29+F39+F41</f>
        <v>10543191.2105</v>
      </c>
      <c r="G16" s="61">
        <f t="shared" si="2"/>
        <v>103.52219543995879</v>
      </c>
      <c r="H16" s="61">
        <f t="shared" si="3"/>
        <v>103.10597379402684</v>
      </c>
    </row>
    <row r="17" spans="1:8">
      <c r="A17" s="28">
        <v>321</v>
      </c>
      <c r="B17" s="28" t="s">
        <v>1348</v>
      </c>
      <c r="C17" s="29">
        <f t="shared" ref="C17:E17" si="8">C18+C19+C20+C21</f>
        <v>844963.79</v>
      </c>
      <c r="D17" s="29">
        <f>D18+D19+D20+D21</f>
        <v>1472135.52</v>
      </c>
      <c r="E17" s="29">
        <f t="shared" si="8"/>
        <v>1468448</v>
      </c>
      <c r="F17" s="29">
        <f>F18+F19+F20+F21</f>
        <v>1212178.284</v>
      </c>
      <c r="G17" s="61">
        <f t="shared" si="2"/>
        <v>174.22468719044161</v>
      </c>
      <c r="H17" s="61">
        <f t="shared" si="3"/>
        <v>100.25111682538299</v>
      </c>
    </row>
    <row r="18" spans="1:8">
      <c r="A18" s="46">
        <v>3211</v>
      </c>
      <c r="B18" s="46" t="s">
        <v>1264</v>
      </c>
      <c r="C18" s="47">
        <f>'Rashodi po izvorima fin.'!C18+'Rashodi po izvorima fin.'!C81+'Rashodi po izvorima fin.'!C129+'Rashodi po izvorima fin.'!C196+'Rashodi po izvorima fin.'!C285+'Rashodi po izvorima fin.'!C340+'Rashodi po izvorima fin.'!C403+'Rashodi po izvorima fin.'!C449</f>
        <v>311216.2</v>
      </c>
      <c r="D18" s="47">
        <f>'Rashodi po izvorima fin.'!D18+'Rashodi po izvorima fin.'!D81+'Rashodi po izvorima fin.'!D129+'Rashodi po izvorima fin.'!D196+'Rashodi po izvorima fin.'!D285+'Rashodi po izvorima fin.'!D340+'Rashodi po izvorima fin.'!D403+'Rashodi po izvorima fin.'!D449</f>
        <v>741316.91999999993</v>
      </c>
      <c r="E18" s="47">
        <f>'Rashodi po izvorima fin.'!E18+'Rashodi po izvorima fin.'!E81+'Rashodi po izvorima fin.'!E129+'Rashodi po izvorima fin.'!E196+'Rashodi po izvorima fin.'!E285+'Rashodi po izvorima fin.'!E340+'Rashodi po izvorima fin.'!E403+'Rashodi po izvorima fin.'!E449</f>
        <v>709684</v>
      </c>
      <c r="F18" s="47">
        <f>'Rashodi po izvorima fin.'!F18+'Rashodi po izvorima fin.'!F81+'Rashodi po izvorima fin.'!F129+'Rashodi po izvorima fin.'!F196+'Rashodi po izvorima fin.'!F285+'Rashodi po izvorima fin.'!F340+'Rashodi po izvorima fin.'!F403+'Rashodi po izvorima fin.'!F449</f>
        <v>463717.25749999995</v>
      </c>
      <c r="G18" s="61">
        <f t="shared" si="2"/>
        <v>238.19997802170963</v>
      </c>
      <c r="H18" s="61">
        <f t="shared" si="3"/>
        <v>104.45732466844397</v>
      </c>
    </row>
    <row r="19" spans="1:8">
      <c r="A19" s="46">
        <v>3212</v>
      </c>
      <c r="B19" s="46" t="s">
        <v>1265</v>
      </c>
      <c r="C19" s="47">
        <f>'Rashodi po izvorima fin.'!C19+'Rashodi po izvorima fin.'!C82+'Rashodi po izvorima fin.'!C130+'Rashodi po izvorima fin.'!C286+'Rashodi po izvorima fin.'!C404+'Rashodi po izvorima fin.'!C197+'Rashodi po izvorima fin.'!C341</f>
        <v>383750.46</v>
      </c>
      <c r="D19" s="47">
        <f>'Rashodi po izvorima fin.'!D19+'Rashodi po izvorima fin.'!D82+'Rashodi po izvorima fin.'!D130+'Rashodi po izvorima fin.'!D286+'Rashodi po izvorima fin.'!D404+'Rashodi po izvorima fin.'!D197+'Rashodi po izvorima fin.'!D341</f>
        <v>495521.97</v>
      </c>
      <c r="E19" s="47">
        <f>'Rashodi po izvorima fin.'!E19+'Rashodi po izvorima fin.'!E82+'Rashodi po izvorima fin.'!E130+'Rashodi po izvorima fin.'!E286+'Rashodi po izvorima fin.'!E404+'Rashodi po izvorima fin.'!E197+'Rashodi po izvorima fin.'!E341</f>
        <v>495767</v>
      </c>
      <c r="F19" s="47">
        <f>'Rashodi po izvorima fin.'!F19+'Rashodi po izvorima fin.'!F82+'Rashodi po izvorima fin.'!F130+'Rashodi po izvorima fin.'!F286+'Rashodi po izvorima fin.'!F404+'Rashodi po izvorima fin.'!F197+'Rashodi po izvorima fin.'!F341</f>
        <v>569461.02650000004</v>
      </c>
      <c r="G19" s="61">
        <f t="shared" si="2"/>
        <v>129.12609147100434</v>
      </c>
      <c r="H19" s="61">
        <f t="shared" si="3"/>
        <v>99.950575572799323</v>
      </c>
    </row>
    <row r="20" spans="1:8">
      <c r="A20" s="46">
        <v>3213</v>
      </c>
      <c r="B20" s="46" t="s">
        <v>1266</v>
      </c>
      <c r="C20" s="47">
        <f>'Rashodi po izvorima fin.'!C20+'Rashodi po izvorima fin.'!C83+'Rashodi po izvorima fin.'!C131+'Rashodi po izvorima fin.'!C198+'Rashodi po izvorima fin.'!C287+'Rashodi po izvorima fin.'!C342+'Rashodi po izvorima fin.'!C405+'Rashodi po izvorima fin.'!C450</f>
        <v>148403.13</v>
      </c>
      <c r="D20" s="47">
        <f>'Rashodi po izvorima fin.'!D20+'Rashodi po izvorima fin.'!D83+'Rashodi po izvorima fin.'!D131+'Rashodi po izvorima fin.'!D198+'Rashodi po izvorima fin.'!D287+'Rashodi po izvorima fin.'!D342+'Rashodi po izvorima fin.'!D405+'Rashodi po izvorima fin.'!D450</f>
        <v>235130.63</v>
      </c>
      <c r="E20" s="47">
        <f>'Rashodi po izvorima fin.'!E20+'Rashodi po izvorima fin.'!E83+'Rashodi po izvorima fin.'!E131+'Rashodi po izvorima fin.'!E198+'Rashodi po izvorima fin.'!E287+'Rashodi po izvorima fin.'!E342+'Rashodi po izvorima fin.'!E405+'Rashodi po izvorima fin.'!E450</f>
        <v>261997</v>
      </c>
      <c r="F20" s="47">
        <f>'Rashodi po izvorima fin.'!F20+'Rashodi po izvorima fin.'!F83+'Rashodi po izvorima fin.'!F131+'Rashodi po izvorima fin.'!F198+'Rashodi po izvorima fin.'!F287+'Rashodi po izvorima fin.'!F342+'Rashodi po izvorima fin.'!F405+'Rashodi po izvorima fin.'!F450</f>
        <v>178000</v>
      </c>
      <c r="G20" s="61">
        <f t="shared" si="2"/>
        <v>158.4404789845066</v>
      </c>
      <c r="H20" s="61">
        <f t="shared" si="3"/>
        <v>89.745542887895667</v>
      </c>
    </row>
    <row r="21" spans="1:8">
      <c r="A21" s="46">
        <v>3214</v>
      </c>
      <c r="B21" s="46" t="s">
        <v>1598</v>
      </c>
      <c r="C21" s="47">
        <f>'Rashodi po izvorima fin.'!C132+'Rashodi po izvorima fin.'!C21+'Rashodi po izvorima fin.'!C199</f>
        <v>1594</v>
      </c>
      <c r="D21" s="47">
        <f>'Rashodi po izvorima fin.'!D132+'Rashodi po izvorima fin.'!D21+'Rashodi po izvorima fin.'!D199</f>
        <v>166</v>
      </c>
      <c r="E21" s="47">
        <f>'Rashodi po izvorima fin.'!E132+'Rashodi po izvorima fin.'!E21+'Rashodi po izvorima fin.'!E199</f>
        <v>1000</v>
      </c>
      <c r="F21" s="47">
        <f>'Rashodi po izvorima fin.'!F132+'Rashodi po izvorima fin.'!F21+'Rashodi po izvorima fin.'!F199</f>
        <v>1000</v>
      </c>
      <c r="G21" s="61">
        <f t="shared" si="2"/>
        <v>10.414052697616061</v>
      </c>
      <c r="H21" s="61">
        <f t="shared" si="3"/>
        <v>16.600000000000001</v>
      </c>
    </row>
    <row r="22" spans="1:8">
      <c r="A22" s="28">
        <v>322</v>
      </c>
      <c r="B22" s="28" t="s">
        <v>1368</v>
      </c>
      <c r="C22" s="29">
        <f t="shared" ref="C22:E22" si="9">SUM(C23:C28)</f>
        <v>1120585.5</v>
      </c>
      <c r="D22" s="29">
        <f>SUM(D23:D28)</f>
        <v>1612062.5</v>
      </c>
      <c r="E22" s="29">
        <f t="shared" si="9"/>
        <v>1406220.8900000001</v>
      </c>
      <c r="F22" s="29">
        <f>SUM(F23:F28)</f>
        <v>1455000</v>
      </c>
      <c r="G22" s="61">
        <f t="shared" si="2"/>
        <v>143.85894695228521</v>
      </c>
      <c r="H22" s="61">
        <f t="shared" si="3"/>
        <v>114.637928611628</v>
      </c>
    </row>
    <row r="23" spans="1:8">
      <c r="A23" s="46">
        <v>3221</v>
      </c>
      <c r="B23" s="46" t="s">
        <v>1267</v>
      </c>
      <c r="C23" s="47">
        <f>'Rashodi po izvorima fin.'!C23+'Rashodi po izvorima fin.'!C85+'Rashodi po izvorima fin.'!C134+'Rashodi po izvorima fin.'!C201+'Rashodi po izvorima fin.'!C289+'Rashodi po izvorima fin.'!C344+'Rashodi po izvorima fin.'!C407</f>
        <v>238978.22</v>
      </c>
      <c r="D23" s="47">
        <f>'Rashodi po izvorima fin.'!D23+'Rashodi po izvorima fin.'!D85+'Rashodi po izvorima fin.'!D134+'Rashodi po izvorima fin.'!D201+'Rashodi po izvorima fin.'!D289+'Rashodi po izvorima fin.'!D344+'Rashodi po izvorima fin.'!D407</f>
        <v>242514.21000000002</v>
      </c>
      <c r="E23" s="47">
        <f>'Rashodi po izvorima fin.'!E23+'Rashodi po izvorima fin.'!E85+'Rashodi po izvorima fin.'!E134+'Rashodi po izvorima fin.'!E201+'Rashodi po izvorima fin.'!E289+'Rashodi po izvorima fin.'!E344+'Rashodi po izvorima fin.'!E407</f>
        <v>268994</v>
      </c>
      <c r="F23" s="47">
        <f>'Rashodi po izvorima fin.'!F23+'Rashodi po izvorima fin.'!F85+'Rashodi po izvorima fin.'!F134+'Rashodi po izvorima fin.'!F201+'Rashodi po izvorima fin.'!F289+'Rashodi po izvorima fin.'!F344+'Rashodi po izvorima fin.'!F407</f>
        <v>264000</v>
      </c>
      <c r="G23" s="61">
        <f t="shared" si="2"/>
        <v>101.47962856196686</v>
      </c>
      <c r="H23" s="61">
        <f t="shared" si="3"/>
        <v>90.155992326966413</v>
      </c>
    </row>
    <row r="24" spans="1:8">
      <c r="A24" s="46">
        <v>3222</v>
      </c>
      <c r="B24" s="46" t="s">
        <v>1268</v>
      </c>
      <c r="C24" s="47">
        <f>'Rashodi po izvorima fin.'!C24+'Rashodi po izvorima fin.'!C135+'Rashodi po izvorima fin.'!C202+'Rashodi po izvorima fin.'!C290+'Rashodi po izvorima fin.'!C345+'Rashodi po izvorima fin.'!C86+'Rashodi po izvorima fin.'!C408</f>
        <v>28278.55</v>
      </c>
      <c r="D24" s="47">
        <f>'Rashodi po izvorima fin.'!D24+'Rashodi po izvorima fin.'!D135+'Rashodi po izvorima fin.'!D202+'Rashodi po izvorima fin.'!D290+'Rashodi po izvorima fin.'!D345+'Rashodi po izvorima fin.'!D86+'Rashodi po izvorima fin.'!D408</f>
        <v>24588.06</v>
      </c>
      <c r="E24" s="47">
        <f>'Rashodi po izvorima fin.'!E24+'Rashodi po izvorima fin.'!E135+'Rashodi po izvorima fin.'!E202+'Rashodi po izvorima fin.'!E290+'Rashodi po izvorima fin.'!E345+'Rashodi po izvorima fin.'!E86+'Rashodi po izvorima fin.'!E408</f>
        <v>26335</v>
      </c>
      <c r="F24" s="47">
        <f>'Rashodi po izvorima fin.'!F24+'Rashodi po izvorima fin.'!F135+'Rashodi po izvorima fin.'!F202+'Rashodi po izvorima fin.'!F290+'Rashodi po izvorima fin.'!F345+'Rashodi po izvorima fin.'!F86+'Rashodi po izvorima fin.'!F408</f>
        <v>31000</v>
      </c>
      <c r="G24" s="61">
        <f t="shared" si="2"/>
        <v>86.949507665704232</v>
      </c>
      <c r="H24" s="61">
        <f t="shared" si="3"/>
        <v>93.366470476552124</v>
      </c>
    </row>
    <row r="25" spans="1:8">
      <c r="A25" s="46">
        <v>3223</v>
      </c>
      <c r="B25" s="46" t="s">
        <v>1269</v>
      </c>
      <c r="C25" s="47">
        <f>'Rashodi po izvorima fin.'!C25+'Rashodi po izvorima fin.'!C87+'Rashodi po izvorima fin.'!C136+'Rashodi po izvorima fin.'!C203+'Rashodi po izvorima fin.'!C291+'Rashodi po izvorima fin.'!C346+'Rashodi po izvorima fin.'!C409</f>
        <v>443228.8</v>
      </c>
      <c r="D25" s="47">
        <f>'Rashodi po izvorima fin.'!D25+'Rashodi po izvorima fin.'!D87+'Rashodi po izvorima fin.'!D136+'Rashodi po izvorima fin.'!D203+'Rashodi po izvorima fin.'!D291+'Rashodi po izvorima fin.'!D346+'Rashodi po izvorima fin.'!D409</f>
        <v>879914.02999999991</v>
      </c>
      <c r="E25" s="47">
        <f>'Rashodi po izvorima fin.'!E25+'Rashodi po izvorima fin.'!E87+'Rashodi po izvorima fin.'!E136+'Rashodi po izvorima fin.'!E203+'Rashodi po izvorima fin.'!E291+'Rashodi po izvorima fin.'!E346+'Rashodi po izvorima fin.'!E409</f>
        <v>711365.89</v>
      </c>
      <c r="F25" s="47">
        <f>'Rashodi po izvorima fin.'!F25+'Rashodi po izvorima fin.'!F87+'Rashodi po izvorima fin.'!F136+'Rashodi po izvorima fin.'!F203+'Rashodi po izvorima fin.'!F291+'Rashodi po izvorima fin.'!F346+'Rashodi po izvorima fin.'!F409</f>
        <v>757000</v>
      </c>
      <c r="G25" s="61">
        <f t="shared" si="2"/>
        <v>198.52365866117</v>
      </c>
      <c r="H25" s="61">
        <f t="shared" si="3"/>
        <v>123.69359318029711</v>
      </c>
    </row>
    <row r="26" spans="1:8">
      <c r="A26" s="46">
        <v>3224</v>
      </c>
      <c r="B26" s="46" t="s">
        <v>1270</v>
      </c>
      <c r="C26" s="47">
        <f>'Rashodi po izvorima fin.'!C26+'Rashodi po izvorima fin.'!C88+'Rashodi po izvorima fin.'!C137+'Rashodi po izvorima fin.'!C204+'Rashodi po izvorima fin.'!C292+'Rashodi po izvorima fin.'!C347+'Rashodi po izvorima fin.'!C452+'Rashodi po izvorima fin.'!C410</f>
        <v>389179.93</v>
      </c>
      <c r="D26" s="47">
        <f>'Rashodi po izvorima fin.'!D26+'Rashodi po izvorima fin.'!D88+'Rashodi po izvorima fin.'!D137+'Rashodi po izvorima fin.'!D204+'Rashodi po izvorima fin.'!D292+'Rashodi po izvorima fin.'!D347+'Rashodi po izvorima fin.'!D452+'Rashodi po izvorima fin.'!D410</f>
        <v>451942.85</v>
      </c>
      <c r="E26" s="47">
        <f>'Rashodi po izvorima fin.'!E26+'Rashodi po izvorima fin.'!E88+'Rashodi po izvorima fin.'!E137+'Rashodi po izvorima fin.'!E204+'Rashodi po izvorima fin.'!E292+'Rashodi po izvorima fin.'!E347+'Rashodi po izvorima fin.'!E452+'Rashodi po izvorima fin.'!E410</f>
        <v>385702</v>
      </c>
      <c r="F26" s="47">
        <f>'Rashodi po izvorima fin.'!F26+'Rashodi po izvorima fin.'!F88+'Rashodi po izvorima fin.'!F137+'Rashodi po izvorima fin.'!F204+'Rashodi po izvorima fin.'!F292+'Rashodi po izvorima fin.'!F347+'Rashodi po izvorima fin.'!F452+'Rashodi po izvorima fin.'!F410</f>
        <v>390000</v>
      </c>
      <c r="G26" s="61">
        <f t="shared" si="2"/>
        <v>116.12696728734187</v>
      </c>
      <c r="H26" s="61">
        <f t="shared" si="3"/>
        <v>117.17410073061585</v>
      </c>
    </row>
    <row r="27" spans="1:8">
      <c r="A27" s="46">
        <v>3225</v>
      </c>
      <c r="B27" s="46" t="s">
        <v>1635</v>
      </c>
      <c r="C27" s="47">
        <f>'Rashodi po izvorima fin.'!C27</f>
        <v>0</v>
      </c>
      <c r="D27" s="47">
        <f>'Rashodi po izvorima fin.'!D27</f>
        <v>3388.6</v>
      </c>
      <c r="E27" s="47">
        <f>'Rashodi po izvorima fin.'!E27</f>
        <v>3388</v>
      </c>
      <c r="F27" s="47">
        <f>'Rashodi po izvorima fin.'!F27</f>
        <v>0</v>
      </c>
      <c r="G27" s="61"/>
      <c r="H27" s="61">
        <f t="shared" si="3"/>
        <v>100.01770956316412</v>
      </c>
    </row>
    <row r="28" spans="1:8">
      <c r="A28" s="46">
        <v>3227</v>
      </c>
      <c r="B28" s="46" t="s">
        <v>1331</v>
      </c>
      <c r="C28" s="47">
        <f>'Rashodi po izvorima fin.'!C28+'Rashodi po izvorima fin.'!C138+'Rashodi po izvorima fin.'!C205</f>
        <v>20920</v>
      </c>
      <c r="D28" s="47">
        <f>'Rashodi po izvorima fin.'!D28+'Rashodi po izvorima fin.'!D138+'Rashodi po izvorima fin.'!D205</f>
        <v>9714.75</v>
      </c>
      <c r="E28" s="47">
        <f>'Rashodi po izvorima fin.'!E28+'Rashodi po izvorima fin.'!E138+'Rashodi po izvorima fin.'!E205</f>
        <v>10436</v>
      </c>
      <c r="F28" s="47">
        <f>'Rashodi po izvorima fin.'!F28+'Rashodi po izvorima fin.'!F138+'Rashodi po izvorima fin.'!F205</f>
        <v>13000</v>
      </c>
      <c r="G28" s="61">
        <f t="shared" si="2"/>
        <v>46.437619502868074</v>
      </c>
      <c r="H28" s="61">
        <f t="shared" si="3"/>
        <v>93.088827136834041</v>
      </c>
    </row>
    <row r="29" spans="1:8">
      <c r="A29" s="28">
        <v>323</v>
      </c>
      <c r="B29" s="28" t="s">
        <v>1369</v>
      </c>
      <c r="C29" s="29">
        <f t="shared" ref="C29:E29" si="10">SUM(C30:C38)</f>
        <v>8517058.5899999999</v>
      </c>
      <c r="D29" s="29">
        <f>SUM(D30:D38)</f>
        <v>7540626.6000000006</v>
      </c>
      <c r="E29" s="29">
        <f t="shared" si="10"/>
        <v>7407846</v>
      </c>
      <c r="F29" s="29">
        <f>SUM(F30:F38)</f>
        <v>7417534.5049999999</v>
      </c>
      <c r="G29" s="61">
        <f t="shared" si="2"/>
        <v>88.535572701748904</v>
      </c>
      <c r="H29" s="61">
        <f t="shared" si="3"/>
        <v>101.79243197010305</v>
      </c>
    </row>
    <row r="30" spans="1:8">
      <c r="A30" s="46">
        <v>3231</v>
      </c>
      <c r="B30" s="46" t="s">
        <v>1272</v>
      </c>
      <c r="C30" s="47">
        <f>'Rashodi po izvorima fin.'!C30+'Rashodi po izvorima fin.'!C90+'Rashodi po izvorima fin.'!C140+'Rashodi po izvorima fin.'!C207+'Rashodi po izvorima fin.'!C294+'Rashodi po izvorima fin.'!C349+'Rashodi po izvorima fin.'!C412+'Rashodi po izvorima fin.'!C454</f>
        <v>64953.52</v>
      </c>
      <c r="D30" s="47">
        <f>'Rashodi po izvorima fin.'!D30+'Rashodi po izvorima fin.'!D90+'Rashodi po izvorima fin.'!D140+'Rashodi po izvorima fin.'!D207+'Rashodi po izvorima fin.'!D294+'Rashodi po izvorima fin.'!D349+'Rashodi po izvorima fin.'!D412+'Rashodi po izvorima fin.'!D454</f>
        <v>92037.87</v>
      </c>
      <c r="E30" s="47">
        <f>'Rashodi po izvorima fin.'!E30+'Rashodi po izvorima fin.'!E90+'Rashodi po izvorima fin.'!E140+'Rashodi po izvorima fin.'!E207+'Rashodi po izvorima fin.'!E294+'Rashodi po izvorima fin.'!E349+'Rashodi po izvorima fin.'!E412+'Rashodi po izvorima fin.'!E454</f>
        <v>88289</v>
      </c>
      <c r="F30" s="47">
        <f>'Rashodi po izvorima fin.'!F30+'Rashodi po izvorima fin.'!F90+'Rashodi po izvorima fin.'!F140+'Rashodi po izvorima fin.'!F207+'Rashodi po izvorima fin.'!F294+'Rashodi po izvorima fin.'!F349+'Rashodi po izvorima fin.'!F412+'Rashodi po izvorima fin.'!F454</f>
        <v>57000</v>
      </c>
      <c r="G30" s="61">
        <f t="shared" si="2"/>
        <v>141.69804808115097</v>
      </c>
      <c r="H30" s="61">
        <f t="shared" si="3"/>
        <v>104.24613485258638</v>
      </c>
    </row>
    <row r="31" spans="1:8">
      <c r="A31" s="46">
        <v>3232</v>
      </c>
      <c r="B31" s="46" t="s">
        <v>1273</v>
      </c>
      <c r="C31" s="47">
        <f>'Rashodi po izvorima fin.'!C31+'Rashodi po izvorima fin.'!C91+'Rashodi po izvorima fin.'!C141+'Rashodi po izvorima fin.'!C208+'Rashodi po izvorima fin.'!C295+'Rashodi po izvorima fin.'!C350+'Rashodi po izvorima fin.'!C413</f>
        <v>1387893.68</v>
      </c>
      <c r="D31" s="47">
        <f>'Rashodi po izvorima fin.'!D31+'Rashodi po izvorima fin.'!D91+'Rashodi po izvorima fin.'!D141+'Rashodi po izvorima fin.'!D208+'Rashodi po izvorima fin.'!D295+'Rashodi po izvorima fin.'!D350+'Rashodi po izvorima fin.'!D413</f>
        <v>833225.13</v>
      </c>
      <c r="E31" s="47">
        <f>'Rashodi po izvorima fin.'!E31+'Rashodi po izvorima fin.'!E91+'Rashodi po izvorima fin.'!E141+'Rashodi po izvorima fin.'!E208+'Rashodi po izvorima fin.'!E295+'Rashodi po izvorima fin.'!E350+'Rashodi po izvorima fin.'!E413</f>
        <v>807373</v>
      </c>
      <c r="F31" s="47">
        <f>'Rashodi po izvorima fin.'!F31+'Rashodi po izvorima fin.'!F91+'Rashodi po izvorima fin.'!F141+'Rashodi po izvorima fin.'!F208+'Rashodi po izvorima fin.'!F295+'Rashodi po izvorima fin.'!F350+'Rashodi po izvorima fin.'!F413</f>
        <v>2249834</v>
      </c>
      <c r="G31" s="61">
        <f t="shared" si="2"/>
        <v>60.035227626369768</v>
      </c>
      <c r="H31" s="61">
        <f t="shared" si="3"/>
        <v>103.20200576437408</v>
      </c>
    </row>
    <row r="32" spans="1:8">
      <c r="A32" s="46">
        <v>3233</v>
      </c>
      <c r="B32" s="46" t="s">
        <v>1274</v>
      </c>
      <c r="C32" s="47">
        <f>'Rashodi po izvorima fin.'!C32+'Rashodi po izvorima fin.'!C142+'Rashodi po izvorima fin.'!C209+'Rashodi po izvorima fin.'!C296+'Rashodi po izvorima fin.'!C351+'Rashodi po izvorima fin.'!C414+'Rashodi po izvorima fin.'!C92</f>
        <v>209327.43</v>
      </c>
      <c r="D32" s="47">
        <f>'Rashodi po izvorima fin.'!D32+'Rashodi po izvorima fin.'!D142+'Rashodi po izvorima fin.'!D209+'Rashodi po izvorima fin.'!D296+'Rashodi po izvorima fin.'!D351+'Rashodi po izvorima fin.'!D414+'Rashodi po izvorima fin.'!D92</f>
        <v>278544.32</v>
      </c>
      <c r="E32" s="47">
        <f>'Rashodi po izvorima fin.'!E32+'Rashodi po izvorima fin.'!E142+'Rashodi po izvorima fin.'!E209+'Rashodi po izvorima fin.'!E296+'Rashodi po izvorima fin.'!E351+'Rashodi po izvorima fin.'!E414+'Rashodi po izvorima fin.'!E92</f>
        <v>312344</v>
      </c>
      <c r="F32" s="47">
        <f>'Rashodi po izvorima fin.'!F32+'Rashodi po izvorima fin.'!F142+'Rashodi po izvorima fin.'!F209+'Rashodi po izvorima fin.'!F296+'Rashodi po izvorima fin.'!F351+'Rashodi po izvorima fin.'!F414+'Rashodi po izvorima fin.'!F92</f>
        <v>185000</v>
      </c>
      <c r="G32" s="61">
        <f t="shared" si="2"/>
        <v>133.06632580355094</v>
      </c>
      <c r="H32" s="61">
        <f t="shared" si="3"/>
        <v>89.178700407243298</v>
      </c>
    </row>
    <row r="33" spans="1:8">
      <c r="A33" s="46">
        <v>3234</v>
      </c>
      <c r="B33" s="46" t="s">
        <v>1275</v>
      </c>
      <c r="C33" s="47">
        <f>'Rashodi po izvorima fin.'!C33+'Rashodi po izvorima fin.'!C93+'Rashodi po izvorima fin.'!C143+'Rashodi po izvorima fin.'!C210+'Rashodi po izvorima fin.'!C297+'Rashodi po izvorima fin.'!C415</f>
        <v>294029.90000000002</v>
      </c>
      <c r="D33" s="47">
        <f>'Rashodi po izvorima fin.'!D33+'Rashodi po izvorima fin.'!D93+'Rashodi po izvorima fin.'!D143+'Rashodi po izvorima fin.'!D210+'Rashodi po izvorima fin.'!D297+'Rashodi po izvorima fin.'!D415</f>
        <v>279550.74</v>
      </c>
      <c r="E33" s="47">
        <f>'Rashodi po izvorima fin.'!E33+'Rashodi po izvorima fin.'!E93+'Rashodi po izvorima fin.'!E143+'Rashodi po izvorima fin.'!E210+'Rashodi po izvorima fin.'!E297+'Rashodi po izvorima fin.'!E415</f>
        <v>281817</v>
      </c>
      <c r="F33" s="47">
        <f>'Rashodi po izvorima fin.'!F33+'Rashodi po izvorima fin.'!F93+'Rashodi po izvorima fin.'!F143+'Rashodi po izvorima fin.'!F210+'Rashodi po izvorima fin.'!F297+'Rashodi po izvorima fin.'!F415</f>
        <v>222000</v>
      </c>
      <c r="G33" s="61">
        <f t="shared" si="2"/>
        <v>95.075616459414491</v>
      </c>
      <c r="H33" s="61">
        <f t="shared" si="3"/>
        <v>99.19583985352196</v>
      </c>
    </row>
    <row r="34" spans="1:8">
      <c r="A34" s="46">
        <v>3235</v>
      </c>
      <c r="B34" s="46" t="s">
        <v>1276</v>
      </c>
      <c r="C34" s="47">
        <f>'Rashodi po izvorima fin.'!C34+'Rashodi po izvorima fin.'!C94+'Rashodi po izvorima fin.'!C144+'Rashodi po izvorima fin.'!C211+'Rashodi po izvorima fin.'!C298+'Rashodi po izvorima fin.'!C352+'Rashodi po izvorima fin.'!C416+'Rashodi po izvorima fin.'!C455</f>
        <v>919147.14</v>
      </c>
      <c r="D34" s="47">
        <f>'Rashodi po izvorima fin.'!D34+'Rashodi po izvorima fin.'!D94+'Rashodi po izvorima fin.'!D144+'Rashodi po izvorima fin.'!D211+'Rashodi po izvorima fin.'!D298+'Rashodi po izvorima fin.'!D352+'Rashodi po izvorima fin.'!D416+'Rashodi po izvorima fin.'!D455</f>
        <v>937365.49</v>
      </c>
      <c r="E34" s="47">
        <f>'Rashodi po izvorima fin.'!E34+'Rashodi po izvorima fin.'!E94+'Rashodi po izvorima fin.'!E144+'Rashodi po izvorima fin.'!E211+'Rashodi po izvorima fin.'!E298+'Rashodi po izvorima fin.'!E352+'Rashodi po izvorima fin.'!E416+'Rashodi po izvorima fin.'!E455</f>
        <v>966468</v>
      </c>
      <c r="F34" s="47">
        <f>'Rashodi po izvorima fin.'!F34+'Rashodi po izvorima fin.'!F94+'Rashodi po izvorima fin.'!F144+'Rashodi po izvorima fin.'!F211+'Rashodi po izvorima fin.'!F298+'Rashodi po izvorima fin.'!F352+'Rashodi po izvorima fin.'!F416+'Rashodi po izvorima fin.'!F455</f>
        <v>806000</v>
      </c>
      <c r="G34" s="61">
        <f t="shared" si="2"/>
        <v>101.98209287796946</v>
      </c>
      <c r="H34" s="61">
        <f t="shared" si="3"/>
        <v>96.988776658927151</v>
      </c>
    </row>
    <row r="35" spans="1:8">
      <c r="A35" s="46">
        <v>3236</v>
      </c>
      <c r="B35" s="46" t="s">
        <v>1277</v>
      </c>
      <c r="C35" s="47">
        <f>'Rashodi po izvorima fin.'!C35+'Rashodi po izvorima fin.'!C212+'Rashodi po izvorima fin.'!C145</f>
        <v>37825</v>
      </c>
      <c r="D35" s="47">
        <f>'Rashodi po izvorima fin.'!D35+'Rashodi po izvorima fin.'!D212+'Rashodi po izvorima fin.'!D145</f>
        <v>58907.350000000006</v>
      </c>
      <c r="E35" s="47">
        <f>'Rashodi po izvorima fin.'!E35+'Rashodi po izvorima fin.'!E212+'Rashodi po izvorima fin.'!E145</f>
        <v>58634</v>
      </c>
      <c r="F35" s="47">
        <f>'Rashodi po izvorima fin.'!F35+'Rashodi po izvorima fin.'!F212+'Rashodi po izvorima fin.'!F145</f>
        <v>60501.850000000006</v>
      </c>
      <c r="G35" s="61">
        <f t="shared" si="2"/>
        <v>155.73654990085925</v>
      </c>
      <c r="H35" s="61">
        <f t="shared" si="3"/>
        <v>100.46619708701436</v>
      </c>
    </row>
    <row r="36" spans="1:8">
      <c r="A36" s="46">
        <v>3237</v>
      </c>
      <c r="B36" s="46" t="s">
        <v>1278</v>
      </c>
      <c r="C36" s="47">
        <f>'Rashodi po izvorima fin.'!C36+'Rashodi po izvorima fin.'!C95+'Rashodi po izvorima fin.'!C146+'Rashodi po izvorima fin.'!C213+'Rashodi po izvorima fin.'!C299+'Rashodi po izvorima fin.'!C353+'Rashodi po izvorima fin.'!C417+'Rashodi po izvorima fin.'!C456</f>
        <v>4839210.42</v>
      </c>
      <c r="D36" s="47">
        <f>'Rashodi po izvorima fin.'!D36+'Rashodi po izvorima fin.'!D95+'Rashodi po izvorima fin.'!D146+'Rashodi po izvorima fin.'!D213+'Rashodi po izvorima fin.'!D299+'Rashodi po izvorima fin.'!D353+'Rashodi po izvorima fin.'!D417+'Rashodi po izvorima fin.'!D456</f>
        <v>3886752.0600000005</v>
      </c>
      <c r="E36" s="47">
        <f>'Rashodi po izvorima fin.'!E36+'Rashodi po izvorima fin.'!E95+'Rashodi po izvorima fin.'!E146+'Rashodi po izvorima fin.'!E213+'Rashodi po izvorima fin.'!E299+'Rashodi po izvorima fin.'!E353+'Rashodi po izvorima fin.'!E417+'Rashodi po izvorima fin.'!E456</f>
        <v>3746431</v>
      </c>
      <c r="F36" s="47">
        <f>'Rashodi po izvorima fin.'!F36+'Rashodi po izvorima fin.'!F95+'Rashodi po izvorima fin.'!F146+'Rashodi po izvorima fin.'!F213+'Rashodi po izvorima fin.'!F299+'Rashodi po izvorima fin.'!F353+'Rashodi po izvorima fin.'!F417+'Rashodi po izvorima fin.'!F456</f>
        <v>3322698.6549999998</v>
      </c>
      <c r="G36" s="61">
        <f t="shared" si="2"/>
        <v>80.317897397815585</v>
      </c>
      <c r="H36" s="61">
        <f t="shared" si="3"/>
        <v>103.74545961209482</v>
      </c>
    </row>
    <row r="37" spans="1:8">
      <c r="A37" s="46">
        <v>3238</v>
      </c>
      <c r="B37" s="46" t="s">
        <v>1279</v>
      </c>
      <c r="C37" s="47">
        <f>'Rashodi po izvorima fin.'!C37+'Rashodi po izvorima fin.'!C147+'Rashodi po izvorima fin.'!C214+'Rashodi po izvorima fin.'!C96+'Rashodi po izvorima fin.'!C418+'Rashodi po izvorima fin.'!C457</f>
        <v>384079.33</v>
      </c>
      <c r="D37" s="47">
        <f>'Rashodi po izvorima fin.'!D37+'Rashodi po izvorima fin.'!D147+'Rashodi po izvorima fin.'!D214+'Rashodi po izvorima fin.'!D96+'Rashodi po izvorima fin.'!D418+'Rashodi po izvorima fin.'!D457</f>
        <v>793793</v>
      </c>
      <c r="E37" s="47">
        <f>'Rashodi po izvorima fin.'!E37+'Rashodi po izvorima fin.'!E147+'Rashodi po izvorima fin.'!E214+'Rashodi po izvorima fin.'!E96+'Rashodi po izvorima fin.'!E418+'Rashodi po izvorima fin.'!E457</f>
        <v>794141</v>
      </c>
      <c r="F37" s="47">
        <f>'Rashodi po izvorima fin.'!F37+'Rashodi po izvorima fin.'!F147+'Rashodi po izvorima fin.'!F214+'Rashodi po izvorima fin.'!F96+'Rashodi po izvorima fin.'!F418+'Rashodi po izvorima fin.'!F457</f>
        <v>140000</v>
      </c>
      <c r="G37" s="61">
        <f t="shared" si="2"/>
        <v>206.67423055544282</v>
      </c>
      <c r="H37" s="61">
        <f t="shared" si="3"/>
        <v>99.956179066437826</v>
      </c>
    </row>
    <row r="38" spans="1:8">
      <c r="A38" s="46">
        <v>3239</v>
      </c>
      <c r="B38" s="46" t="s">
        <v>1280</v>
      </c>
      <c r="C38" s="47">
        <f>'Rashodi po izvorima fin.'!C38+'Rashodi po izvorima fin.'!C148+'Rashodi po izvorima fin.'!C215+'Rashodi po izvorima fin.'!C300+'Rashodi po izvorima fin.'!C354+'Rashodi po izvorima fin.'!C458+'Rashodi po izvorima fin.'!C97+'Rashodi po izvorima fin.'!C419</f>
        <v>380592.17000000004</v>
      </c>
      <c r="D38" s="47">
        <f>'Rashodi po izvorima fin.'!D38+'Rashodi po izvorima fin.'!D148+'Rashodi po izvorima fin.'!D215+'Rashodi po izvorima fin.'!D300+'Rashodi po izvorima fin.'!D354+'Rashodi po izvorima fin.'!D458+'Rashodi po izvorima fin.'!D97+'Rashodi po izvorima fin.'!D419</f>
        <v>380450.64</v>
      </c>
      <c r="E38" s="47">
        <f>'Rashodi po izvorima fin.'!E38+'Rashodi po izvorima fin.'!E148+'Rashodi po izvorima fin.'!E215+'Rashodi po izvorima fin.'!E300+'Rashodi po izvorima fin.'!E354+'Rashodi po izvorima fin.'!E458+'Rashodi po izvorima fin.'!E97+'Rashodi po izvorima fin.'!E419</f>
        <v>352349</v>
      </c>
      <c r="F38" s="47">
        <f>'Rashodi po izvorima fin.'!F38+'Rashodi po izvorima fin.'!F148+'Rashodi po izvorima fin.'!F215+'Rashodi po izvorima fin.'!F300+'Rashodi po izvorima fin.'!F354+'Rashodi po izvorima fin.'!F458+'Rashodi po izvorima fin.'!F97+'Rashodi po izvorima fin.'!F419</f>
        <v>374500</v>
      </c>
      <c r="G38" s="61">
        <f t="shared" si="2"/>
        <v>99.962813212893991</v>
      </c>
      <c r="H38" s="61">
        <f t="shared" si="3"/>
        <v>107.97551291475213</v>
      </c>
    </row>
    <row r="39" spans="1:8">
      <c r="A39" s="28">
        <v>324</v>
      </c>
      <c r="B39" s="28" t="s">
        <v>1377</v>
      </c>
      <c r="C39" s="29">
        <f t="shared" ref="C39:E39" si="11">C40</f>
        <v>4108.1099999999997</v>
      </c>
      <c r="D39" s="29">
        <f>D40</f>
        <v>44550.960000000006</v>
      </c>
      <c r="E39" s="29">
        <f t="shared" si="11"/>
        <v>31696</v>
      </c>
      <c r="F39" s="29">
        <f>F40</f>
        <v>29000</v>
      </c>
      <c r="G39" s="61">
        <f t="shared" si="2"/>
        <v>1084.4636584706839</v>
      </c>
      <c r="H39" s="61">
        <f t="shared" si="3"/>
        <v>140.55704189803131</v>
      </c>
    </row>
    <row r="40" spans="1:8">
      <c r="A40" s="46">
        <v>3241</v>
      </c>
      <c r="B40" s="46" t="s">
        <v>1377</v>
      </c>
      <c r="C40" s="47">
        <v>4108.1099999999997</v>
      </c>
      <c r="D40" s="47">
        <f>'Rashodi po izvorima fin.'!D40+'Rashodi po izvorima fin.'!D150+'Rashodi po izvorima fin.'!D217+'Rashodi po izvorima fin.'!D356</f>
        <v>44550.960000000006</v>
      </c>
      <c r="E40" s="47">
        <f>'Rashodi po izvorima fin.'!E40+'Rashodi po izvorima fin.'!E150+'Rashodi po izvorima fin.'!E217+'Rashodi po izvorima fin.'!E356</f>
        <v>31696</v>
      </c>
      <c r="F40" s="47">
        <f>'Rashodi po izvorima fin.'!F40+'Rashodi po izvorima fin.'!F150+'Rashodi po izvorima fin.'!F217+'Rashodi po izvorima fin.'!F356</f>
        <v>29000</v>
      </c>
      <c r="G40" s="61">
        <f t="shared" si="2"/>
        <v>1084.4636584706839</v>
      </c>
      <c r="H40" s="61">
        <f t="shared" si="3"/>
        <v>140.55704189803131</v>
      </c>
    </row>
    <row r="41" spans="1:8">
      <c r="A41" s="28">
        <v>329</v>
      </c>
      <c r="B41" s="28" t="s">
        <v>1285</v>
      </c>
      <c r="C41" s="29">
        <f>SUM(C42:C47)</f>
        <v>387254.99</v>
      </c>
      <c r="D41" s="29">
        <f t="shared" ref="D41:F41" si="12">SUM(D42:D47)</f>
        <v>587597.91</v>
      </c>
      <c r="E41" s="29">
        <f t="shared" si="12"/>
        <v>603656.5</v>
      </c>
      <c r="F41" s="29">
        <f t="shared" si="12"/>
        <v>429478.4215</v>
      </c>
      <c r="G41" s="61">
        <f t="shared" si="2"/>
        <v>151.73410935259997</v>
      </c>
      <c r="H41" s="61">
        <f t="shared" si="3"/>
        <v>97.339780156430038</v>
      </c>
    </row>
    <row r="42" spans="1:8">
      <c r="A42" s="46">
        <v>3292</v>
      </c>
      <c r="B42" s="46" t="s">
        <v>1281</v>
      </c>
      <c r="C42" s="47">
        <f>'Rashodi po izvorima fin.'!C42+'Rashodi po izvorima fin.'!C152+'Rashodi po izvorima fin.'!C219</f>
        <v>44371</v>
      </c>
      <c r="D42" s="47">
        <f>'Rashodi po izvorima fin.'!D42+'Rashodi po izvorima fin.'!D152+'Rashodi po izvorima fin.'!D219</f>
        <v>43615.869999999995</v>
      </c>
      <c r="E42" s="47">
        <f>'Rashodi po izvorima fin.'!E42+'Rashodi po izvorima fin.'!E152+'Rashodi po izvorima fin.'!E219</f>
        <v>43865</v>
      </c>
      <c r="F42" s="47">
        <f>'Rashodi po izvorima fin.'!F42+'Rashodi po izvorima fin.'!F152+'Rashodi po izvorima fin.'!F219</f>
        <v>52000</v>
      </c>
      <c r="G42" s="61">
        <f t="shared" si="2"/>
        <v>98.298145184918056</v>
      </c>
      <c r="H42" s="61">
        <f t="shared" si="3"/>
        <v>99.432052889547464</v>
      </c>
    </row>
    <row r="43" spans="1:8">
      <c r="A43" s="46">
        <v>3293</v>
      </c>
      <c r="B43" s="46" t="s">
        <v>1321</v>
      </c>
      <c r="C43" s="47">
        <f>'Rashodi po izvorima fin.'!C43+'Rashodi po izvorima fin.'!C153+'Rashodi po izvorima fin.'!C220+'Rashodi po izvorima fin.'!C302+'Rashodi po izvorima fin.'!C358+'Rashodi po izvorima fin.'!C421+'Rashodi po izvorima fin.'!C460+'Rashodi po izvorima fin.'!C99</f>
        <v>159366.99</v>
      </c>
      <c r="D43" s="47">
        <f>'Rashodi po izvorima fin.'!D43+'Rashodi po izvorima fin.'!D153+'Rashodi po izvorima fin.'!D220+'Rashodi po izvorima fin.'!D302+'Rashodi po izvorima fin.'!D358+'Rashodi po izvorima fin.'!D421+'Rashodi po izvorima fin.'!D460+'Rashodi po izvorima fin.'!D99</f>
        <v>185727.90000000002</v>
      </c>
      <c r="E43" s="47">
        <f>'Rashodi po izvorima fin.'!E43+'Rashodi po izvorima fin.'!E153+'Rashodi po izvorima fin.'!E220+'Rashodi po izvorima fin.'!E302+'Rashodi po izvorima fin.'!E358+'Rashodi po izvorima fin.'!E421+'Rashodi po izvorima fin.'!E460+'Rashodi po izvorima fin.'!E99</f>
        <v>221308</v>
      </c>
      <c r="F43" s="47">
        <f>'Rashodi po izvorima fin.'!F43+'Rashodi po izvorima fin.'!F153+'Rashodi po izvorima fin.'!F220+'Rashodi po izvorima fin.'!F302+'Rashodi po izvorima fin.'!F358+'Rashodi po izvorima fin.'!F421+'Rashodi po izvorima fin.'!F460+'Rashodi po izvorima fin.'!F99</f>
        <v>143672.5</v>
      </c>
      <c r="G43" s="61">
        <f t="shared" si="2"/>
        <v>116.54101015523983</v>
      </c>
      <c r="H43" s="61">
        <f t="shared" si="3"/>
        <v>83.922813454552042</v>
      </c>
    </row>
    <row r="44" spans="1:8">
      <c r="A44" s="46">
        <v>3294</v>
      </c>
      <c r="B44" s="46" t="s">
        <v>1283</v>
      </c>
      <c r="C44" s="47">
        <f>'Rashodi po izvorima fin.'!C44+'Rashodi po izvorima fin.'!C154+'Rashodi po izvorima fin.'!C221+'Rashodi po izvorima fin.'!C359+'Rashodi po izvorima fin.'!C461</f>
        <v>35372</v>
      </c>
      <c r="D44" s="47">
        <f>'Rashodi po izvorima fin.'!D44+'Rashodi po izvorima fin.'!D154+'Rashodi po izvorima fin.'!D221+'Rashodi po izvorima fin.'!D359+'Rashodi po izvorima fin.'!D461</f>
        <v>58744.41</v>
      </c>
      <c r="E44" s="47">
        <f>'Rashodi po izvorima fin.'!E44+'Rashodi po izvorima fin.'!E154+'Rashodi po izvorima fin.'!E221+'Rashodi po izvorima fin.'!E359+'Rashodi po izvorima fin.'!E461</f>
        <v>49524</v>
      </c>
      <c r="F44" s="47">
        <f>'Rashodi po izvorima fin.'!F44+'Rashodi po izvorima fin.'!F154+'Rashodi po izvorima fin.'!F221+'Rashodi po izvorima fin.'!F359+'Rashodi po izvorima fin.'!F461</f>
        <v>36000</v>
      </c>
      <c r="G44" s="61">
        <f t="shared" si="2"/>
        <v>166.07602058125073</v>
      </c>
      <c r="H44" s="61">
        <f t="shared" si="3"/>
        <v>118.61806396898473</v>
      </c>
    </row>
    <row r="45" spans="1:8">
      <c r="A45" s="46">
        <v>3295</v>
      </c>
      <c r="B45" s="46" t="s">
        <v>1284</v>
      </c>
      <c r="C45" s="47">
        <f>'Rashodi po izvorima fin.'!C45+'Rashodi po izvorima fin.'!C155+'Rashodi po izvorima fin.'!C222+'Rashodi po izvorima fin.'!C303+'Rashodi po izvorima fin.'!C360</f>
        <v>64634</v>
      </c>
      <c r="D45" s="47">
        <f>'Rashodi po izvorima fin.'!D45+'Rashodi po izvorima fin.'!D155+'Rashodi po izvorima fin.'!D222+'Rashodi po izvorima fin.'!D303+'Rashodi po izvorima fin.'!D360</f>
        <v>62814.479999999996</v>
      </c>
      <c r="E45" s="47">
        <f>'Rashodi po izvorima fin.'!E45+'Rashodi po izvorima fin.'!E155+'Rashodi po izvorima fin.'!E222+'Rashodi po izvorima fin.'!E303+'Rashodi po izvorima fin.'!E360</f>
        <v>72551.5</v>
      </c>
      <c r="F45" s="47">
        <f>'Rashodi po izvorima fin.'!F45+'Rashodi po izvorima fin.'!F155+'Rashodi po izvorima fin.'!F222+'Rashodi po izvorima fin.'!F303+'Rashodi po izvorima fin.'!F360</f>
        <v>76505.921499999997</v>
      </c>
      <c r="G45" s="61">
        <f t="shared" si="2"/>
        <v>97.184887211065373</v>
      </c>
      <c r="H45" s="61">
        <f t="shared" si="3"/>
        <v>86.579161009765471</v>
      </c>
    </row>
    <row r="46" spans="1:8">
      <c r="A46" s="46">
        <v>3296</v>
      </c>
      <c r="B46" s="46" t="s">
        <v>1469</v>
      </c>
      <c r="C46" s="47">
        <f>'Rashodi po izvorima fin.'!C223+'Rashodi po izvorima fin.'!C46</f>
        <v>4391</v>
      </c>
      <c r="D46" s="47">
        <f>'Rashodi po izvorima fin.'!D223+'Rashodi po izvorima fin.'!D46</f>
        <v>3847.93</v>
      </c>
      <c r="E46" s="47">
        <f>'Rashodi po izvorima fin.'!E223+'Rashodi po izvorima fin.'!E46</f>
        <v>3847</v>
      </c>
      <c r="F46" s="47">
        <f>'Rashodi po izvorima fin.'!F223+'Rashodi po izvorima fin.'!F46</f>
        <v>6000</v>
      </c>
      <c r="G46" s="61">
        <f t="shared" si="2"/>
        <v>87.632202231837837</v>
      </c>
      <c r="H46" s="61">
        <f t="shared" si="3"/>
        <v>100.02417468157006</v>
      </c>
    </row>
    <row r="47" spans="1:8">
      <c r="A47" s="46">
        <v>3299</v>
      </c>
      <c r="B47" s="46" t="s">
        <v>1285</v>
      </c>
      <c r="C47" s="47">
        <f>'Rashodi po izvorima fin.'!C47+'Rashodi po izvorima fin.'!C156+'Rashodi po izvorima fin.'!C224+'Rashodi po izvorima fin.'!C361+'Rashodi po izvorima fin.'!C462</f>
        <v>79120</v>
      </c>
      <c r="D47" s="47">
        <f>'Rashodi po izvorima fin.'!D47+'Rashodi po izvorima fin.'!D156+'Rashodi po izvorima fin.'!D224+'Rashodi po izvorima fin.'!D361+'Rashodi po izvorima fin.'!D462</f>
        <v>232847.32</v>
      </c>
      <c r="E47" s="47">
        <f>'Rashodi po izvorima fin.'!E47+'Rashodi po izvorima fin.'!E156+'Rashodi po izvorima fin.'!E224+'Rashodi po izvorima fin.'!E361+'Rashodi po izvorima fin.'!E462</f>
        <v>212561</v>
      </c>
      <c r="F47" s="47">
        <f>'Rashodi po izvorima fin.'!F47+'Rashodi po izvorima fin.'!F156+'Rashodi po izvorima fin.'!F224+'Rashodi po izvorima fin.'!F361+'Rashodi po izvorima fin.'!F462</f>
        <v>115300</v>
      </c>
      <c r="G47" s="61">
        <f t="shared" si="2"/>
        <v>294.29641051567239</v>
      </c>
      <c r="H47" s="61">
        <f t="shared" si="3"/>
        <v>109.54376390777236</v>
      </c>
    </row>
    <row r="48" spans="1:8">
      <c r="A48" s="28">
        <v>34</v>
      </c>
      <c r="B48" s="28" t="s">
        <v>1370</v>
      </c>
      <c r="C48" s="29">
        <f t="shared" ref="C48:E48" si="13">C49</f>
        <v>55185</v>
      </c>
      <c r="D48" s="29">
        <f>D49</f>
        <v>107710.15999999999</v>
      </c>
      <c r="E48" s="29">
        <f t="shared" si="13"/>
        <v>55081</v>
      </c>
      <c r="F48" s="29">
        <f>F49</f>
        <v>54300</v>
      </c>
      <c r="G48" s="61">
        <f t="shared" si="2"/>
        <v>195.18013953066955</v>
      </c>
      <c r="H48" s="61">
        <f t="shared" si="3"/>
        <v>195.54866469381454</v>
      </c>
    </row>
    <row r="49" spans="1:8">
      <c r="A49" s="28">
        <v>343</v>
      </c>
      <c r="B49" s="28" t="s">
        <v>1371</v>
      </c>
      <c r="C49" s="29">
        <f t="shared" ref="C49:E49" si="14">SUM(C50:C53)</f>
        <v>55185</v>
      </c>
      <c r="D49" s="29">
        <f>SUM(D50:D53)</f>
        <v>107710.15999999999</v>
      </c>
      <c r="E49" s="29">
        <f t="shared" si="14"/>
        <v>55081</v>
      </c>
      <c r="F49" s="29">
        <f>SUM(F50:F53)</f>
        <v>54300</v>
      </c>
      <c r="G49" s="61">
        <f t="shared" si="2"/>
        <v>195.18013953066955</v>
      </c>
      <c r="H49" s="61">
        <f t="shared" si="3"/>
        <v>195.54866469381454</v>
      </c>
    </row>
    <row r="50" spans="1:8">
      <c r="A50" s="46">
        <v>3431</v>
      </c>
      <c r="B50" s="46" t="s">
        <v>1286</v>
      </c>
      <c r="C50" s="47">
        <f>'Rashodi po izvorima fin.'!C50+'Rashodi po izvorima fin.'!C159+'Rashodi po izvorima fin.'!C227+'Rashodi po izvorima fin.'!C364</f>
        <v>34188</v>
      </c>
      <c r="D50" s="47">
        <f>'Rashodi po izvorima fin.'!D50+'Rashodi po izvorima fin.'!D159+'Rashodi po izvorima fin.'!D227+'Rashodi po izvorima fin.'!D364</f>
        <v>42248.85</v>
      </c>
      <c r="E50" s="47">
        <f>'Rashodi po izvorima fin.'!E50+'Rashodi po izvorima fin.'!E159+'Rashodi po izvorima fin.'!E227+'Rashodi po izvorima fin.'!E364</f>
        <v>40220</v>
      </c>
      <c r="F50" s="47">
        <f>'Rashodi po izvorima fin.'!F50+'Rashodi po izvorima fin.'!F159+'Rashodi po izvorima fin.'!F227+'Rashodi po izvorima fin.'!F364</f>
        <v>38000</v>
      </c>
      <c r="G50" s="61">
        <f t="shared" si="2"/>
        <v>123.57800982800981</v>
      </c>
      <c r="H50" s="61">
        <f t="shared" si="3"/>
        <v>105.04438090502236</v>
      </c>
    </row>
    <row r="51" spans="1:8" ht="17.25" customHeight="1">
      <c r="A51" s="46">
        <v>3432</v>
      </c>
      <c r="B51" s="46" t="s">
        <v>1323</v>
      </c>
      <c r="C51" s="47">
        <f>'Rashodi po izvorima fin.'!C51+'Rashodi po izvorima fin.'!C160+'Rashodi po izvorima fin.'!C228+'Rashodi po izvorima fin.'!C306+'Rashodi po izvorima fin.'!C365</f>
        <v>20989</v>
      </c>
      <c r="D51" s="47">
        <f>'Rashodi po izvorima fin.'!D51+'Rashodi po izvorima fin.'!D160+'Rashodi po izvorima fin.'!D228+'Rashodi po izvorima fin.'!D306+'Rashodi po izvorima fin.'!D365</f>
        <v>56890.33</v>
      </c>
      <c r="E51" s="47">
        <f>'Rashodi po izvorima fin.'!E51+'Rashodi po izvorima fin.'!E160+'Rashodi po izvorima fin.'!E228+'Rashodi po izvorima fin.'!E306+'Rashodi po izvorima fin.'!E365</f>
        <v>6249</v>
      </c>
      <c r="F51" s="47">
        <f>'Rashodi po izvorima fin.'!F51+'Rashodi po izvorima fin.'!F160+'Rashodi po izvorima fin.'!F228+'Rashodi po izvorima fin.'!F306+'Rashodi po izvorima fin.'!F365</f>
        <v>0</v>
      </c>
      <c r="G51" s="61">
        <f t="shared" si="2"/>
        <v>271.04831102005818</v>
      </c>
      <c r="H51" s="61">
        <f t="shared" si="3"/>
        <v>910.39094255080818</v>
      </c>
    </row>
    <row r="52" spans="1:8">
      <c r="A52" s="46">
        <v>3433</v>
      </c>
      <c r="B52" s="46" t="s">
        <v>1449</v>
      </c>
      <c r="C52" s="47">
        <f>'Rashodi po izvorima fin.'!C52+'Rashodi po izvorima fin.'!C161+'Rashodi po izvorima fin.'!C229</f>
        <v>8</v>
      </c>
      <c r="D52" s="47">
        <f>'Rashodi po izvorima fin.'!D52+'Rashodi po izvorima fin.'!D161+'Rashodi po izvorima fin.'!D229</f>
        <v>8570.9799999999977</v>
      </c>
      <c r="E52" s="47">
        <f>'Rashodi po izvorima fin.'!E52+'Rashodi po izvorima fin.'!E161+'Rashodi po izvorima fin.'!E229</f>
        <v>8612</v>
      </c>
      <c r="F52" s="47">
        <f>'Rashodi po izvorima fin.'!F52+'Rashodi po izvorima fin.'!F161+'Rashodi po izvorima fin.'!F229</f>
        <v>16300</v>
      </c>
      <c r="G52" s="61">
        <f t="shared" si="2"/>
        <v>107137.24999999997</v>
      </c>
      <c r="H52" s="61">
        <f t="shared" si="3"/>
        <v>99.523687877380368</v>
      </c>
    </row>
    <row r="53" spans="1:8" hidden="1">
      <c r="A53" s="46">
        <v>3434</v>
      </c>
      <c r="B53" s="46" t="s">
        <v>1324</v>
      </c>
      <c r="C53" s="47">
        <f>'Rashodi po izvorima fin.'!C162+'Rashodi po izvorima fin.'!C230</f>
        <v>0</v>
      </c>
      <c r="D53" s="47">
        <f>'Rashodi po izvorima fin.'!D162+'Rashodi po izvorima fin.'!D230</f>
        <v>0</v>
      </c>
      <c r="E53" s="47">
        <f>'Rashodi po izvorima fin.'!E162+'Rashodi po izvorima fin.'!E230</f>
        <v>0</v>
      </c>
      <c r="F53" s="47">
        <f>'Rashodi po izvorima fin.'!F162+'Rashodi po izvorima fin.'!F230</f>
        <v>0</v>
      </c>
      <c r="G53" s="61" t="e">
        <f t="shared" si="2"/>
        <v>#DIV/0!</v>
      </c>
      <c r="H53" s="61" t="e">
        <f t="shared" si="3"/>
        <v>#DIV/0!</v>
      </c>
    </row>
    <row r="54" spans="1:8" s="74" customFormat="1">
      <c r="A54" s="28">
        <v>35</v>
      </c>
      <c r="B54" s="28" t="s">
        <v>1592</v>
      </c>
      <c r="C54" s="29">
        <f>C55</f>
        <v>3581972</v>
      </c>
      <c r="D54" s="29">
        <f>D55</f>
        <v>3811794.38</v>
      </c>
      <c r="E54" s="29">
        <f t="shared" ref="E54:E55" si="15">E55</f>
        <v>3799621</v>
      </c>
      <c r="F54" s="29">
        <f>F55</f>
        <v>0</v>
      </c>
      <c r="G54" s="61">
        <f t="shared" si="2"/>
        <v>106.41608532953357</v>
      </c>
      <c r="H54" s="61">
        <f t="shared" si="3"/>
        <v>100.32038405935751</v>
      </c>
    </row>
    <row r="55" spans="1:8" s="74" customFormat="1">
      <c r="A55" s="28">
        <v>353</v>
      </c>
      <c r="B55" s="28" t="s">
        <v>1592</v>
      </c>
      <c r="C55" s="29">
        <f>C56</f>
        <v>3581972</v>
      </c>
      <c r="D55" s="29">
        <f>D56</f>
        <v>3811794.38</v>
      </c>
      <c r="E55" s="29">
        <f t="shared" si="15"/>
        <v>3799621</v>
      </c>
      <c r="F55" s="29">
        <f>F56</f>
        <v>0</v>
      </c>
      <c r="G55" s="61">
        <f t="shared" si="2"/>
        <v>106.41608532953357</v>
      </c>
      <c r="H55" s="61">
        <f t="shared" si="3"/>
        <v>100.32038405935751</v>
      </c>
    </row>
    <row r="56" spans="1:8" s="19" customFormat="1" ht="15" customHeight="1">
      <c r="A56" s="91">
        <v>3531</v>
      </c>
      <c r="B56" s="59" t="s">
        <v>1592</v>
      </c>
      <c r="C56" s="79">
        <f>'Rashodi po izvorima fin.'!C233+'Rashodi po izvorima fin.'!C424+'Rashodi po izvorima fin.'!C102+'Rashodi po izvorima fin.'!C309</f>
        <v>3581972</v>
      </c>
      <c r="D56" s="79">
        <f>'Rashodi po izvorima fin.'!D233+'Rashodi po izvorima fin.'!D424+'Rashodi po izvorima fin.'!D102+'Rashodi po izvorima fin.'!D309</f>
        <v>3811794.38</v>
      </c>
      <c r="E56" s="79">
        <f>'Rashodi po izvorima fin.'!E233+'Rashodi po izvorima fin.'!E424+'Rashodi po izvorima fin.'!E102+'Rashodi po izvorima fin.'!E309</f>
        <v>3799621</v>
      </c>
      <c r="F56" s="79">
        <f>'Rashodi po izvorima fin.'!F233+'Rashodi po izvorima fin.'!F424+'Rashodi po izvorima fin.'!F102+'Rashodi po izvorima fin.'!F309</f>
        <v>0</v>
      </c>
      <c r="G56" s="61">
        <f t="shared" si="2"/>
        <v>106.41608532953357</v>
      </c>
      <c r="H56" s="61">
        <f t="shared" si="3"/>
        <v>100.32038405935751</v>
      </c>
    </row>
    <row r="57" spans="1:8">
      <c r="A57" s="28">
        <v>36</v>
      </c>
      <c r="B57" s="28" t="s">
        <v>1425</v>
      </c>
      <c r="C57" s="29">
        <f>C58+C60</f>
        <v>1728090</v>
      </c>
      <c r="D57" s="29">
        <f>D58+D60</f>
        <v>2597001.21</v>
      </c>
      <c r="E57" s="29">
        <f t="shared" ref="E57" si="16">E58+E60</f>
        <v>2597156</v>
      </c>
      <c r="F57" s="29">
        <f>F58+F60</f>
        <v>320000</v>
      </c>
      <c r="G57" s="61">
        <f t="shared" si="2"/>
        <v>150.28159470860894</v>
      </c>
      <c r="H57" s="61">
        <f t="shared" si="3"/>
        <v>99.994040019159414</v>
      </c>
    </row>
    <row r="58" spans="1:8">
      <c r="A58" s="28">
        <v>361</v>
      </c>
      <c r="B58" s="28" t="s">
        <v>1425</v>
      </c>
      <c r="C58" s="29">
        <f>C59</f>
        <v>222399</v>
      </c>
      <c r="D58" s="29">
        <f>D59</f>
        <v>895550.1</v>
      </c>
      <c r="E58" s="29">
        <f t="shared" ref="E58" si="17">E59</f>
        <v>895707</v>
      </c>
      <c r="F58" s="29">
        <f>F59</f>
        <v>0</v>
      </c>
      <c r="G58" s="61">
        <f t="shared" si="2"/>
        <v>402.67721527524856</v>
      </c>
      <c r="H58" s="61">
        <f t="shared" si="3"/>
        <v>99.982483111106646</v>
      </c>
    </row>
    <row r="59" spans="1:8" s="19" customFormat="1" ht="15" customHeight="1">
      <c r="A59" s="91">
        <v>3611</v>
      </c>
      <c r="B59" s="59" t="s">
        <v>1681</v>
      </c>
      <c r="C59" s="79">
        <f>'Rashodi po izvorima fin.'!C236+'Rashodi po izvorima fin.'!C312+'Rashodi po izvorima fin.'!C368</f>
        <v>222399</v>
      </c>
      <c r="D59" s="79">
        <f>'Rashodi po izvorima fin.'!D236+'Rashodi po izvorima fin.'!D312+'Rashodi po izvorima fin.'!D368</f>
        <v>895550.1</v>
      </c>
      <c r="E59" s="79">
        <f>'Rashodi po izvorima fin.'!E236+'Rashodi po izvorima fin.'!E312+'Rashodi po izvorima fin.'!E368</f>
        <v>895707</v>
      </c>
      <c r="F59" s="79">
        <f>'Rashodi po izvorima fin.'!F236+'Rashodi po izvorima fin.'!F312+'Rashodi po izvorima fin.'!F368</f>
        <v>0</v>
      </c>
      <c r="G59" s="61">
        <f t="shared" si="2"/>
        <v>402.67721527524856</v>
      </c>
      <c r="H59" s="61">
        <f t="shared" si="3"/>
        <v>99.982483111106646</v>
      </c>
    </row>
    <row r="60" spans="1:8">
      <c r="A60" s="28">
        <v>369</v>
      </c>
      <c r="B60" s="28" t="s">
        <v>1325</v>
      </c>
      <c r="C60" s="29">
        <f>C61+C62+C63</f>
        <v>1505691</v>
      </c>
      <c r="D60" s="29">
        <f>D61+D62+D63</f>
        <v>1701451.1099999999</v>
      </c>
      <c r="E60" s="29">
        <f t="shared" ref="E60" si="18">E61+E62+E63</f>
        <v>1701449</v>
      </c>
      <c r="F60" s="29">
        <f>F61+F62+F63</f>
        <v>320000</v>
      </c>
      <c r="G60" s="61">
        <f t="shared" si="2"/>
        <v>113.00134688989971</v>
      </c>
      <c r="H60" s="61">
        <f t="shared" si="3"/>
        <v>100.00012401194512</v>
      </c>
    </row>
    <row r="61" spans="1:8">
      <c r="A61" s="46">
        <v>3691</v>
      </c>
      <c r="B61" s="46" t="s">
        <v>1682</v>
      </c>
      <c r="C61" s="47">
        <f>'Rashodi po izvorima fin.'!C165+'Rashodi po izvorima fin.'!C238+'Rashodi po izvorima fin.'!C105+'Rashodi po izvorima fin.'!C370</f>
        <v>287846</v>
      </c>
      <c r="D61" s="47">
        <f>'Rashodi po izvorima fin.'!D165+'Rashodi po izvorima fin.'!D238+'Rashodi po izvorima fin.'!D105+'Rashodi po izvorima fin.'!D370</f>
        <v>373461.51</v>
      </c>
      <c r="E61" s="47">
        <f>'Rashodi po izvorima fin.'!E165+'Rashodi po izvorima fin.'!E238+'Rashodi po izvorima fin.'!E105+'Rashodi po izvorima fin.'!E370</f>
        <v>373460</v>
      </c>
      <c r="F61" s="47">
        <f>'Rashodi po izvorima fin.'!F165+'Rashodi po izvorima fin.'!F238+'Rashodi po izvorima fin.'!F105+'Rashodi po izvorima fin.'!F370</f>
        <v>320000</v>
      </c>
      <c r="G61" s="61">
        <f t="shared" si="2"/>
        <v>129.74351215580552</v>
      </c>
      <c r="H61" s="61">
        <f t="shared" si="3"/>
        <v>100.00040432710331</v>
      </c>
    </row>
    <row r="62" spans="1:8">
      <c r="A62" s="46">
        <v>3693</v>
      </c>
      <c r="B62" s="46" t="s">
        <v>1550</v>
      </c>
      <c r="C62" s="47">
        <f>'Rashodi po izvorima fin.'!C427+'Rashodi po izvorima fin.'!C314</f>
        <v>1217845</v>
      </c>
      <c r="D62" s="47">
        <f>'Rashodi po izvorima fin.'!D427+'Rashodi po izvorima fin.'!D314</f>
        <v>1327989.5999999999</v>
      </c>
      <c r="E62" s="47">
        <f>'Rashodi po izvorima fin.'!E427+'Rashodi po izvorima fin.'!E314</f>
        <v>1327989</v>
      </c>
      <c r="F62" s="47">
        <f>'Rashodi po izvorima fin.'!F427+'Rashodi po izvorima fin.'!F314</f>
        <v>0</v>
      </c>
      <c r="G62" s="61">
        <f t="shared" si="2"/>
        <v>109.04422155528822</v>
      </c>
      <c r="H62" s="61">
        <f t="shared" si="3"/>
        <v>100.00004518109714</v>
      </c>
    </row>
    <row r="63" spans="1:8" hidden="1">
      <c r="A63" s="46">
        <v>3694</v>
      </c>
      <c r="B63" s="46" t="s">
        <v>1678</v>
      </c>
      <c r="C63" s="47">
        <f>'Rashodi po izvorima fin.'!C315</f>
        <v>0</v>
      </c>
      <c r="D63" s="47">
        <f>'Rashodi po izvorima fin.'!D315</f>
        <v>0</v>
      </c>
      <c r="E63" s="47">
        <f>'Rashodi po izvorima fin.'!E315</f>
        <v>0</v>
      </c>
      <c r="F63" s="47">
        <f>'Rashodi po izvorima fin.'!F315</f>
        <v>0</v>
      </c>
      <c r="G63" s="61" t="e">
        <f t="shared" si="2"/>
        <v>#DIV/0!</v>
      </c>
      <c r="H63" s="61" t="e">
        <f t="shared" si="3"/>
        <v>#DIV/0!</v>
      </c>
    </row>
    <row r="64" spans="1:8" ht="14.25" customHeight="1">
      <c r="A64" s="28">
        <v>37</v>
      </c>
      <c r="B64" s="28" t="s">
        <v>1380</v>
      </c>
      <c r="C64" s="29">
        <f>C65</f>
        <v>47723</v>
      </c>
      <c r="D64" s="29">
        <f>D65</f>
        <v>31961.68</v>
      </c>
      <c r="E64" s="29">
        <f t="shared" ref="E64" si="19">E65</f>
        <v>18750</v>
      </c>
      <c r="F64" s="29">
        <f>F65</f>
        <v>47500</v>
      </c>
      <c r="G64" s="61">
        <f t="shared" si="2"/>
        <v>66.973325231020681</v>
      </c>
      <c r="H64" s="61">
        <f t="shared" si="3"/>
        <v>170.46229333333335</v>
      </c>
    </row>
    <row r="65" spans="1:8" ht="17.25" customHeight="1">
      <c r="A65" s="28">
        <v>372</v>
      </c>
      <c r="B65" s="28" t="s">
        <v>1380</v>
      </c>
      <c r="C65" s="29">
        <f>SUM(C66:C67)</f>
        <v>47723</v>
      </c>
      <c r="D65" s="29">
        <f>SUM(D66:D67)</f>
        <v>31961.68</v>
      </c>
      <c r="E65" s="29">
        <f t="shared" ref="E65" si="20">SUM(E66:E67)</f>
        <v>18750</v>
      </c>
      <c r="F65" s="29">
        <f>SUM(F66:F67)</f>
        <v>47500</v>
      </c>
      <c r="G65" s="61">
        <f t="shared" si="2"/>
        <v>66.973325231020681</v>
      </c>
      <c r="H65" s="61">
        <f t="shared" si="3"/>
        <v>170.46229333333335</v>
      </c>
    </row>
    <row r="66" spans="1:8">
      <c r="A66" s="46">
        <v>3721</v>
      </c>
      <c r="B66" s="46" t="s">
        <v>1422</v>
      </c>
      <c r="C66" s="47">
        <f>'Rashodi po izvorima fin.'!C241+'Rashodi po izvorima fin.'!C373+'Rashodi po izvorima fin.'!C55</f>
        <v>47723</v>
      </c>
      <c r="D66" s="47">
        <f>'Rashodi po izvorima fin.'!D241+'Rashodi po izvorima fin.'!D373+'Rashodi po izvorima fin.'!D55</f>
        <v>31961.68</v>
      </c>
      <c r="E66" s="47">
        <f>'Rashodi po izvorima fin.'!E241+'Rashodi po izvorima fin.'!E373+'Rashodi po izvorima fin.'!E55</f>
        <v>18750</v>
      </c>
      <c r="F66" s="47">
        <f>'Rashodi po izvorima fin.'!F241+'Rashodi po izvorima fin.'!F373+'Rashodi po izvorima fin.'!F55</f>
        <v>47500</v>
      </c>
      <c r="G66" s="61">
        <f t="shared" si="2"/>
        <v>66.973325231020681</v>
      </c>
      <c r="H66" s="61">
        <f t="shared" si="3"/>
        <v>170.46229333333335</v>
      </c>
    </row>
    <row r="67" spans="1:8" hidden="1">
      <c r="A67" s="46">
        <v>3722</v>
      </c>
      <c r="B67" s="46" t="s">
        <v>1332</v>
      </c>
      <c r="C67" s="47">
        <f>'Rashodi po izvorima fin.'!C242</f>
        <v>0</v>
      </c>
      <c r="D67" s="47">
        <f>'Rashodi po izvorima fin.'!D242</f>
        <v>0</v>
      </c>
      <c r="E67" s="47">
        <f>'Rashodi po izvorima fin.'!E242</f>
        <v>0</v>
      </c>
      <c r="F67" s="47">
        <f>'Rashodi po izvorima fin.'!F242</f>
        <v>0</v>
      </c>
      <c r="G67" s="61" t="e">
        <f t="shared" si="2"/>
        <v>#DIV/0!</v>
      </c>
      <c r="H67" s="61" t="e">
        <f t="shared" si="3"/>
        <v>#DIV/0!</v>
      </c>
    </row>
    <row r="68" spans="1:8">
      <c r="A68" s="28">
        <v>38</v>
      </c>
      <c r="B68" s="28" t="s">
        <v>1379</v>
      </c>
      <c r="C68" s="29">
        <f t="shared" ref="C68:E68" si="21">C69+C73</f>
        <v>429129</v>
      </c>
      <c r="D68" s="29">
        <f>D69+D73</f>
        <v>986745.36</v>
      </c>
      <c r="E68" s="29">
        <f t="shared" si="21"/>
        <v>979312</v>
      </c>
      <c r="F68" s="29">
        <f>F69+F73</f>
        <v>75000</v>
      </c>
      <c r="G68" s="61">
        <f t="shared" si="2"/>
        <v>229.9414301993107</v>
      </c>
      <c r="H68" s="61">
        <f t="shared" si="3"/>
        <v>100.75903899880731</v>
      </c>
    </row>
    <row r="69" spans="1:8">
      <c r="A69" s="28">
        <v>381</v>
      </c>
      <c r="B69" s="28" t="s">
        <v>1365</v>
      </c>
      <c r="C69" s="29">
        <f t="shared" ref="C69:E69" si="22">C70+C71+C72</f>
        <v>429129</v>
      </c>
      <c r="D69" s="29">
        <f>D70+D71+D72</f>
        <v>986745.36</v>
      </c>
      <c r="E69" s="29">
        <f t="shared" si="22"/>
        <v>979312</v>
      </c>
      <c r="F69" s="29">
        <f>F70+F71+F72</f>
        <v>75000</v>
      </c>
      <c r="G69" s="61">
        <f t="shared" si="2"/>
        <v>229.9414301993107</v>
      </c>
      <c r="H69" s="61">
        <f t="shared" si="3"/>
        <v>100.75903899880731</v>
      </c>
    </row>
    <row r="70" spans="1:8">
      <c r="A70" s="46">
        <v>3811</v>
      </c>
      <c r="B70" s="46" t="s">
        <v>1333</v>
      </c>
      <c r="C70" s="47">
        <f>'Rashodi po izvorima fin.'!C168+'Rashodi po izvorima fin.'!C245+'Rashodi po izvorima fin.'!C376</f>
        <v>2500</v>
      </c>
      <c r="D70" s="47">
        <f>'Rashodi po izvorima fin.'!D168+'Rashodi po izvorima fin.'!D245+'Rashodi po izvorima fin.'!D376</f>
        <v>26500</v>
      </c>
      <c r="E70" s="47">
        <f>'Rashodi po izvorima fin.'!E168+'Rashodi po izvorima fin.'!E245+'Rashodi po izvorima fin.'!E376</f>
        <v>30000</v>
      </c>
      <c r="F70" s="47">
        <f>'Rashodi po izvorima fin.'!F168+'Rashodi po izvorima fin.'!F245+'Rashodi po izvorima fin.'!F376</f>
        <v>40000</v>
      </c>
      <c r="G70" s="61">
        <f t="shared" ref="G70:G97" si="23">D70/C70*100</f>
        <v>1060</v>
      </c>
      <c r="H70" s="61">
        <f t="shared" ref="H70:H100" si="24">D70/E70*100</f>
        <v>88.333333333333329</v>
      </c>
    </row>
    <row r="71" spans="1:8">
      <c r="A71" s="46">
        <v>3812</v>
      </c>
      <c r="B71" s="46" t="s">
        <v>1441</v>
      </c>
      <c r="C71" s="47">
        <f>'Rashodi po izvorima fin.'!C169+'Rashodi po izvorima fin.'!C246+'Rashodi po izvorima fin.'!C58</f>
        <v>44630</v>
      </c>
      <c r="D71" s="47">
        <f>'Rashodi po izvorima fin.'!D169+'Rashodi po izvorima fin.'!D246+'Rashodi po izvorima fin.'!D58</f>
        <v>58933.23</v>
      </c>
      <c r="E71" s="47">
        <f>'Rashodi po izvorima fin.'!E169+'Rashodi po izvorima fin.'!E246+'Rashodi po izvorima fin.'!E58</f>
        <v>48000</v>
      </c>
      <c r="F71" s="47">
        <f>'Rashodi po izvorima fin.'!F169+'Rashodi po izvorima fin.'!F246+'Rashodi po izvorima fin.'!F58</f>
        <v>35000</v>
      </c>
      <c r="G71" s="61">
        <f t="shared" si="23"/>
        <v>132.04846515796552</v>
      </c>
      <c r="H71" s="61">
        <f t="shared" si="24"/>
        <v>122.7775625</v>
      </c>
    </row>
    <row r="72" spans="1:8">
      <c r="A72" s="46">
        <v>3813</v>
      </c>
      <c r="B72" s="46" t="s">
        <v>1594</v>
      </c>
      <c r="C72" s="47">
        <f>'Rashodi po izvorima fin.'!C247+'Rashodi po izvorima fin.'!C108+'Rashodi po izvorima fin.'!C430+'Rashodi po izvorima fin.'!C318</f>
        <v>381999</v>
      </c>
      <c r="D72" s="47">
        <f>'Rashodi po izvorima fin.'!D247+'Rashodi po izvorima fin.'!D108+'Rashodi po izvorima fin.'!D430+'Rashodi po izvorima fin.'!D318</f>
        <v>901312.13</v>
      </c>
      <c r="E72" s="47">
        <f>'Rashodi po izvorima fin.'!E247+'Rashodi po izvorima fin.'!E108+'Rashodi po izvorima fin.'!E430+'Rashodi po izvorima fin.'!E318</f>
        <v>901312</v>
      </c>
      <c r="F72" s="47">
        <f>'Rashodi po izvorima fin.'!F247+'Rashodi po izvorima fin.'!F108+'Rashodi po izvorima fin.'!F430+'Rashodi po izvorima fin.'!F318</f>
        <v>0</v>
      </c>
      <c r="G72" s="61">
        <f t="shared" si="23"/>
        <v>235.94620142984667</v>
      </c>
      <c r="H72" s="61">
        <f t="shared" si="24"/>
        <v>100.00001442341831</v>
      </c>
    </row>
    <row r="73" spans="1:8" s="74" customFormat="1" hidden="1">
      <c r="A73" s="28">
        <v>383</v>
      </c>
      <c r="B73" s="28" t="s">
        <v>1450</v>
      </c>
      <c r="C73" s="29">
        <f t="shared" ref="C73:E73" si="25">C74</f>
        <v>0</v>
      </c>
      <c r="D73" s="29">
        <f>D74</f>
        <v>0</v>
      </c>
      <c r="E73" s="29">
        <f t="shared" si="25"/>
        <v>0</v>
      </c>
      <c r="F73" s="29">
        <f>F74</f>
        <v>0</v>
      </c>
      <c r="G73" s="61" t="e">
        <f t="shared" si="23"/>
        <v>#DIV/0!</v>
      </c>
      <c r="H73" s="61" t="e">
        <f t="shared" si="24"/>
        <v>#DIV/0!</v>
      </c>
    </row>
    <row r="74" spans="1:8" hidden="1">
      <c r="A74" s="46">
        <v>3831</v>
      </c>
      <c r="B74" s="46" t="s">
        <v>1451</v>
      </c>
      <c r="C74" s="47"/>
      <c r="D74" s="47"/>
      <c r="E74" s="47"/>
      <c r="F74" s="47"/>
      <c r="G74" s="61" t="e">
        <f t="shared" si="23"/>
        <v>#DIV/0!</v>
      </c>
      <c r="H74" s="61" t="e">
        <f t="shared" si="24"/>
        <v>#DIV/0!</v>
      </c>
    </row>
    <row r="75" spans="1:8">
      <c r="A75" s="28">
        <v>4</v>
      </c>
      <c r="B75" s="28" t="s">
        <v>1372</v>
      </c>
      <c r="C75" s="29">
        <f>C76+C80+C98</f>
        <v>5694389.0999999996</v>
      </c>
      <c r="D75" s="29">
        <f>D76+D80+D98</f>
        <v>5624447.3600000003</v>
      </c>
      <c r="E75" s="29">
        <f t="shared" ref="E75" si="26">E76+E80+E98</f>
        <v>5051283</v>
      </c>
      <c r="F75" s="29">
        <f>F76+F80+F98</f>
        <v>2114483</v>
      </c>
      <c r="G75" s="61">
        <f t="shared" si="23"/>
        <v>98.771742872295135</v>
      </c>
      <c r="H75" s="61">
        <f t="shared" si="24"/>
        <v>111.34690651860133</v>
      </c>
    </row>
    <row r="76" spans="1:8">
      <c r="A76" s="28">
        <v>41</v>
      </c>
      <c r="B76" s="28" t="s">
        <v>1426</v>
      </c>
      <c r="C76" s="29">
        <f>C77</f>
        <v>2947368</v>
      </c>
      <c r="D76" s="29">
        <f>D77</f>
        <v>0</v>
      </c>
      <c r="E76" s="29">
        <f t="shared" ref="E76" si="27">E77</f>
        <v>0</v>
      </c>
      <c r="F76" s="29">
        <f>F77</f>
        <v>30000</v>
      </c>
      <c r="G76" s="61">
        <f t="shared" si="23"/>
        <v>0</v>
      </c>
      <c r="H76" s="61"/>
    </row>
    <row r="77" spans="1:8">
      <c r="A77" s="28">
        <v>412</v>
      </c>
      <c r="B77" s="28" t="s">
        <v>1427</v>
      </c>
      <c r="C77" s="29">
        <f>C78+C79</f>
        <v>2947368</v>
      </c>
      <c r="D77" s="29">
        <f>D78+D79</f>
        <v>0</v>
      </c>
      <c r="E77" s="29">
        <f t="shared" ref="E77" si="28">E78+E79</f>
        <v>0</v>
      </c>
      <c r="F77" s="29">
        <f>F78+F79</f>
        <v>30000</v>
      </c>
      <c r="G77" s="61">
        <f t="shared" si="23"/>
        <v>0</v>
      </c>
      <c r="H77" s="61"/>
    </row>
    <row r="78" spans="1:8">
      <c r="A78" s="46">
        <v>4123</v>
      </c>
      <c r="B78" s="46" t="s">
        <v>1334</v>
      </c>
      <c r="C78" s="47">
        <f>'Rashodi po izvorima fin.'!C251+'Rashodi po izvorima fin.'!C380+'Rashodi po izvorima fin.'!C62</f>
        <v>54430</v>
      </c>
      <c r="D78" s="47">
        <f>'Rashodi po izvorima fin.'!D251+'Rashodi po izvorima fin.'!D380+'Rashodi po izvorima fin.'!D62</f>
        <v>0</v>
      </c>
      <c r="E78" s="47">
        <f>'Rashodi po izvorima fin.'!E251+'Rashodi po izvorima fin.'!E380+'Rashodi po izvorima fin.'!E62</f>
        <v>0</v>
      </c>
      <c r="F78" s="47">
        <f>'Rashodi po izvorima fin.'!F251+'Rashodi po izvorima fin.'!F380+'Rashodi po izvorima fin.'!F62</f>
        <v>30000</v>
      </c>
      <c r="G78" s="61">
        <f t="shared" si="23"/>
        <v>0</v>
      </c>
      <c r="H78" s="61"/>
    </row>
    <row r="79" spans="1:8">
      <c r="A79" s="46">
        <v>4124</v>
      </c>
      <c r="B79" s="46" t="s">
        <v>1562</v>
      </c>
      <c r="C79" s="47">
        <f>'Rashodi po izvorima fin.'!C252</f>
        <v>2892938</v>
      </c>
      <c r="D79" s="47">
        <f>'Rashodi po izvorima fin.'!D252</f>
        <v>0</v>
      </c>
      <c r="E79" s="47">
        <f>'Rashodi po izvorima fin.'!E252</f>
        <v>0</v>
      </c>
      <c r="F79" s="47">
        <f>'Rashodi po izvorima fin.'!F252</f>
        <v>0</v>
      </c>
      <c r="G79" s="61">
        <f t="shared" si="23"/>
        <v>0</v>
      </c>
      <c r="H79" s="61"/>
    </row>
    <row r="80" spans="1:8">
      <c r="A80" s="28">
        <v>42</v>
      </c>
      <c r="B80" s="28" t="s">
        <v>1373</v>
      </c>
      <c r="C80" s="29">
        <f>C81+C88+C91+C94</f>
        <v>2747021.1</v>
      </c>
      <c r="D80" s="29">
        <f>D81+D88+D91+D94</f>
        <v>3842683.24</v>
      </c>
      <c r="E80" s="29">
        <f t="shared" ref="E80" si="29">E81+E88+E91+E94</f>
        <v>3269519</v>
      </c>
      <c r="F80" s="29">
        <f>F81+F88+F91+F94</f>
        <v>2084483</v>
      </c>
      <c r="G80" s="61">
        <f t="shared" si="23"/>
        <v>139.88546502245651</v>
      </c>
      <c r="H80" s="61">
        <f t="shared" si="24"/>
        <v>117.53053706065022</v>
      </c>
    </row>
    <row r="81" spans="1:8">
      <c r="A81" s="28">
        <v>422</v>
      </c>
      <c r="B81" s="28" t="s">
        <v>1374</v>
      </c>
      <c r="C81" s="29">
        <f>SUM(C82:C87)</f>
        <v>2334673.1</v>
      </c>
      <c r="D81" s="29">
        <f>SUM(D82:D87)</f>
        <v>2900290.92</v>
      </c>
      <c r="E81" s="29">
        <f t="shared" ref="E81" si="30">SUM(E82:E87)</f>
        <v>2655539</v>
      </c>
      <c r="F81" s="29">
        <f>SUM(F82:F87)</f>
        <v>1824483</v>
      </c>
      <c r="G81" s="61">
        <f t="shared" si="23"/>
        <v>124.2268530013902</v>
      </c>
      <c r="H81" s="61">
        <f t="shared" si="24"/>
        <v>109.2166569574011</v>
      </c>
    </row>
    <row r="82" spans="1:8">
      <c r="A82" s="46">
        <v>4221</v>
      </c>
      <c r="B82" s="46" t="s">
        <v>1287</v>
      </c>
      <c r="C82" s="47">
        <f>'Rashodi po izvorima fin.'!C65+'Rashodi po izvorima fin.'!C112+'Rashodi po izvorima fin.'!C173+'Rashodi po izvorima fin.'!C255+'Rashodi po izvorima fin.'!C322+'Rashodi po izvorima fin.'!C383+'Rashodi po izvorima fin.'!C434+'Rashodi po izvorima fin.'!C466+'Rashodi po izvorima fin.'!C477</f>
        <v>1676199.1</v>
      </c>
      <c r="D82" s="47">
        <f>'Rashodi po izvorima fin.'!D65+'Rashodi po izvorima fin.'!D112+'Rashodi po izvorima fin.'!D173+'Rashodi po izvorima fin.'!D255+'Rashodi po izvorima fin.'!D322+'Rashodi po izvorima fin.'!D383+'Rashodi po izvorima fin.'!D434+'Rashodi po izvorima fin.'!D466+'Rashodi po izvorima fin.'!D477</f>
        <v>1556124.28</v>
      </c>
      <c r="E82" s="47">
        <f>'Rashodi po izvorima fin.'!E65+'Rashodi po izvorima fin.'!E112+'Rashodi po izvorima fin.'!E173+'Rashodi po izvorima fin.'!E255+'Rashodi po izvorima fin.'!E322+'Rashodi po izvorima fin.'!E383+'Rashodi po izvorima fin.'!E434+'Rashodi po izvorima fin.'!E466+'Rashodi po izvorima fin.'!E477</f>
        <v>1382355</v>
      </c>
      <c r="F82" s="47">
        <f>'Rashodi po izvorima fin.'!F65+'Rashodi po izvorima fin.'!F112+'Rashodi po izvorima fin.'!F173+'Rashodi po izvorima fin.'!F255+'Rashodi po izvorima fin.'!F322+'Rashodi po izvorima fin.'!F383+'Rashodi po izvorima fin.'!F434+'Rashodi po izvorima fin.'!F466+'Rashodi po izvorima fin.'!F477</f>
        <v>831000</v>
      </c>
      <c r="G82" s="61">
        <f t="shared" si="23"/>
        <v>92.83648225321204</v>
      </c>
      <c r="H82" s="61">
        <f t="shared" si="24"/>
        <v>112.57052493751604</v>
      </c>
    </row>
    <row r="83" spans="1:8">
      <c r="A83" s="46">
        <v>4222</v>
      </c>
      <c r="B83" s="46" t="s">
        <v>1327</v>
      </c>
      <c r="C83" s="47">
        <f>'Rashodi po izvorima fin.'!C174+'Rashodi po izvorima fin.'!C256+'Rashodi po izvorima fin.'!C384</f>
        <v>26400</v>
      </c>
      <c r="D83" s="47">
        <f>'Rashodi po izvorima fin.'!D174+'Rashodi po izvorima fin.'!D256+'Rashodi po izvorima fin.'!D384</f>
        <v>0</v>
      </c>
      <c r="E83" s="47">
        <f>'Rashodi po izvorima fin.'!E174+'Rashodi po izvorima fin.'!E256+'Rashodi po izvorima fin.'!E384</f>
        <v>0</v>
      </c>
      <c r="F83" s="47">
        <f>'Rashodi po izvorima fin.'!F174+'Rashodi po izvorima fin.'!F256+'Rashodi po izvorima fin.'!F384</f>
        <v>0</v>
      </c>
      <c r="G83" s="61">
        <f t="shared" si="23"/>
        <v>0</v>
      </c>
      <c r="H83" s="61"/>
    </row>
    <row r="84" spans="1:8">
      <c r="A84" s="46">
        <v>4223</v>
      </c>
      <c r="B84" s="46" t="s">
        <v>1335</v>
      </c>
      <c r="C84" s="47">
        <f>'Rashodi po izvorima fin.'!C66+'Rashodi po izvorima fin.'!C175+'Rashodi po izvorima fin.'!C257</f>
        <v>43070</v>
      </c>
      <c r="D84" s="47">
        <f>'Rashodi po izvorima fin.'!D66+'Rashodi po izvorima fin.'!D175+'Rashodi po izvorima fin.'!D257</f>
        <v>91628.24</v>
      </c>
      <c r="E84" s="47">
        <f>'Rashodi po izvorima fin.'!E66+'Rashodi po izvorima fin.'!E175+'Rashodi po izvorima fin.'!E257</f>
        <v>91884</v>
      </c>
      <c r="F84" s="47">
        <f>'Rashodi po izvorima fin.'!F66+'Rashodi po izvorima fin.'!F175+'Rashodi po izvorima fin.'!F257</f>
        <v>21000</v>
      </c>
      <c r="G84" s="61">
        <f t="shared" si="23"/>
        <v>212.74260506152777</v>
      </c>
      <c r="H84" s="61">
        <f t="shared" si="24"/>
        <v>99.721649035740725</v>
      </c>
    </row>
    <row r="85" spans="1:8">
      <c r="A85" s="46">
        <v>4224</v>
      </c>
      <c r="B85" s="46" t="s">
        <v>1336</v>
      </c>
      <c r="C85" s="47">
        <f>'Rashodi po izvorima fin.'!C176+'Rashodi po izvorima fin.'!C258+'Rashodi po izvorima fin.'!C385+'Rashodi po izvorima fin.'!C435+'Rashodi po izvorima fin.'!C113+'Rashodi po izvorima fin.'!C67</f>
        <v>500540</v>
      </c>
      <c r="D85" s="47">
        <f>'Rashodi po izvorima fin.'!D176+'Rashodi po izvorima fin.'!D258+'Rashodi po izvorima fin.'!D385+'Rashodi po izvorima fin.'!D435+'Rashodi po izvorima fin.'!D113+'Rashodi po izvorima fin.'!D67</f>
        <v>925048.63</v>
      </c>
      <c r="E85" s="47">
        <f>'Rashodi po izvorima fin.'!E176+'Rashodi po izvorima fin.'!E258+'Rashodi po izvorima fin.'!E385+'Rashodi po izvorima fin.'!E435+'Rashodi po izvorima fin.'!E113+'Rashodi po izvorima fin.'!E67</f>
        <v>869800</v>
      </c>
      <c r="F85" s="47">
        <f>'Rashodi po izvorima fin.'!F176+'Rashodi po izvorima fin.'!F258+'Rashodi po izvorima fin.'!F385+'Rashodi po izvorima fin.'!F435+'Rashodi po izvorima fin.'!F113+'Rashodi po izvorima fin.'!F67</f>
        <v>707000</v>
      </c>
      <c r="G85" s="61">
        <f t="shared" si="23"/>
        <v>184.81013105845688</v>
      </c>
      <c r="H85" s="61">
        <f t="shared" si="24"/>
        <v>106.35187744309036</v>
      </c>
    </row>
    <row r="86" spans="1:8">
      <c r="A86" s="46">
        <v>4225</v>
      </c>
      <c r="B86" s="46" t="s">
        <v>1337</v>
      </c>
      <c r="C86" s="47">
        <f>'Rashodi po izvorima fin.'!C259+'Rashodi po izvorima fin.'!C386+'Rashodi po izvorima fin.'!C323</f>
        <v>88464</v>
      </c>
      <c r="D86" s="47">
        <f>'Rashodi po izvorima fin.'!D259+'Rashodi po izvorima fin.'!D386+'Rashodi po izvorima fin.'!D323</f>
        <v>9787.5</v>
      </c>
      <c r="E86" s="47">
        <f>'Rashodi po izvorima fin.'!E259+'Rashodi po izvorima fin.'!E386+'Rashodi po izvorima fin.'!E323</f>
        <v>0</v>
      </c>
      <c r="F86" s="47">
        <f>'Rashodi po izvorima fin.'!F259+'Rashodi po izvorima fin.'!F386+'Rashodi po izvorima fin.'!F323</f>
        <v>80000</v>
      </c>
      <c r="G86" s="61">
        <f t="shared" si="23"/>
        <v>11.063822571893651</v>
      </c>
      <c r="H86" s="61"/>
    </row>
    <row r="87" spans="1:8">
      <c r="A87" s="46">
        <v>4227</v>
      </c>
      <c r="B87" s="46" t="s">
        <v>1288</v>
      </c>
      <c r="C87" s="47">
        <f>'Rashodi po izvorima fin.'!C260+'Rashodi po izvorima fin.'!C324+'Rashodi po izvorima fin.'!C478+'Rashodi po izvorima fin.'!C467+'Rashodi po izvorima fin.'!C387+'Rashodi po izvorima fin.'!C177</f>
        <v>0</v>
      </c>
      <c r="D87" s="47">
        <f>'Rashodi po izvorima fin.'!D260+'Rashodi po izvorima fin.'!D324+'Rashodi po izvorima fin.'!D478+'Rashodi po izvorima fin.'!D467+'Rashodi po izvorima fin.'!D387+'Rashodi po izvorima fin.'!D177</f>
        <v>317702.27</v>
      </c>
      <c r="E87" s="47">
        <f>'Rashodi po izvorima fin.'!E260+'Rashodi po izvorima fin.'!E324+'Rashodi po izvorima fin.'!E478+'Rashodi po izvorima fin.'!E467+'Rashodi po izvorima fin.'!E387+'Rashodi po izvorima fin.'!E177</f>
        <v>311500</v>
      </c>
      <c r="F87" s="47">
        <f>'Rashodi po izvorima fin.'!F260+'Rashodi po izvorima fin.'!F324+'Rashodi po izvorima fin.'!F478+'Rashodi po izvorima fin.'!F467+'Rashodi po izvorima fin.'!F387+'Rashodi po izvorima fin.'!F177</f>
        <v>185483</v>
      </c>
      <c r="G87" s="61"/>
      <c r="H87" s="61">
        <f t="shared" si="24"/>
        <v>101.99109791332263</v>
      </c>
    </row>
    <row r="88" spans="1:8">
      <c r="A88" s="28">
        <v>423</v>
      </c>
      <c r="B88" s="28" t="s">
        <v>1428</v>
      </c>
      <c r="C88" s="29">
        <f t="shared" ref="C88:E88" si="31">C90+C89</f>
        <v>199000</v>
      </c>
      <c r="D88" s="29">
        <f>D90+D89</f>
        <v>0</v>
      </c>
      <c r="E88" s="29">
        <f t="shared" si="31"/>
        <v>0</v>
      </c>
      <c r="F88" s="29">
        <f>F90+F89</f>
        <v>0</v>
      </c>
      <c r="G88" s="61">
        <f t="shared" si="23"/>
        <v>0</v>
      </c>
      <c r="H88" s="61"/>
    </row>
    <row r="89" spans="1:8">
      <c r="A89" s="46">
        <v>4231</v>
      </c>
      <c r="B89" s="46" t="s">
        <v>1628</v>
      </c>
      <c r="C89" s="47">
        <f>'Rashodi po izvorima fin.'!C262</f>
        <v>199000</v>
      </c>
      <c r="D89" s="47">
        <f>'Rashodi po izvorima fin.'!D262</f>
        <v>0</v>
      </c>
      <c r="E89" s="47">
        <f>'Rashodi po izvorima fin.'!E262</f>
        <v>0</v>
      </c>
      <c r="F89" s="47">
        <f>'Rashodi po izvorima fin.'!F262</f>
        <v>0</v>
      </c>
      <c r="G89" s="61">
        <f t="shared" si="23"/>
        <v>0</v>
      </c>
      <c r="H89" s="61"/>
    </row>
    <row r="90" spans="1:8" hidden="1">
      <c r="A90" s="46">
        <v>4233</v>
      </c>
      <c r="B90" s="46" t="s">
        <v>1386</v>
      </c>
      <c r="C90" s="47">
        <f>'Rashodi po izvorima fin.'!C263</f>
        <v>0</v>
      </c>
      <c r="D90" s="47">
        <f>'Rashodi po izvorima fin.'!D263</f>
        <v>0</v>
      </c>
      <c r="E90" s="47">
        <f>'Rashodi po izvorima fin.'!E263</f>
        <v>0</v>
      </c>
      <c r="F90" s="47">
        <f>'Rashodi po izvorima fin.'!F263</f>
        <v>0</v>
      </c>
      <c r="G90" s="61" t="e">
        <f t="shared" si="23"/>
        <v>#DIV/0!</v>
      </c>
      <c r="H90" s="61" t="e">
        <f t="shared" si="24"/>
        <v>#DIV/0!</v>
      </c>
    </row>
    <row r="91" spans="1:8">
      <c r="A91" s="28">
        <v>424</v>
      </c>
      <c r="B91" s="28" t="s">
        <v>1376</v>
      </c>
      <c r="C91" s="29">
        <f t="shared" ref="C91:E91" si="32">C92+C93</f>
        <v>76600</v>
      </c>
      <c r="D91" s="29">
        <f>D92+D93</f>
        <v>39873.31</v>
      </c>
      <c r="E91" s="29">
        <f t="shared" si="32"/>
        <v>40000</v>
      </c>
      <c r="F91" s="29">
        <f>F92+F93</f>
        <v>60000</v>
      </c>
      <c r="G91" s="61">
        <f t="shared" si="23"/>
        <v>52.053929503916443</v>
      </c>
      <c r="H91" s="61">
        <f t="shared" si="24"/>
        <v>99.683274999999995</v>
      </c>
    </row>
    <row r="92" spans="1:8">
      <c r="A92" s="46">
        <v>4241</v>
      </c>
      <c r="B92" s="46" t="s">
        <v>1328</v>
      </c>
      <c r="C92" s="47">
        <f>'Rashodi po izvorima fin.'!C179+'Rashodi po izvorima fin.'!C265+'Rashodi po izvorima fin.'!C389+'Rashodi po izvorima fin.'!C469</f>
        <v>76600</v>
      </c>
      <c r="D92" s="47">
        <f>'Rashodi po izvorima fin.'!D179+'Rashodi po izvorima fin.'!D265+'Rashodi po izvorima fin.'!D389+'Rashodi po izvorima fin.'!D469</f>
        <v>39873.31</v>
      </c>
      <c r="E92" s="47">
        <f>'Rashodi po izvorima fin.'!E179+'Rashodi po izvorima fin.'!E265+'Rashodi po izvorima fin.'!E389+'Rashodi po izvorima fin.'!E469</f>
        <v>40000</v>
      </c>
      <c r="F92" s="47">
        <f>'Rashodi po izvorima fin.'!F179+'Rashodi po izvorima fin.'!F265+'Rashodi po izvorima fin.'!F389+'Rashodi po izvorima fin.'!F469</f>
        <v>60000</v>
      </c>
      <c r="G92" s="61">
        <f t="shared" si="23"/>
        <v>52.053929503916443</v>
      </c>
      <c r="H92" s="61">
        <f t="shared" si="24"/>
        <v>99.683274999999995</v>
      </c>
    </row>
    <row r="93" spans="1:8" hidden="1">
      <c r="A93" s="46">
        <v>4244</v>
      </c>
      <c r="B93" s="46" t="s">
        <v>1666</v>
      </c>
      <c r="C93" s="47">
        <f>'Rashodi po izvorima fin.'!C470</f>
        <v>0</v>
      </c>
      <c r="D93" s="47">
        <f>'Rashodi po izvorima fin.'!D470</f>
        <v>0</v>
      </c>
      <c r="E93" s="47">
        <f>'Rashodi po izvorima fin.'!E470</f>
        <v>0</v>
      </c>
      <c r="F93" s="47">
        <f>'Rashodi po izvorima fin.'!F470</f>
        <v>0</v>
      </c>
      <c r="G93" s="61" t="e">
        <f t="shared" si="23"/>
        <v>#DIV/0!</v>
      </c>
      <c r="H93" s="61" t="e">
        <f t="shared" si="24"/>
        <v>#DIV/0!</v>
      </c>
    </row>
    <row r="94" spans="1:8">
      <c r="A94" s="28">
        <v>426</v>
      </c>
      <c r="B94" s="28" t="s">
        <v>1429</v>
      </c>
      <c r="C94" s="29">
        <f>C96+C95+C97</f>
        <v>136748</v>
      </c>
      <c r="D94" s="29">
        <f>D96+D95+D97</f>
        <v>902519.01</v>
      </c>
      <c r="E94" s="29">
        <f t="shared" ref="E94" si="33">E96+E95+E97</f>
        <v>573980</v>
      </c>
      <c r="F94" s="29">
        <f>F96+F95+F97</f>
        <v>200000</v>
      </c>
      <c r="G94" s="61">
        <f t="shared" si="23"/>
        <v>659.98699066896768</v>
      </c>
      <c r="H94" s="61">
        <f t="shared" si="24"/>
        <v>157.23875570577371</v>
      </c>
    </row>
    <row r="95" spans="1:8" s="73" customFormat="1">
      <c r="A95" s="46">
        <v>4262</v>
      </c>
      <c r="B95" s="46" t="s">
        <v>1452</v>
      </c>
      <c r="C95" s="47">
        <f>'Rashodi po izvorima fin.'!C181+'Rashodi po izvorima fin.'!C267+'Rashodi po izvorima fin.'!C391+'Rashodi po izvorima fin.'!C69+'Rashodi po izvorima fin.'!C437+'Rashodi po izvorima fin.'!C115+'Rashodi po izvorima fin.'!C472+'Rashodi po izvorima fin.'!C326</f>
        <v>136748</v>
      </c>
      <c r="D95" s="47">
        <f>'Rashodi po izvorima fin.'!D181+'Rashodi po izvorima fin.'!D267+'Rashodi po izvorima fin.'!D391+'Rashodi po izvorima fin.'!D69+'Rashodi po izvorima fin.'!D437+'Rashodi po izvorima fin.'!D115+'Rashodi po izvorima fin.'!D472+'Rashodi po izvorima fin.'!D326</f>
        <v>902519.01</v>
      </c>
      <c r="E95" s="47">
        <f>'Rashodi po izvorima fin.'!E181+'Rashodi po izvorima fin.'!E267+'Rashodi po izvorima fin.'!E391+'Rashodi po izvorima fin.'!E69+'Rashodi po izvorima fin.'!E437+'Rashodi po izvorima fin.'!E115+'Rashodi po izvorima fin.'!E472+'Rashodi po izvorima fin.'!E326</f>
        <v>573980</v>
      </c>
      <c r="F95" s="47">
        <f>'Rashodi po izvorima fin.'!F181+'Rashodi po izvorima fin.'!F267+'Rashodi po izvorima fin.'!F391+'Rashodi po izvorima fin.'!F69+'Rashodi po izvorima fin.'!F437+'Rashodi po izvorima fin.'!F115+'Rashodi po izvorima fin.'!F472+'Rashodi po izvorima fin.'!F326</f>
        <v>200000</v>
      </c>
      <c r="G95" s="61">
        <f t="shared" si="23"/>
        <v>659.98699066896768</v>
      </c>
      <c r="H95" s="61">
        <f t="shared" si="24"/>
        <v>157.23875570577371</v>
      </c>
    </row>
    <row r="96" spans="1:8" ht="16.5" hidden="1" customHeight="1">
      <c r="A96" s="46">
        <v>4263</v>
      </c>
      <c r="B96" s="46" t="s">
        <v>1563</v>
      </c>
      <c r="C96" s="47">
        <f>'Rashodi po izvorima fin.'!C268+'Rashodi po izvorima fin.'!C480</f>
        <v>0</v>
      </c>
      <c r="D96" s="47">
        <f>'Rashodi po izvorima fin.'!D268+'Rashodi po izvorima fin.'!D480</f>
        <v>0</v>
      </c>
      <c r="E96" s="47">
        <f>'Rashodi po izvorima fin.'!E268+'Rashodi po izvorima fin.'!E480</f>
        <v>0</v>
      </c>
      <c r="F96" s="47">
        <f>'Rashodi po izvorima fin.'!F268+'Rashodi po izvorima fin.'!F480</f>
        <v>0</v>
      </c>
      <c r="G96" s="61" t="e">
        <f t="shared" si="23"/>
        <v>#DIV/0!</v>
      </c>
      <c r="H96" s="61" t="e">
        <f t="shared" si="24"/>
        <v>#DIV/0!</v>
      </c>
    </row>
    <row r="97" spans="1:8" ht="16.5" hidden="1" customHeight="1">
      <c r="A97" s="46">
        <v>4264</v>
      </c>
      <c r="B97" s="46" t="s">
        <v>1329</v>
      </c>
      <c r="C97" s="47">
        <f>'Rashodi po izvorima fin.'!C182++'Rashodi po izvorima fin.'!C269</f>
        <v>0</v>
      </c>
      <c r="D97" s="47">
        <f>'Rashodi po izvorima fin.'!D182++'Rashodi po izvorima fin.'!D269</f>
        <v>0</v>
      </c>
      <c r="E97" s="47">
        <f>'Rashodi po izvorima fin.'!E182++'Rashodi po izvorima fin.'!E269</f>
        <v>0</v>
      </c>
      <c r="F97" s="47">
        <f>'Rashodi po izvorima fin.'!F182++'Rashodi po izvorima fin.'!F269</f>
        <v>0</v>
      </c>
      <c r="G97" s="61" t="e">
        <f t="shared" si="23"/>
        <v>#DIV/0!</v>
      </c>
      <c r="H97" s="61" t="e">
        <f t="shared" si="24"/>
        <v>#DIV/0!</v>
      </c>
    </row>
    <row r="98" spans="1:8" s="74" customFormat="1" ht="16.5" customHeight="1">
      <c r="A98" s="28">
        <v>45</v>
      </c>
      <c r="B98" s="28" t="s">
        <v>1564</v>
      </c>
      <c r="C98" s="29">
        <f t="shared" ref="C98:E99" si="34">C99</f>
        <v>0</v>
      </c>
      <c r="D98" s="29">
        <f>D99</f>
        <v>1781764.12</v>
      </c>
      <c r="E98" s="29">
        <f t="shared" si="34"/>
        <v>1781764</v>
      </c>
      <c r="F98" s="29">
        <f>F99</f>
        <v>0</v>
      </c>
      <c r="G98" s="61"/>
      <c r="H98" s="61">
        <f t="shared" si="24"/>
        <v>100.00000673489868</v>
      </c>
    </row>
    <row r="99" spans="1:8" s="74" customFormat="1" ht="16.5" customHeight="1">
      <c r="A99" s="28">
        <v>452</v>
      </c>
      <c r="B99" s="28" t="s">
        <v>1471</v>
      </c>
      <c r="C99" s="29">
        <f t="shared" si="34"/>
        <v>0</v>
      </c>
      <c r="D99" s="29">
        <f>D100</f>
        <v>1781764.12</v>
      </c>
      <c r="E99" s="29">
        <f t="shared" si="34"/>
        <v>1781764</v>
      </c>
      <c r="F99" s="29">
        <f>F100</f>
        <v>0</v>
      </c>
      <c r="G99" s="61"/>
      <c r="H99" s="61">
        <f t="shared" si="24"/>
        <v>100.00000673489868</v>
      </c>
    </row>
    <row r="100" spans="1:8" ht="16.5" customHeight="1">
      <c r="A100" s="46">
        <v>4521</v>
      </c>
      <c r="B100" s="46" t="s">
        <v>1471</v>
      </c>
      <c r="C100" s="47">
        <f>'Rashodi po izvorima fin.'!C272</f>
        <v>0</v>
      </c>
      <c r="D100" s="47">
        <f>'Rashodi po izvorima fin.'!D272</f>
        <v>1781764.12</v>
      </c>
      <c r="E100" s="47">
        <f>'Rashodi po izvorima fin.'!E272</f>
        <v>1781764</v>
      </c>
      <c r="F100" s="47">
        <f>'Rashodi po izvorima fin.'!F272</f>
        <v>0</v>
      </c>
      <c r="G100" s="61"/>
      <c r="H100" s="61">
        <f t="shared" si="24"/>
        <v>100.00000673489868</v>
      </c>
    </row>
    <row r="101" spans="1:8">
      <c r="A101" s="48"/>
      <c r="B101" s="48" t="s">
        <v>1367</v>
      </c>
      <c r="C101" s="49">
        <f t="shared" ref="C101:E101" si="35">C5+C75</f>
        <v>53145088.449999996</v>
      </c>
      <c r="D101" s="49">
        <f>D5+D75</f>
        <v>56214848.619999997</v>
      </c>
      <c r="E101" s="49">
        <f t="shared" si="35"/>
        <v>55109051.960000001</v>
      </c>
      <c r="F101" s="49">
        <f>F5+F75</f>
        <v>46564197.020999998</v>
      </c>
      <c r="G101" s="65">
        <f>F101/C101*100</f>
        <v>87.617122069160843</v>
      </c>
      <c r="H101" s="65">
        <f>F101/D101*100</f>
        <v>82.832557881216971</v>
      </c>
    </row>
    <row r="102" spans="1:8">
      <c r="C102" s="11"/>
      <c r="E102" s="119"/>
      <c r="F102" s="11"/>
      <c r="H102" s="11"/>
    </row>
  </sheetData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83"/>
  <sheetViews>
    <sheetView topLeftCell="A451" workbookViewId="0">
      <selection activeCell="H486" sqref="H486"/>
    </sheetView>
  </sheetViews>
  <sheetFormatPr defaultRowHeight="15"/>
  <cols>
    <col min="1" max="1" width="6.28515625" style="162" customWidth="1"/>
    <col min="2" max="2" width="63.42578125" style="99" customWidth="1"/>
    <col min="3" max="3" width="19.28515625" style="99" customWidth="1"/>
    <col min="4" max="4" width="15.85546875" style="99" customWidth="1"/>
    <col min="5" max="6" width="15.5703125" style="99" customWidth="1"/>
    <col min="7" max="7" width="9.5703125" style="99" customWidth="1"/>
    <col min="8" max="8" width="10.42578125" style="99" customWidth="1"/>
    <col min="9" max="9" width="16.7109375" style="99" customWidth="1"/>
    <col min="10" max="16384" width="9.140625" style="99"/>
  </cols>
  <sheetData>
    <row r="1" spans="1:8">
      <c r="A1" s="144" t="s">
        <v>1655</v>
      </c>
      <c r="B1" s="144"/>
      <c r="C1" s="144"/>
      <c r="D1" s="144"/>
      <c r="E1" s="144"/>
      <c r="F1" s="144"/>
      <c r="H1" s="144"/>
    </row>
    <row r="2" spans="1:8" ht="39.75" customHeight="1">
      <c r="A2" s="68" t="s">
        <v>1349</v>
      </c>
      <c r="B2" s="68" t="s">
        <v>1433</v>
      </c>
      <c r="C2" s="27" t="str">
        <f>'Opći dio'!B11</f>
        <v>Izvršenje 2021.</v>
      </c>
      <c r="D2" s="27" t="str">
        <f>'Opći dio'!C11</f>
        <v>Izvršenje 2022.</v>
      </c>
      <c r="E2" s="27" t="str">
        <f>'Opći dio'!D11</f>
        <v>REBALANS 2022.</v>
      </c>
      <c r="F2" s="27" t="str">
        <f>'Opći dio'!E11</f>
        <v>PLAN 2023.</v>
      </c>
      <c r="G2" s="27" t="str">
        <f>'Opći dio prihodi'!G3</f>
        <v>Indeks                (4/3)</v>
      </c>
      <c r="H2" s="27" t="str">
        <f>'Opći dio prihodi'!H3</f>
        <v>Indeks (4/5)</v>
      </c>
    </row>
    <row r="3" spans="1:8" ht="18" customHeight="1">
      <c r="A3" s="68">
        <f>'Opći dio prihodi'!A4</f>
        <v>1</v>
      </c>
      <c r="B3" s="68">
        <f>'Opći dio prihodi'!B4</f>
        <v>2</v>
      </c>
      <c r="C3" s="68">
        <f>'Opći dio prihodi'!D4</f>
        <v>4</v>
      </c>
      <c r="D3" s="68">
        <f>'Opći dio prihodi'!C4</f>
        <v>3</v>
      </c>
      <c r="E3" s="68">
        <f>'Opći dio prihodi'!E4</f>
        <v>5</v>
      </c>
      <c r="F3" s="68">
        <f>'Opći dio prihodi'!F4</f>
        <v>6</v>
      </c>
      <c r="G3" s="68">
        <f>'Opći dio prihodi'!G4</f>
        <v>7</v>
      </c>
      <c r="H3" s="68">
        <f>'Opći dio prihodi'!H4</f>
        <v>8</v>
      </c>
    </row>
    <row r="4" spans="1:8">
      <c r="A4" s="50"/>
      <c r="B4" s="50" t="s">
        <v>1261</v>
      </c>
      <c r="C4" s="53">
        <f>C5+C59</f>
        <v>24861443.66</v>
      </c>
      <c r="D4" s="53">
        <f t="shared" ref="D4" si="0">D5+D59</f>
        <v>25189073.269999996</v>
      </c>
      <c r="E4" s="53">
        <f t="shared" ref="E4" si="1">E5+E59</f>
        <v>25482489.960000001</v>
      </c>
      <c r="F4" s="53">
        <f>F5+F59</f>
        <v>29974140.736000001</v>
      </c>
      <c r="G4" s="101">
        <f>D4/C4*100</f>
        <v>101.31782214452463</v>
      </c>
      <c r="H4" s="101">
        <f>E4/D4*100</f>
        <v>101.16485702691358</v>
      </c>
    </row>
    <row r="5" spans="1:8">
      <c r="A5" s="145">
        <v>3</v>
      </c>
      <c r="B5" s="146" t="s">
        <v>1343</v>
      </c>
      <c r="C5" s="109">
        <f t="shared" ref="C5" si="2">C6+C16+C48+C53+C56</f>
        <v>24735213.879999999</v>
      </c>
      <c r="D5" s="109">
        <f>D6+D16+D48+D53+D56</f>
        <v>25175321.889999997</v>
      </c>
      <c r="E5" s="109">
        <f t="shared" ref="E5" si="3">E6+E16+E48+E53+E56</f>
        <v>25468738.960000001</v>
      </c>
      <c r="F5" s="109">
        <f>F6+F16+F48+F53+F56</f>
        <v>29974140.736000001</v>
      </c>
      <c r="G5" s="102">
        <f t="shared" ref="G5:G68" si="4">D5/C5*100</f>
        <v>101.77927715577933</v>
      </c>
      <c r="H5" s="102">
        <f t="shared" ref="H5:H68" si="5">E5/D5*100</f>
        <v>101.16549480988584</v>
      </c>
    </row>
    <row r="6" spans="1:8">
      <c r="A6" s="145">
        <v>31</v>
      </c>
      <c r="B6" s="146" t="s">
        <v>1344</v>
      </c>
      <c r="C6" s="109">
        <f>C7+C11+C13</f>
        <v>21153702</v>
      </c>
      <c r="D6" s="109">
        <f t="shared" ref="D6" si="6">D7+D11+D13</f>
        <v>22108585.809999999</v>
      </c>
      <c r="E6" s="109">
        <f t="shared" ref="E6" si="7">E7+E11+E13</f>
        <v>22069397.57</v>
      </c>
      <c r="F6" s="109">
        <f>F7+F11+F13</f>
        <v>25950835.938000001</v>
      </c>
      <c r="G6" s="102">
        <f t="shared" si="4"/>
        <v>104.51402695376912</v>
      </c>
      <c r="H6" s="102">
        <f t="shared" si="5"/>
        <v>99.822746509718982</v>
      </c>
    </row>
    <row r="7" spans="1:8">
      <c r="A7" s="145">
        <v>311</v>
      </c>
      <c r="B7" s="146" t="s">
        <v>1345</v>
      </c>
      <c r="C7" s="109">
        <f t="shared" ref="C7" si="8">C8+C9+C10</f>
        <v>17735242</v>
      </c>
      <c r="D7" s="109">
        <f>D8+D9+D10</f>
        <v>18496935.27</v>
      </c>
      <c r="E7" s="109">
        <f t="shared" ref="E7" si="9">E8+E9+E10</f>
        <v>18479461.57</v>
      </c>
      <c r="F7" s="109">
        <f>F8+F9+F10</f>
        <v>21904947.425000001</v>
      </c>
      <c r="G7" s="102">
        <f t="shared" si="4"/>
        <v>104.294800544588</v>
      </c>
      <c r="H7" s="102">
        <f t="shared" si="5"/>
        <v>99.905531917882968</v>
      </c>
    </row>
    <row r="8" spans="1:8">
      <c r="A8" s="147">
        <v>3111</v>
      </c>
      <c r="B8" s="148" t="s">
        <v>1316</v>
      </c>
      <c r="C8" s="79">
        <f>'ZBIRNO PLAN SVEUČILIŠTA'!C6+'ZBIRNO PLAN SVEUČILIŠTA'!C16+'ZBIRNO PLAN SVEUČILIŠTA'!C59</f>
        <v>17734519</v>
      </c>
      <c r="D8" s="79">
        <f>'ZBIRNO PLAN SVEUČILIŠTA'!D6+'ZBIRNO PLAN SVEUČILIŠTA'!D16+'ZBIRNO PLAN SVEUČILIŠTA'!D59</f>
        <v>18441051.169999998</v>
      </c>
      <c r="E8" s="79">
        <f>'ZBIRNO PLAN SVEUČILIŠTA'!E6+'ZBIRNO PLAN SVEUČILIŠTA'!E16+'ZBIRNO PLAN SVEUČILIŠTA'!E59</f>
        <v>18414355.719999999</v>
      </c>
      <c r="F8" s="79">
        <f>'ZBIRNO PLAN SVEUČILIŠTA'!F6+'ZBIRNO PLAN SVEUČILIŠTA'!F16+'ZBIRNO PLAN SVEUČILIŠTA'!F59</f>
        <v>21613121.171</v>
      </c>
      <c r="G8" s="98">
        <f t="shared" si="4"/>
        <v>103.98393759650317</v>
      </c>
      <c r="H8" s="98">
        <f t="shared" si="5"/>
        <v>99.855239000456621</v>
      </c>
    </row>
    <row r="9" spans="1:8">
      <c r="A9" s="147">
        <v>3112</v>
      </c>
      <c r="B9" s="148" t="s">
        <v>1448</v>
      </c>
      <c r="C9" s="79">
        <f>'ZBIRNO PLAN SVEUČILIŠTA'!C17</f>
        <v>723</v>
      </c>
      <c r="D9" s="79">
        <f>'ZBIRNO PLAN SVEUČILIŠTA'!D17</f>
        <v>0</v>
      </c>
      <c r="E9" s="79">
        <f>'ZBIRNO PLAN SVEUČILIŠTA'!E17</f>
        <v>0</v>
      </c>
      <c r="F9" s="79">
        <f>'ZBIRNO PLAN SVEUČILIŠTA'!F17</f>
        <v>0</v>
      </c>
      <c r="G9" s="98">
        <f t="shared" si="4"/>
        <v>0</v>
      </c>
      <c r="H9" s="98"/>
    </row>
    <row r="10" spans="1:8">
      <c r="A10" s="147">
        <v>3114</v>
      </c>
      <c r="B10" s="148" t="s">
        <v>1632</v>
      </c>
      <c r="C10" s="79">
        <f>'ZBIRNO PLAN SVEUČILIŠTA'!C7</f>
        <v>0</v>
      </c>
      <c r="D10" s="79">
        <f>'ZBIRNO PLAN SVEUČILIŠTA'!D7</f>
        <v>55884.1</v>
      </c>
      <c r="E10" s="79">
        <f>'ZBIRNO PLAN SVEUČILIŠTA'!E7</f>
        <v>65105.85</v>
      </c>
      <c r="F10" s="79">
        <f>'ZBIRNO PLAN SVEUČILIŠTA'!F7</f>
        <v>291826.25400000002</v>
      </c>
      <c r="G10" s="98"/>
      <c r="H10" s="98">
        <f t="shared" si="5"/>
        <v>116.50156305639707</v>
      </c>
    </row>
    <row r="11" spans="1:8">
      <c r="A11" s="145">
        <v>312</v>
      </c>
      <c r="B11" s="146" t="s">
        <v>1317</v>
      </c>
      <c r="C11" s="109">
        <f>C12</f>
        <v>491108</v>
      </c>
      <c r="D11" s="109">
        <f>D12</f>
        <v>559495.31999999995</v>
      </c>
      <c r="E11" s="109">
        <f t="shared" ref="E11" si="10">E12</f>
        <v>552323</v>
      </c>
      <c r="F11" s="109">
        <f>F12</f>
        <v>478727.06100000005</v>
      </c>
      <c r="G11" s="102">
        <f t="shared" si="4"/>
        <v>113.92510812285688</v>
      </c>
      <c r="H11" s="102">
        <f t="shared" si="5"/>
        <v>98.718073280755959</v>
      </c>
    </row>
    <row r="12" spans="1:8">
      <c r="A12" s="147">
        <v>3121</v>
      </c>
      <c r="B12" s="148" t="s">
        <v>1317</v>
      </c>
      <c r="C12" s="79">
        <f>'ZBIRNO PLAN SVEUČILIŠTA'!C8</f>
        <v>491108</v>
      </c>
      <c r="D12" s="79">
        <f>'ZBIRNO PLAN SVEUČILIŠTA'!D8</f>
        <v>559495.31999999995</v>
      </c>
      <c r="E12" s="79">
        <f>'ZBIRNO PLAN SVEUČILIŠTA'!E8</f>
        <v>552323</v>
      </c>
      <c r="F12" s="79">
        <f>'ZBIRNO PLAN SVEUČILIŠTA'!F8</f>
        <v>478727.06100000005</v>
      </c>
      <c r="G12" s="98">
        <f t="shared" si="4"/>
        <v>113.92510812285688</v>
      </c>
      <c r="H12" s="98">
        <f t="shared" si="5"/>
        <v>98.718073280755959</v>
      </c>
    </row>
    <row r="13" spans="1:8">
      <c r="A13" s="145">
        <v>313</v>
      </c>
      <c r="B13" s="149" t="s">
        <v>1346</v>
      </c>
      <c r="C13" s="109">
        <f>C14+C15</f>
        <v>2927352</v>
      </c>
      <c r="D13" s="109">
        <f t="shared" ref="D13" si="11">D14+D15</f>
        <v>3052155.22</v>
      </c>
      <c r="E13" s="109">
        <f t="shared" ref="E13" si="12">E14+E15</f>
        <v>3037613</v>
      </c>
      <c r="F13" s="109">
        <f>F14+F15</f>
        <v>3567161.452</v>
      </c>
      <c r="G13" s="102">
        <f t="shared" si="4"/>
        <v>104.26334858260982</v>
      </c>
      <c r="H13" s="102">
        <f t="shared" si="5"/>
        <v>99.523542580511347</v>
      </c>
    </row>
    <row r="14" spans="1:8">
      <c r="A14" s="147">
        <v>3132</v>
      </c>
      <c r="B14" s="148" t="s">
        <v>1383</v>
      </c>
      <c r="C14" s="79">
        <f>'ZBIRNO PLAN SVEUČILIŠTA'!C9+'ZBIRNO PLAN SVEUČILIŠTA'!C19+'ZBIRNO PLAN SVEUČILIŠTA'!C60</f>
        <v>2927352</v>
      </c>
      <c r="D14" s="79">
        <f>'ZBIRNO PLAN SVEUČILIŠTA'!D9+'ZBIRNO PLAN SVEUČILIŠTA'!D19+'ZBIRNO PLAN SVEUČILIŠTA'!D60</f>
        <v>3051764.64</v>
      </c>
      <c r="E14" s="79">
        <f>'ZBIRNO PLAN SVEUČILIŠTA'!E9+'ZBIRNO PLAN SVEUČILIŠTA'!E19+'ZBIRNO PLAN SVEUČILIŠTA'!E60</f>
        <v>3037225</v>
      </c>
      <c r="F14" s="79">
        <f>'ZBIRNO PLAN SVEUČILIŠTA'!F9+'ZBIRNO PLAN SVEUČILIŠTA'!F19+'ZBIRNO PLAN SVEUČILIŠTA'!F60</f>
        <v>3566161.452</v>
      </c>
      <c r="G14" s="98">
        <f t="shared" si="4"/>
        <v>104.2500061489018</v>
      </c>
      <c r="H14" s="98">
        <f t="shared" si="5"/>
        <v>99.523566142374591</v>
      </c>
    </row>
    <row r="15" spans="1:8">
      <c r="A15" s="147">
        <v>3133</v>
      </c>
      <c r="B15" s="148" t="s">
        <v>1384</v>
      </c>
      <c r="C15" s="79">
        <f>'ZBIRNO PLAN SVEUČILIŠTA'!C10+'ZBIRNO PLAN SVEUČILIŠTA'!C20+'ZBIRNO PLAN SVEUČILIŠTA'!C61</f>
        <v>0</v>
      </c>
      <c r="D15" s="79">
        <f>'ZBIRNO PLAN SVEUČILIŠTA'!D10+'ZBIRNO PLAN SVEUČILIŠTA'!D20+'ZBIRNO PLAN SVEUČILIŠTA'!D61</f>
        <v>390.58</v>
      </c>
      <c r="E15" s="79">
        <f>'ZBIRNO PLAN SVEUČILIŠTA'!E10+'ZBIRNO PLAN SVEUČILIŠTA'!E20+'ZBIRNO PLAN SVEUČILIŠTA'!E61</f>
        <v>388</v>
      </c>
      <c r="F15" s="79">
        <f>'ZBIRNO PLAN SVEUČILIŠTA'!F10+'ZBIRNO PLAN SVEUČILIŠTA'!F20+'ZBIRNO PLAN SVEUČILIŠTA'!F61</f>
        <v>1000</v>
      </c>
      <c r="G15" s="98"/>
      <c r="H15" s="98">
        <f t="shared" si="5"/>
        <v>99.339443903937735</v>
      </c>
    </row>
    <row r="16" spans="1:8">
      <c r="A16" s="145">
        <v>32</v>
      </c>
      <c r="B16" s="146" t="s">
        <v>1347</v>
      </c>
      <c r="C16" s="109">
        <f>C17+C22+C29+C41+C39</f>
        <v>3501741.8800000004</v>
      </c>
      <c r="D16" s="109">
        <f t="shared" ref="D16" si="13">D17+D22+D29+D41+D39</f>
        <v>3018597.0600000005</v>
      </c>
      <c r="E16" s="109">
        <f t="shared" ref="E16" si="14">E17+E22+E29+E41+E39</f>
        <v>3351210.39</v>
      </c>
      <c r="F16" s="109">
        <f>F17+F22+F29+F41+F39</f>
        <v>3947004.7980000004</v>
      </c>
      <c r="G16" s="102">
        <f t="shared" si="4"/>
        <v>86.202728911589574</v>
      </c>
      <c r="H16" s="102">
        <f t="shared" si="5"/>
        <v>111.01880520615094</v>
      </c>
    </row>
    <row r="17" spans="1:8">
      <c r="A17" s="145">
        <v>321</v>
      </c>
      <c r="B17" s="146" t="s">
        <v>1348</v>
      </c>
      <c r="C17" s="109">
        <f t="shared" ref="C17" si="15">SUM(C18:C21)</f>
        <v>395597.79000000004</v>
      </c>
      <c r="D17" s="109">
        <f>SUM(D18:D21)</f>
        <v>519675.58</v>
      </c>
      <c r="E17" s="109">
        <f t="shared" ref="E17" si="16">SUM(E18:E21)</f>
        <v>531089</v>
      </c>
      <c r="F17" s="109">
        <f>SUM(F18:F21)</f>
        <v>631461.02650000004</v>
      </c>
      <c r="G17" s="102">
        <f t="shared" si="4"/>
        <v>131.36463173871621</v>
      </c>
      <c r="H17" s="102">
        <f t="shared" si="5"/>
        <v>102.19625867353628</v>
      </c>
    </row>
    <row r="18" spans="1:8">
      <c r="A18" s="147">
        <v>3211</v>
      </c>
      <c r="B18" s="148" t="s">
        <v>1264</v>
      </c>
      <c r="C18" s="79">
        <v>59289.2</v>
      </c>
      <c r="D18" s="79">
        <f>'ZBIRNO PLAN SVEUČILIŠTA'!D21</f>
        <v>48703.23</v>
      </c>
      <c r="E18" s="79">
        <f>'ZBIRNO PLAN SVEUČILIŠTA'!E21</f>
        <v>48158</v>
      </c>
      <c r="F18" s="79">
        <f>'ZBIRNO PLAN SVEUČILIŠTA'!F21</f>
        <v>50000</v>
      </c>
      <c r="G18" s="98">
        <f t="shared" si="4"/>
        <v>82.145196764334827</v>
      </c>
      <c r="H18" s="98">
        <f t="shared" si="5"/>
        <v>98.880505461342082</v>
      </c>
    </row>
    <row r="19" spans="1:8" ht="14.25" customHeight="1">
      <c r="A19" s="147">
        <v>3212</v>
      </c>
      <c r="B19" s="150" t="s">
        <v>1265</v>
      </c>
      <c r="C19" s="79">
        <v>326058.46000000002</v>
      </c>
      <c r="D19" s="79">
        <f>'ZBIRNO PLAN SVEUČILIŠTA'!D11</f>
        <v>422470.71</v>
      </c>
      <c r="E19" s="79">
        <f>'ZBIRNO PLAN SVEUČILIŠTA'!E11</f>
        <v>423106</v>
      </c>
      <c r="F19" s="79">
        <f>'ZBIRNO PLAN SVEUČILIŠTA'!F11</f>
        <v>531461.02650000004</v>
      </c>
      <c r="G19" s="98">
        <f t="shared" si="4"/>
        <v>129.56900734917289</v>
      </c>
      <c r="H19" s="98">
        <f t="shared" si="5"/>
        <v>100.15037492184962</v>
      </c>
    </row>
    <row r="20" spans="1:8">
      <c r="A20" s="147">
        <v>3213</v>
      </c>
      <c r="B20" s="148" t="s">
        <v>1266</v>
      </c>
      <c r="C20" s="79">
        <v>8888.130000000001</v>
      </c>
      <c r="D20" s="79">
        <f>'ZBIRNO PLAN SVEUČILIŠTA'!D22</f>
        <v>48501.64</v>
      </c>
      <c r="E20" s="79">
        <f>'ZBIRNO PLAN SVEUČILIŠTA'!E22</f>
        <v>59825</v>
      </c>
      <c r="F20" s="79">
        <f>'ZBIRNO PLAN SVEUČILIŠTA'!F22</f>
        <v>50000</v>
      </c>
      <c r="G20" s="98">
        <f t="shared" si="4"/>
        <v>545.69003828701875</v>
      </c>
      <c r="H20" s="98">
        <f t="shared" si="5"/>
        <v>123.3463445772143</v>
      </c>
    </row>
    <row r="21" spans="1:8">
      <c r="A21" s="147">
        <v>3214</v>
      </c>
      <c r="B21" s="148" t="s">
        <v>1603</v>
      </c>
      <c r="C21" s="79">
        <v>1362</v>
      </c>
      <c r="D21" s="79">
        <f>'ZBIRNO PLAN SVEUČILIŠTA'!D23</f>
        <v>0</v>
      </c>
      <c r="E21" s="79">
        <f>'ZBIRNO PLAN SVEUČILIŠTA'!E23</f>
        <v>0</v>
      </c>
      <c r="F21" s="79">
        <f>'ZBIRNO PLAN SVEUČILIŠTA'!F23</f>
        <v>0</v>
      </c>
      <c r="G21" s="98">
        <f t="shared" si="4"/>
        <v>0</v>
      </c>
      <c r="H21" s="98"/>
    </row>
    <row r="22" spans="1:8">
      <c r="A22" s="145">
        <v>322</v>
      </c>
      <c r="B22" s="146" t="s">
        <v>1368</v>
      </c>
      <c r="C22" s="109">
        <f t="shared" ref="C22" si="17">SUM(C23:C28)</f>
        <v>788480.5</v>
      </c>
      <c r="D22" s="109">
        <f>SUM(D23:D28)</f>
        <v>857278.1100000001</v>
      </c>
      <c r="E22" s="109">
        <f t="shared" ref="E22" si="18">SUM(E23:E28)</f>
        <v>927697.89</v>
      </c>
      <c r="F22" s="109">
        <f>SUM(F23:F28)</f>
        <v>1060000</v>
      </c>
      <c r="G22" s="102">
        <f t="shared" si="4"/>
        <v>108.72534070278215</v>
      </c>
      <c r="H22" s="102">
        <f t="shared" si="5"/>
        <v>108.21434481745951</v>
      </c>
    </row>
    <row r="23" spans="1:8">
      <c r="A23" s="147">
        <v>3221</v>
      </c>
      <c r="B23" s="148" t="s">
        <v>1267</v>
      </c>
      <c r="C23" s="79">
        <v>193153.22</v>
      </c>
      <c r="D23" s="79">
        <f>'ZBIRNO PLAN SVEUČILIŠTA'!D24</f>
        <v>131328.70000000001</v>
      </c>
      <c r="E23" s="79">
        <f>'ZBIRNO PLAN SVEUČILIŠTA'!E24</f>
        <v>131426</v>
      </c>
      <c r="F23" s="79">
        <f>'ZBIRNO PLAN SVEUČILIŠTA'!F24</f>
        <v>210000</v>
      </c>
      <c r="G23" s="98">
        <f t="shared" si="4"/>
        <v>67.991980666954461</v>
      </c>
      <c r="H23" s="98">
        <f t="shared" si="5"/>
        <v>100.07408890821274</v>
      </c>
    </row>
    <row r="24" spans="1:8">
      <c r="A24" s="147">
        <v>3222</v>
      </c>
      <c r="B24" s="148" t="s">
        <v>1268</v>
      </c>
      <c r="C24" s="79">
        <v>17451.55</v>
      </c>
      <c r="D24" s="79">
        <f>'ZBIRNO PLAN SVEUČILIŠTA'!D25</f>
        <v>9580.26</v>
      </c>
      <c r="E24" s="79">
        <f>'ZBIRNO PLAN SVEUČILIŠTA'!E25</f>
        <v>9580</v>
      </c>
      <c r="F24" s="79">
        <f>'ZBIRNO PLAN SVEUČILIŠTA'!F25</f>
        <v>20000</v>
      </c>
      <c r="G24" s="98">
        <f t="shared" si="4"/>
        <v>54.896327260329315</v>
      </c>
      <c r="H24" s="98">
        <f t="shared" si="5"/>
        <v>99.997286086181376</v>
      </c>
    </row>
    <row r="25" spans="1:8">
      <c r="A25" s="147">
        <v>3223</v>
      </c>
      <c r="B25" s="148" t="s">
        <v>1269</v>
      </c>
      <c r="C25" s="79">
        <v>395215.8</v>
      </c>
      <c r="D25" s="79">
        <f>'ZBIRNO PLAN SVEUČILIŠTA'!D26</f>
        <v>596586.13</v>
      </c>
      <c r="E25" s="79">
        <f>'ZBIRNO PLAN SVEUČILIŠTA'!E26</f>
        <v>666365.89</v>
      </c>
      <c r="F25" s="79">
        <f>'ZBIRNO PLAN SVEUČILIŠTA'!F26</f>
        <v>700000</v>
      </c>
      <c r="G25" s="98">
        <f t="shared" si="4"/>
        <v>150.95199382210936</v>
      </c>
      <c r="H25" s="98">
        <f t="shared" si="5"/>
        <v>111.69651061113339</v>
      </c>
    </row>
    <row r="26" spans="1:8" ht="15" customHeight="1">
      <c r="A26" s="147">
        <v>3224</v>
      </c>
      <c r="B26" s="150" t="s">
        <v>1270</v>
      </c>
      <c r="C26" s="79">
        <v>177278.93</v>
      </c>
      <c r="D26" s="79">
        <f>'ZBIRNO PLAN SVEUČILIŠTA'!D27</f>
        <v>112158.17</v>
      </c>
      <c r="E26" s="79">
        <f>'ZBIRNO PLAN SVEUČILIŠTA'!E27</f>
        <v>112702</v>
      </c>
      <c r="F26" s="79">
        <f>'ZBIRNO PLAN SVEUČILIŠTA'!F27</f>
        <v>120000</v>
      </c>
      <c r="G26" s="98">
        <f t="shared" si="4"/>
        <v>63.266497603522318</v>
      </c>
      <c r="H26" s="98">
        <f t="shared" si="5"/>
        <v>100.48487774007012</v>
      </c>
    </row>
    <row r="27" spans="1:8" ht="15" customHeight="1">
      <c r="A27" s="147">
        <v>3225</v>
      </c>
      <c r="B27" s="150" t="s">
        <v>1635</v>
      </c>
      <c r="C27" s="79"/>
      <c r="D27" s="79">
        <f>'ZBIRNO PLAN SVEUČILIŠTA'!D28</f>
        <v>3388.6</v>
      </c>
      <c r="E27" s="79">
        <f>'ZBIRNO PLAN SVEUČILIŠTA'!E28</f>
        <v>3388</v>
      </c>
      <c r="F27" s="79">
        <f>'ZBIRNO PLAN SVEUČILIŠTA'!F28</f>
        <v>0</v>
      </c>
      <c r="G27" s="98"/>
      <c r="H27" s="98">
        <f t="shared" si="5"/>
        <v>99.982293572566846</v>
      </c>
    </row>
    <row r="28" spans="1:8">
      <c r="A28" s="147">
        <v>3227</v>
      </c>
      <c r="B28" s="148" t="s">
        <v>1271</v>
      </c>
      <c r="C28" s="79">
        <f>'ZBIRNO PLAN SVEUČILIŠTA'!C29</f>
        <v>5381</v>
      </c>
      <c r="D28" s="79">
        <f>'ZBIRNO PLAN SVEUČILIŠTA'!D29</f>
        <v>4236.25</v>
      </c>
      <c r="E28" s="79">
        <f>'ZBIRNO PLAN SVEUČILIŠTA'!E29</f>
        <v>4236</v>
      </c>
      <c r="F28" s="79">
        <f>'ZBIRNO PLAN SVEUČILIŠTA'!F29</f>
        <v>10000</v>
      </c>
      <c r="G28" s="98">
        <f t="shared" si="4"/>
        <v>78.726073220590962</v>
      </c>
      <c r="H28" s="98">
        <f t="shared" si="5"/>
        <v>99.994098554145765</v>
      </c>
    </row>
    <row r="29" spans="1:8" s="152" customFormat="1">
      <c r="A29" s="145">
        <v>323</v>
      </c>
      <c r="B29" s="149" t="s">
        <v>1369</v>
      </c>
      <c r="C29" s="151">
        <f t="shared" ref="C29" si="19">SUM(C30:C38)</f>
        <v>2153336.5900000003</v>
      </c>
      <c r="D29" s="151">
        <f>SUM(D30:D38)</f>
        <v>1527430.8600000003</v>
      </c>
      <c r="E29" s="151">
        <f t="shared" ref="E29" si="20">SUM(E30:E38)</f>
        <v>1771389</v>
      </c>
      <c r="F29" s="151">
        <f>SUM(F30:F38)</f>
        <v>2055037.85</v>
      </c>
      <c r="G29" s="105">
        <f t="shared" si="4"/>
        <v>70.933214393575142</v>
      </c>
      <c r="H29" s="105">
        <f t="shared" si="5"/>
        <v>115.97179593451447</v>
      </c>
    </row>
    <row r="30" spans="1:8">
      <c r="A30" s="147">
        <v>3231</v>
      </c>
      <c r="B30" s="148" t="s">
        <v>1272</v>
      </c>
      <c r="C30" s="79">
        <v>37653.519999999997</v>
      </c>
      <c r="D30" s="79">
        <f>'ZBIRNO PLAN SVEUČILIŠTA'!D30</f>
        <v>24981.62</v>
      </c>
      <c r="E30" s="79">
        <f>'ZBIRNO PLAN SVEUČILIŠTA'!E30</f>
        <v>24981</v>
      </c>
      <c r="F30" s="79">
        <f>'ZBIRNO PLAN SVEUČILIŠTA'!F30</f>
        <v>40000</v>
      </c>
      <c r="G30" s="98">
        <f t="shared" si="4"/>
        <v>66.346041485630039</v>
      </c>
      <c r="H30" s="98">
        <f t="shared" si="5"/>
        <v>99.997518175362529</v>
      </c>
    </row>
    <row r="31" spans="1:8">
      <c r="A31" s="147">
        <v>3232</v>
      </c>
      <c r="B31" s="148" t="s">
        <v>1273</v>
      </c>
      <c r="C31" s="79">
        <v>61603.68</v>
      </c>
      <c r="D31" s="79">
        <f>'ZBIRNO PLAN SVEUČILIŠTA'!D31</f>
        <v>105988.77</v>
      </c>
      <c r="E31" s="79">
        <f>'ZBIRNO PLAN SVEUČILIŠTA'!E31</f>
        <v>207373</v>
      </c>
      <c r="F31" s="79">
        <f>'ZBIRNO PLAN SVEUČILIŠTA'!F31</f>
        <v>260036</v>
      </c>
      <c r="G31" s="98">
        <f t="shared" si="4"/>
        <v>172.04941328180394</v>
      </c>
      <c r="H31" s="98">
        <f t="shared" si="5"/>
        <v>195.65563408274292</v>
      </c>
    </row>
    <row r="32" spans="1:8">
      <c r="A32" s="147">
        <v>3233</v>
      </c>
      <c r="B32" s="148" t="s">
        <v>1274</v>
      </c>
      <c r="C32" s="79">
        <v>79747.429999999993</v>
      </c>
      <c r="D32" s="79">
        <f>'ZBIRNO PLAN SVEUČILIŠTA'!D32</f>
        <v>93349.46</v>
      </c>
      <c r="E32" s="79">
        <f>'ZBIRNO PLAN SVEUČILIŠTA'!E32</f>
        <v>116924</v>
      </c>
      <c r="F32" s="79">
        <f>'ZBIRNO PLAN SVEUČILIŠTA'!F32</f>
        <v>150000</v>
      </c>
      <c r="G32" s="98">
        <f t="shared" si="4"/>
        <v>117.05638664468563</v>
      </c>
      <c r="H32" s="98">
        <f t="shared" si="5"/>
        <v>125.25407217138695</v>
      </c>
    </row>
    <row r="33" spans="1:8">
      <c r="A33" s="147">
        <v>3234</v>
      </c>
      <c r="B33" s="148" t="s">
        <v>1275</v>
      </c>
      <c r="C33" s="79">
        <v>269143.90000000002</v>
      </c>
      <c r="D33" s="79">
        <f>'ZBIRNO PLAN SVEUČILIŠTA'!D33</f>
        <v>159817.54999999999</v>
      </c>
      <c r="E33" s="79">
        <f>'ZBIRNO PLAN SVEUČILIŠTA'!E33</f>
        <v>159817</v>
      </c>
      <c r="F33" s="79">
        <f>'ZBIRNO PLAN SVEUČILIŠTA'!F33</f>
        <v>210000</v>
      </c>
      <c r="G33" s="98">
        <f t="shared" si="4"/>
        <v>59.379963655130197</v>
      </c>
      <c r="H33" s="98">
        <f t="shared" si="5"/>
        <v>99.99965585757009</v>
      </c>
    </row>
    <row r="34" spans="1:8">
      <c r="A34" s="147">
        <v>3235</v>
      </c>
      <c r="B34" s="148" t="s">
        <v>1276</v>
      </c>
      <c r="C34" s="79">
        <v>361029.14</v>
      </c>
      <c r="D34" s="79">
        <f>'ZBIRNO PLAN SVEUČILIŠTA'!D34</f>
        <v>191115.29</v>
      </c>
      <c r="E34" s="79">
        <f>'ZBIRNO PLAN SVEUČILIŠTA'!E34</f>
        <v>191115</v>
      </c>
      <c r="F34" s="79">
        <f>'ZBIRNO PLAN SVEUČILIŠTA'!F34</f>
        <v>350000</v>
      </c>
      <c r="G34" s="98">
        <f t="shared" si="4"/>
        <v>52.936250519833386</v>
      </c>
      <c r="H34" s="98">
        <f t="shared" si="5"/>
        <v>99.999848259131966</v>
      </c>
    </row>
    <row r="35" spans="1:8">
      <c r="A35" s="147">
        <v>3236</v>
      </c>
      <c r="B35" s="148" t="s">
        <v>1277</v>
      </c>
      <c r="C35" s="79">
        <v>37675</v>
      </c>
      <c r="D35" s="79">
        <f>'ZBIRNO PLAN SVEUČILIŠTA'!D12+'ZBIRNO PLAN SVEUČILIŠTA'!D35</f>
        <v>58334.3</v>
      </c>
      <c r="E35" s="79">
        <f>'ZBIRNO PLAN SVEUČILIŠTA'!E12+'ZBIRNO PLAN SVEUČILIŠTA'!E35</f>
        <v>58334</v>
      </c>
      <c r="F35" s="79">
        <f>'ZBIRNO PLAN SVEUČILIŠTA'!F12+'ZBIRNO PLAN SVEUČILIŠTA'!F35</f>
        <v>55001.850000000006</v>
      </c>
      <c r="G35" s="98">
        <f t="shared" si="4"/>
        <v>154.8355673523557</v>
      </c>
      <c r="H35" s="98">
        <f t="shared" si="5"/>
        <v>99.999485722808018</v>
      </c>
    </row>
    <row r="36" spans="1:8">
      <c r="A36" s="147">
        <v>3237</v>
      </c>
      <c r="B36" s="148" t="s">
        <v>1278</v>
      </c>
      <c r="C36" s="79">
        <v>987216.42</v>
      </c>
      <c r="D36" s="79">
        <f>'ZBIRNO PLAN SVEUČILIŠTA'!D36</f>
        <v>727427.98</v>
      </c>
      <c r="E36" s="79">
        <f>'ZBIRNO PLAN SVEUČILIŠTA'!E36</f>
        <v>752930</v>
      </c>
      <c r="F36" s="79">
        <f>'ZBIRNO PLAN SVEUČILIŠTA'!F36</f>
        <v>720000</v>
      </c>
      <c r="G36" s="98">
        <f t="shared" si="4"/>
        <v>73.684752933910886</v>
      </c>
      <c r="H36" s="98">
        <f t="shared" si="5"/>
        <v>103.50577936251504</v>
      </c>
    </row>
    <row r="37" spans="1:8">
      <c r="A37" s="147">
        <v>3238</v>
      </c>
      <c r="B37" s="148" t="s">
        <v>1279</v>
      </c>
      <c r="C37" s="79">
        <v>109661.33</v>
      </c>
      <c r="D37" s="79">
        <f>'ZBIRNO PLAN SVEUČILIŠTA'!D37</f>
        <v>64766.31</v>
      </c>
      <c r="E37" s="79">
        <f>'ZBIRNO PLAN SVEUČILIŠTA'!E37</f>
        <v>64766</v>
      </c>
      <c r="F37" s="79">
        <f>'ZBIRNO PLAN SVEUČILIŠTA'!F37</f>
        <v>120000</v>
      </c>
      <c r="G37" s="98">
        <f t="shared" si="4"/>
        <v>59.06029956047405</v>
      </c>
      <c r="H37" s="98">
        <f t="shared" si="5"/>
        <v>99.999521356087769</v>
      </c>
    </row>
    <row r="38" spans="1:8">
      <c r="A38" s="147">
        <v>3239</v>
      </c>
      <c r="B38" s="148" t="s">
        <v>1280</v>
      </c>
      <c r="C38" s="79">
        <v>209606.17</v>
      </c>
      <c r="D38" s="79">
        <f>'ZBIRNO PLAN SVEUČILIŠTA'!D38</f>
        <v>101649.58</v>
      </c>
      <c r="E38" s="79">
        <f>'ZBIRNO PLAN SVEUČILIŠTA'!E38</f>
        <v>195149</v>
      </c>
      <c r="F38" s="79">
        <f>'ZBIRNO PLAN SVEUČILIŠTA'!F38</f>
        <v>150000</v>
      </c>
      <c r="G38" s="98">
        <f t="shared" si="4"/>
        <v>48.495509459478221</v>
      </c>
      <c r="H38" s="98">
        <f t="shared" si="5"/>
        <v>191.98210164764083</v>
      </c>
    </row>
    <row r="39" spans="1:8" s="21" customFormat="1">
      <c r="A39" s="145">
        <v>324</v>
      </c>
      <c r="B39" s="146" t="s">
        <v>1377</v>
      </c>
      <c r="C39" s="109">
        <f t="shared" ref="C39:E39" si="21">C40</f>
        <v>1545</v>
      </c>
      <c r="D39" s="109">
        <f>D40</f>
        <v>896</v>
      </c>
      <c r="E39" s="109">
        <f t="shared" si="21"/>
        <v>896</v>
      </c>
      <c r="F39" s="109">
        <f>F40</f>
        <v>1000</v>
      </c>
      <c r="G39" s="102">
        <f t="shared" si="4"/>
        <v>57.993527508090615</v>
      </c>
      <c r="H39" s="102">
        <f t="shared" si="5"/>
        <v>100</v>
      </c>
    </row>
    <row r="40" spans="1:8">
      <c r="A40" s="147">
        <v>3241</v>
      </c>
      <c r="B40" s="148" t="s">
        <v>1377</v>
      </c>
      <c r="C40" s="79">
        <f>'ZBIRNO PLAN SVEUČILIŠTA'!C39</f>
        <v>1545</v>
      </c>
      <c r="D40" s="79">
        <f>'ZBIRNO PLAN SVEUČILIŠTA'!D39</f>
        <v>896</v>
      </c>
      <c r="E40" s="79">
        <f>'ZBIRNO PLAN SVEUČILIŠTA'!E39</f>
        <v>896</v>
      </c>
      <c r="F40" s="79">
        <f>'ZBIRNO PLAN SVEUČILIŠTA'!F39</f>
        <v>1000</v>
      </c>
      <c r="G40" s="98">
        <f t="shared" si="4"/>
        <v>57.993527508090615</v>
      </c>
      <c r="H40" s="98">
        <f t="shared" si="5"/>
        <v>100</v>
      </c>
    </row>
    <row r="41" spans="1:8">
      <c r="A41" s="145">
        <v>329</v>
      </c>
      <c r="B41" s="146" t="s">
        <v>1285</v>
      </c>
      <c r="C41" s="109">
        <f t="shared" ref="C41" si="22">SUM(C42:C47)</f>
        <v>162782</v>
      </c>
      <c r="D41" s="109">
        <f>SUM(D42:D47)</f>
        <v>113316.51</v>
      </c>
      <c r="E41" s="109">
        <f t="shared" ref="E41" si="23">SUM(E42:E47)</f>
        <v>120138.5</v>
      </c>
      <c r="F41" s="109">
        <f>SUM(F42:F47)</f>
        <v>199505.9215</v>
      </c>
      <c r="G41" s="102">
        <f t="shared" si="4"/>
        <v>69.61243257854062</v>
      </c>
      <c r="H41" s="102">
        <f t="shared" si="5"/>
        <v>106.02029660108666</v>
      </c>
    </row>
    <row r="42" spans="1:8">
      <c r="A42" s="147">
        <v>3292</v>
      </c>
      <c r="B42" s="148" t="s">
        <v>1281</v>
      </c>
      <c r="C42" s="79">
        <f>'ZBIRNO PLAN SVEUČILIŠTA'!C40</f>
        <v>28581</v>
      </c>
      <c r="D42" s="79">
        <f>'ZBIRNO PLAN SVEUČILIŠTA'!D40</f>
        <v>20865.25</v>
      </c>
      <c r="E42" s="79">
        <f>'ZBIRNO PLAN SVEUČILIŠTA'!E40</f>
        <v>20865</v>
      </c>
      <c r="F42" s="79">
        <f>'ZBIRNO PLAN SVEUČILIŠTA'!F40</f>
        <v>37000</v>
      </c>
      <c r="G42" s="98">
        <f t="shared" si="4"/>
        <v>73.003918687239775</v>
      </c>
      <c r="H42" s="98">
        <f t="shared" si="5"/>
        <v>99.998801835587884</v>
      </c>
    </row>
    <row r="43" spans="1:8">
      <c r="A43" s="147">
        <v>3293</v>
      </c>
      <c r="B43" s="148" t="s">
        <v>1321</v>
      </c>
      <c r="C43" s="79">
        <f>'ZBIRNO PLAN SVEUČILIŠTA'!C41</f>
        <v>14094</v>
      </c>
      <c r="D43" s="79">
        <f>'ZBIRNO PLAN SVEUČILIŠTA'!D41</f>
        <v>6345</v>
      </c>
      <c r="E43" s="79">
        <f>'ZBIRNO PLAN SVEUČILIŠTA'!E41</f>
        <v>6345</v>
      </c>
      <c r="F43" s="79">
        <f>'ZBIRNO PLAN SVEUČILIŠTA'!F41</f>
        <v>10000</v>
      </c>
      <c r="G43" s="98">
        <f t="shared" si="4"/>
        <v>45.019157088122611</v>
      </c>
      <c r="H43" s="98">
        <f t="shared" si="5"/>
        <v>100</v>
      </c>
    </row>
    <row r="44" spans="1:8">
      <c r="A44" s="147">
        <v>3294</v>
      </c>
      <c r="B44" s="148" t="s">
        <v>1283</v>
      </c>
      <c r="C44" s="79">
        <f>'ZBIRNO PLAN SVEUČILIŠTA'!C42</f>
        <v>9000</v>
      </c>
      <c r="D44" s="79">
        <f>'ZBIRNO PLAN SVEUČILIŠTA'!D42</f>
        <v>29924.23</v>
      </c>
      <c r="E44" s="79">
        <f>'ZBIRNO PLAN SVEUČILIŠTA'!E42</f>
        <v>29924</v>
      </c>
      <c r="F44" s="79">
        <f>'ZBIRNO PLAN SVEUČILIŠTA'!F42</f>
        <v>30000</v>
      </c>
      <c r="G44" s="98">
        <f t="shared" si="4"/>
        <v>332.49144444444443</v>
      </c>
      <c r="H44" s="98">
        <f t="shared" si="5"/>
        <v>99.999231392085946</v>
      </c>
    </row>
    <row r="45" spans="1:8">
      <c r="A45" s="147">
        <v>3295</v>
      </c>
      <c r="B45" s="148" t="s">
        <v>1284</v>
      </c>
      <c r="C45" s="79">
        <f>'ZBIRNO PLAN SVEUČILIŠTA'!C43+'ZBIRNO PLAN SVEUČILIŠTA'!C13+'ZBIRNO PLAN SVEUČILIŠTA'!C63</f>
        <v>34676</v>
      </c>
      <c r="D45" s="79">
        <f>'ZBIRNO PLAN SVEUČILIŠTA'!D43+'ZBIRNO PLAN SVEUČILIŠTA'!D13+'ZBIRNO PLAN SVEUČILIŠTA'!D63</f>
        <v>32227.21</v>
      </c>
      <c r="E45" s="79">
        <f>'ZBIRNO PLAN SVEUČILIŠTA'!E43+'ZBIRNO PLAN SVEUČILIŠTA'!E13+'ZBIRNO PLAN SVEUČILIŠTA'!E63</f>
        <v>39051.5</v>
      </c>
      <c r="F45" s="79">
        <f>'ZBIRNO PLAN SVEUČILIŠTA'!F43+'ZBIRNO PLAN SVEUČILIŠTA'!F13+'ZBIRNO PLAN SVEUČILIŠTA'!F63</f>
        <v>41505.921500000004</v>
      </c>
      <c r="G45" s="98">
        <f t="shared" si="4"/>
        <v>92.93808397739069</v>
      </c>
      <c r="H45" s="98">
        <f t="shared" si="5"/>
        <v>121.17555320488493</v>
      </c>
    </row>
    <row r="46" spans="1:8">
      <c r="A46" s="147">
        <v>3296</v>
      </c>
      <c r="B46" s="148" t="s">
        <v>1469</v>
      </c>
      <c r="C46" s="79">
        <f>'ZBIRNO PLAN SVEUČILIŠTA'!C44+'ZBIRNO PLAN SVEUČILIŠTA'!C64</f>
        <v>0</v>
      </c>
      <c r="D46" s="79">
        <f>'ZBIRNO PLAN SVEUČILIŠTA'!D44+'ZBIRNO PLAN SVEUČILIŠTA'!D64</f>
        <v>3847.93</v>
      </c>
      <c r="E46" s="79">
        <f>'ZBIRNO PLAN SVEUČILIŠTA'!E44+'ZBIRNO PLAN SVEUČILIŠTA'!E64</f>
        <v>3847</v>
      </c>
      <c r="F46" s="79">
        <f>'ZBIRNO PLAN SVEUČILIŠTA'!F44+'ZBIRNO PLAN SVEUČILIŠTA'!F64</f>
        <v>6000</v>
      </c>
      <c r="G46" s="98"/>
      <c r="H46" s="98">
        <f t="shared" si="5"/>
        <v>99.975831161169779</v>
      </c>
    </row>
    <row r="47" spans="1:8">
      <c r="A47" s="147">
        <v>3299</v>
      </c>
      <c r="B47" s="148" t="s">
        <v>1285</v>
      </c>
      <c r="C47" s="79">
        <f>'ZBIRNO PLAN SVEUČILIŠTA'!C45</f>
        <v>76431</v>
      </c>
      <c r="D47" s="79">
        <f>'ZBIRNO PLAN SVEUČILIŠTA'!D45</f>
        <v>20106.89</v>
      </c>
      <c r="E47" s="79">
        <f>'ZBIRNO PLAN SVEUČILIŠTA'!E45</f>
        <v>20106</v>
      </c>
      <c r="F47" s="79">
        <f>'ZBIRNO PLAN SVEUČILIŠTA'!F45</f>
        <v>75000</v>
      </c>
      <c r="G47" s="98">
        <f t="shared" si="4"/>
        <v>26.30724444269995</v>
      </c>
      <c r="H47" s="98">
        <f t="shared" si="5"/>
        <v>99.995573656592342</v>
      </c>
    </row>
    <row r="48" spans="1:8">
      <c r="A48" s="145">
        <v>34</v>
      </c>
      <c r="B48" s="146" t="s">
        <v>1370</v>
      </c>
      <c r="C48" s="109">
        <f t="shared" ref="C48:E48" si="24">C49</f>
        <v>27564</v>
      </c>
      <c r="D48" s="109">
        <f>D49</f>
        <v>29389.019999999997</v>
      </c>
      <c r="E48" s="109">
        <f t="shared" si="24"/>
        <v>29381</v>
      </c>
      <c r="F48" s="109">
        <f>F49</f>
        <v>36300</v>
      </c>
      <c r="G48" s="102">
        <f t="shared" si="4"/>
        <v>106.6210274270788</v>
      </c>
      <c r="H48" s="102">
        <f t="shared" si="5"/>
        <v>99.972710896790716</v>
      </c>
    </row>
    <row r="49" spans="1:8">
      <c r="A49" s="145">
        <v>343</v>
      </c>
      <c r="B49" s="146" t="s">
        <v>1371</v>
      </c>
      <c r="C49" s="109">
        <f t="shared" ref="C49" si="25">SUM(C50:C52)</f>
        <v>27564</v>
      </c>
      <c r="D49" s="109">
        <f>SUM(D50:D52)</f>
        <v>29389.019999999997</v>
      </c>
      <c r="E49" s="109">
        <f t="shared" ref="E49" si="26">SUM(E50:E52)</f>
        <v>29381</v>
      </c>
      <c r="F49" s="109">
        <f>SUM(F50:F52)</f>
        <v>36300</v>
      </c>
      <c r="G49" s="102">
        <f t="shared" si="4"/>
        <v>106.6210274270788</v>
      </c>
      <c r="H49" s="102">
        <f t="shared" si="5"/>
        <v>99.972710896790716</v>
      </c>
    </row>
    <row r="50" spans="1:8">
      <c r="A50" s="147">
        <v>3431</v>
      </c>
      <c r="B50" s="148" t="s">
        <v>1286</v>
      </c>
      <c r="C50" s="79">
        <f>'ZBIRNO PLAN SVEUČILIŠTA'!C46</f>
        <v>27558</v>
      </c>
      <c r="D50" s="79">
        <f>'ZBIRNO PLAN SVEUČILIŠTA'!D46</f>
        <v>20973.93</v>
      </c>
      <c r="E50" s="79">
        <f>'ZBIRNO PLAN SVEUČILIŠTA'!E46</f>
        <v>20720</v>
      </c>
      <c r="F50" s="79">
        <f>'ZBIRNO PLAN SVEUČILIŠTA'!F46</f>
        <v>21000</v>
      </c>
      <c r="G50" s="98">
        <f t="shared" si="4"/>
        <v>76.108317004136723</v>
      </c>
      <c r="H50" s="98">
        <f t="shared" si="5"/>
        <v>98.789306534350018</v>
      </c>
    </row>
    <row r="51" spans="1:8">
      <c r="A51" s="147">
        <v>3432</v>
      </c>
      <c r="B51" s="148" t="s">
        <v>1323</v>
      </c>
      <c r="C51" s="79">
        <f>'ZBIRNO PLAN SVEUČILIŠTA'!C47</f>
        <v>0</v>
      </c>
      <c r="D51" s="79">
        <f>'ZBIRNO PLAN SVEUČILIŠTA'!D47</f>
        <v>0</v>
      </c>
      <c r="E51" s="79">
        <f>'ZBIRNO PLAN SVEUČILIŠTA'!E47</f>
        <v>249</v>
      </c>
      <c r="F51" s="79">
        <f>'ZBIRNO PLAN SVEUČILIŠTA'!F47</f>
        <v>0</v>
      </c>
      <c r="G51" s="98"/>
      <c r="H51" s="98"/>
    </row>
    <row r="52" spans="1:8">
      <c r="A52" s="147">
        <v>3433</v>
      </c>
      <c r="B52" s="148" t="s">
        <v>1449</v>
      </c>
      <c r="C52" s="79">
        <f>'ZBIRNO PLAN SVEUČILIŠTA'!C48+'ZBIRNO PLAN SVEUČILIŠTA'!C62+'ZBIRNO PLAN SVEUČILIŠTA'!C65</f>
        <v>6</v>
      </c>
      <c r="D52" s="79">
        <f>'ZBIRNO PLAN SVEUČILIŠTA'!D48+'ZBIRNO PLAN SVEUČILIŠTA'!D62+'ZBIRNO PLAN SVEUČILIŠTA'!D65</f>
        <v>8415.0899999999983</v>
      </c>
      <c r="E52" s="79">
        <f>'ZBIRNO PLAN SVEUČILIŠTA'!E48+'ZBIRNO PLAN SVEUČILIŠTA'!E62+'ZBIRNO PLAN SVEUČILIŠTA'!E65</f>
        <v>8412</v>
      </c>
      <c r="F52" s="79">
        <f>'ZBIRNO PLAN SVEUČILIŠTA'!F48+'ZBIRNO PLAN SVEUČILIŠTA'!F62+'ZBIRNO PLAN SVEUČILIŠTA'!F65</f>
        <v>15300</v>
      </c>
      <c r="G52" s="98"/>
      <c r="H52" s="98">
        <f t="shared" si="5"/>
        <v>99.963280250122125</v>
      </c>
    </row>
    <row r="53" spans="1:8">
      <c r="A53" s="145">
        <v>37</v>
      </c>
      <c r="B53" s="146" t="s">
        <v>1601</v>
      </c>
      <c r="C53" s="109">
        <f t="shared" ref="C53:E53" si="27">C54</f>
        <v>40218</v>
      </c>
      <c r="D53" s="109">
        <f>D54</f>
        <v>18750</v>
      </c>
      <c r="E53" s="109">
        <f t="shared" si="27"/>
        <v>18750</v>
      </c>
      <c r="F53" s="109">
        <f>F54</f>
        <v>40000</v>
      </c>
      <c r="G53" s="102">
        <f t="shared" si="4"/>
        <v>46.620916007757721</v>
      </c>
      <c r="H53" s="102">
        <f t="shared" si="5"/>
        <v>100</v>
      </c>
    </row>
    <row r="54" spans="1:8">
      <c r="A54" s="145">
        <v>372</v>
      </c>
      <c r="B54" s="146" t="s">
        <v>1614</v>
      </c>
      <c r="C54" s="109">
        <f t="shared" ref="C54:E54" si="28">C55</f>
        <v>40218</v>
      </c>
      <c r="D54" s="109">
        <f>D55</f>
        <v>18750</v>
      </c>
      <c r="E54" s="109">
        <f t="shared" si="28"/>
        <v>18750</v>
      </c>
      <c r="F54" s="109">
        <f>F55</f>
        <v>40000</v>
      </c>
      <c r="G54" s="102">
        <f t="shared" si="4"/>
        <v>46.620916007757721</v>
      </c>
      <c r="H54" s="102">
        <f t="shared" si="5"/>
        <v>100</v>
      </c>
    </row>
    <row r="55" spans="1:8">
      <c r="A55" s="147">
        <v>3721</v>
      </c>
      <c r="B55" s="148" t="s">
        <v>1683</v>
      </c>
      <c r="C55" s="79">
        <f>'ZBIRNO PLAN SVEUČILIŠTA'!C49</f>
        <v>40218</v>
      </c>
      <c r="D55" s="79">
        <f>'ZBIRNO PLAN SVEUČILIŠTA'!D49</f>
        <v>18750</v>
      </c>
      <c r="E55" s="79">
        <f>'ZBIRNO PLAN SVEUČILIŠTA'!E49</f>
        <v>18750</v>
      </c>
      <c r="F55" s="79">
        <f>'ZBIRNO PLAN SVEUČILIŠTA'!F49</f>
        <v>40000</v>
      </c>
      <c r="G55" s="98">
        <f t="shared" si="4"/>
        <v>46.620916007757721</v>
      </c>
      <c r="H55" s="98">
        <f t="shared" si="5"/>
        <v>100</v>
      </c>
    </row>
    <row r="56" spans="1:8">
      <c r="A56" s="145">
        <v>38</v>
      </c>
      <c r="B56" s="146" t="s">
        <v>1379</v>
      </c>
      <c r="C56" s="109">
        <f>C57</f>
        <v>11988</v>
      </c>
      <c r="D56" s="109">
        <f>D57</f>
        <v>0</v>
      </c>
      <c r="E56" s="109">
        <f t="shared" ref="C56:E57" si="29">E57</f>
        <v>0</v>
      </c>
      <c r="F56" s="109">
        <f>F57</f>
        <v>0</v>
      </c>
      <c r="G56" s="102">
        <f t="shared" si="4"/>
        <v>0</v>
      </c>
      <c r="H56" s="102"/>
    </row>
    <row r="57" spans="1:8">
      <c r="A57" s="145">
        <v>381</v>
      </c>
      <c r="B57" s="146" t="s">
        <v>1365</v>
      </c>
      <c r="C57" s="109">
        <f t="shared" si="29"/>
        <v>11988</v>
      </c>
      <c r="D57" s="109">
        <f>D58</f>
        <v>0</v>
      </c>
      <c r="E57" s="109">
        <f t="shared" si="29"/>
        <v>0</v>
      </c>
      <c r="F57" s="109">
        <f>F58</f>
        <v>0</v>
      </c>
      <c r="G57" s="102">
        <f t="shared" si="4"/>
        <v>0</v>
      </c>
      <c r="H57" s="102"/>
    </row>
    <row r="58" spans="1:8">
      <c r="A58" s="147">
        <v>3812</v>
      </c>
      <c r="B58" s="148" t="s">
        <v>1441</v>
      </c>
      <c r="C58" s="79">
        <f>'ZBIRNO PLAN SVEUČILIŠTA'!C50</f>
        <v>11988</v>
      </c>
      <c r="D58" s="79">
        <f>'ZBIRNO PLAN SVEUČILIŠTA'!D50</f>
        <v>0</v>
      </c>
      <c r="E58" s="79">
        <f>'ZBIRNO PLAN SVEUČILIŠTA'!E50</f>
        <v>0</v>
      </c>
      <c r="F58" s="79">
        <f>'ZBIRNO PLAN SVEUČILIŠTA'!F50</f>
        <v>0</v>
      </c>
      <c r="G58" s="98">
        <f t="shared" si="4"/>
        <v>0</v>
      </c>
      <c r="H58" s="98"/>
    </row>
    <row r="59" spans="1:8">
      <c r="A59" s="145">
        <v>4</v>
      </c>
      <c r="B59" s="146" t="s">
        <v>1372</v>
      </c>
      <c r="C59" s="109">
        <f>C63+C60</f>
        <v>126229.78</v>
      </c>
      <c r="D59" s="109">
        <f>D63+D60</f>
        <v>13751.380000000001</v>
      </c>
      <c r="E59" s="109">
        <f t="shared" ref="E59" si="30">E63+E60</f>
        <v>13751</v>
      </c>
      <c r="F59" s="109">
        <f>F63+F60</f>
        <v>0</v>
      </c>
      <c r="G59" s="102">
        <f t="shared" si="4"/>
        <v>10.893926932297592</v>
      </c>
      <c r="H59" s="102">
        <f t="shared" si="5"/>
        <v>99.997236640977121</v>
      </c>
    </row>
    <row r="60" spans="1:8" ht="12.75" customHeight="1">
      <c r="A60" s="145">
        <v>41</v>
      </c>
      <c r="B60" s="146" t="s">
        <v>1382</v>
      </c>
      <c r="C60" s="109">
        <f>C61</f>
        <v>26232</v>
      </c>
      <c r="D60" s="109">
        <f>D61</f>
        <v>0</v>
      </c>
      <c r="E60" s="109">
        <f t="shared" ref="E60" si="31">E61</f>
        <v>0</v>
      </c>
      <c r="F60" s="109">
        <f>F61</f>
        <v>0</v>
      </c>
      <c r="G60" s="102">
        <f t="shared" si="4"/>
        <v>0</v>
      </c>
      <c r="H60" s="102"/>
    </row>
    <row r="61" spans="1:8">
      <c r="A61" s="145">
        <v>412</v>
      </c>
      <c r="B61" s="146" t="s">
        <v>1427</v>
      </c>
      <c r="C61" s="109">
        <f>C62</f>
        <v>26232</v>
      </c>
      <c r="D61" s="109">
        <f>D62</f>
        <v>0</v>
      </c>
      <c r="E61" s="109">
        <f t="shared" ref="E61" si="32">E62</f>
        <v>0</v>
      </c>
      <c r="F61" s="109">
        <f>F62</f>
        <v>0</v>
      </c>
      <c r="G61" s="102">
        <f t="shared" si="4"/>
        <v>0</v>
      </c>
      <c r="H61" s="102"/>
    </row>
    <row r="62" spans="1:8">
      <c r="A62" s="147">
        <v>4123</v>
      </c>
      <c r="B62" s="148" t="s">
        <v>1334</v>
      </c>
      <c r="C62" s="79">
        <f>'ZBIRNO PLAN SVEUČILIŠTA'!C51</f>
        <v>26232</v>
      </c>
      <c r="D62" s="79">
        <f>'ZBIRNO PLAN SVEUČILIŠTA'!D51</f>
        <v>0</v>
      </c>
      <c r="E62" s="79">
        <f>'ZBIRNO PLAN SVEUČILIŠTA'!E51</f>
        <v>0</v>
      </c>
      <c r="F62" s="79">
        <f>'ZBIRNO PLAN SVEUČILIŠTA'!F51</f>
        <v>0</v>
      </c>
      <c r="G62" s="98">
        <f t="shared" si="4"/>
        <v>0</v>
      </c>
      <c r="H62" s="98"/>
    </row>
    <row r="63" spans="1:8" ht="12.75" customHeight="1">
      <c r="A63" s="145">
        <v>42</v>
      </c>
      <c r="B63" s="146" t="s">
        <v>1373</v>
      </c>
      <c r="C63" s="109">
        <f t="shared" ref="C63" si="33">C64+C68</f>
        <v>99997.78</v>
      </c>
      <c r="D63" s="109">
        <f>D64+D68</f>
        <v>13751.380000000001</v>
      </c>
      <c r="E63" s="109">
        <f t="shared" ref="E63" si="34">E64+E68</f>
        <v>13751</v>
      </c>
      <c r="F63" s="109">
        <f>F64+F68</f>
        <v>0</v>
      </c>
      <c r="G63" s="102">
        <f t="shared" si="4"/>
        <v>13.751685287413382</v>
      </c>
      <c r="H63" s="102">
        <f t="shared" si="5"/>
        <v>99.997236640977121</v>
      </c>
    </row>
    <row r="64" spans="1:8">
      <c r="A64" s="145">
        <v>422</v>
      </c>
      <c r="B64" s="146" t="s">
        <v>1374</v>
      </c>
      <c r="C64" s="109">
        <f t="shared" ref="C64" si="35">C65+C66+C67</f>
        <v>99997.78</v>
      </c>
      <c r="D64" s="109">
        <f>D65+D66+D67</f>
        <v>13751.380000000001</v>
      </c>
      <c r="E64" s="109">
        <f t="shared" ref="E64" si="36">E65+E66+E67</f>
        <v>13751</v>
      </c>
      <c r="F64" s="109">
        <f>F65+F66+F67</f>
        <v>0</v>
      </c>
      <c r="G64" s="102">
        <f t="shared" si="4"/>
        <v>13.751685287413382</v>
      </c>
      <c r="H64" s="102">
        <f t="shared" si="5"/>
        <v>99.997236640977121</v>
      </c>
    </row>
    <row r="65" spans="1:11">
      <c r="A65" s="147">
        <v>4221</v>
      </c>
      <c r="B65" s="148" t="s">
        <v>1287</v>
      </c>
      <c r="C65" s="79">
        <v>87022.78</v>
      </c>
      <c r="D65" s="79">
        <f>'ZBIRNO PLAN SVEUČILIŠTA'!D52</f>
        <v>11867</v>
      </c>
      <c r="E65" s="79">
        <f>'ZBIRNO PLAN SVEUČILIŠTA'!E52</f>
        <v>11867</v>
      </c>
      <c r="F65" s="79">
        <f>'ZBIRNO PLAN SVEUČILIŠTA'!F52</f>
        <v>0</v>
      </c>
      <c r="G65" s="98">
        <f t="shared" si="4"/>
        <v>13.636659274732432</v>
      </c>
      <c r="H65" s="98">
        <f t="shared" si="5"/>
        <v>100</v>
      </c>
    </row>
    <row r="66" spans="1:11">
      <c r="A66" s="147">
        <v>4223</v>
      </c>
      <c r="B66" s="148" t="s">
        <v>1335</v>
      </c>
      <c r="C66" s="79">
        <v>12975</v>
      </c>
      <c r="D66" s="79">
        <f>'ZBIRNO PLAN SVEUČILIŠTA'!D53</f>
        <v>1884.38</v>
      </c>
      <c r="E66" s="79">
        <f>'ZBIRNO PLAN SVEUČILIŠTA'!E53</f>
        <v>1884</v>
      </c>
      <c r="F66" s="79">
        <f>'ZBIRNO PLAN SVEUČILIŠTA'!F53</f>
        <v>0</v>
      </c>
      <c r="G66" s="98">
        <f t="shared" si="4"/>
        <v>14.523159922928711</v>
      </c>
      <c r="H66" s="98">
        <f t="shared" si="5"/>
        <v>99.979834216028607</v>
      </c>
    </row>
    <row r="67" spans="1:11" hidden="1">
      <c r="A67" s="147">
        <v>4224</v>
      </c>
      <c r="B67" s="148" t="s">
        <v>1602</v>
      </c>
      <c r="C67" s="79">
        <f>'ZBIRNO PLAN SVEUČILIŠTA'!C54</f>
        <v>0</v>
      </c>
      <c r="D67" s="79">
        <f>'ZBIRNO PLAN SVEUČILIŠTA'!D54</f>
        <v>0</v>
      </c>
      <c r="E67" s="79">
        <f>'ZBIRNO PLAN SVEUČILIŠTA'!E54</f>
        <v>0</v>
      </c>
      <c r="F67" s="79">
        <f>'ZBIRNO PLAN SVEUČILIŠTA'!F54</f>
        <v>0</v>
      </c>
      <c r="G67" s="98" t="e">
        <f t="shared" si="4"/>
        <v>#DIV/0!</v>
      </c>
      <c r="H67" s="98" t="e">
        <f t="shared" si="5"/>
        <v>#DIV/0!</v>
      </c>
    </row>
    <row r="68" spans="1:11" hidden="1">
      <c r="A68" s="145">
        <v>426</v>
      </c>
      <c r="B68" s="146" t="s">
        <v>1452</v>
      </c>
      <c r="C68" s="109">
        <f t="shared" ref="C68:E68" si="37">C69</f>
        <v>0</v>
      </c>
      <c r="D68" s="109">
        <f>D69</f>
        <v>0</v>
      </c>
      <c r="E68" s="109">
        <f t="shared" si="37"/>
        <v>0</v>
      </c>
      <c r="F68" s="109">
        <f>F69</f>
        <v>0</v>
      </c>
      <c r="G68" s="102" t="e">
        <f t="shared" si="4"/>
        <v>#DIV/0!</v>
      </c>
      <c r="H68" s="102" t="e">
        <f t="shared" si="5"/>
        <v>#DIV/0!</v>
      </c>
    </row>
    <row r="69" spans="1:11" hidden="1">
      <c r="A69" s="147">
        <v>4262</v>
      </c>
      <c r="B69" s="148" t="s">
        <v>1452</v>
      </c>
      <c r="C69" s="79">
        <f>'ZBIRNO PLAN SVEUČILIŠTA'!C56</f>
        <v>0</v>
      </c>
      <c r="D69" s="79">
        <f>'ZBIRNO PLAN SVEUČILIŠTA'!D56</f>
        <v>0</v>
      </c>
      <c r="E69" s="79">
        <f>'ZBIRNO PLAN SVEUČILIŠTA'!E56</f>
        <v>0</v>
      </c>
      <c r="F69" s="79">
        <f>'ZBIRNO PLAN SVEUČILIŠTA'!F56</f>
        <v>0</v>
      </c>
      <c r="G69" s="98" t="e">
        <f t="shared" ref="G69:G132" si="38">D69/C69*100</f>
        <v>#DIV/0!</v>
      </c>
      <c r="H69" s="98" t="e">
        <f t="shared" ref="H69:H132" si="39">E69/D69*100</f>
        <v>#DIV/0!</v>
      </c>
    </row>
    <row r="70" spans="1:11" s="19" customFormat="1" ht="15" customHeight="1">
      <c r="A70" s="50"/>
      <c r="B70" s="50" t="s">
        <v>1556</v>
      </c>
      <c r="C70" s="53">
        <f t="shared" ref="C70" si="40">C71+C109</f>
        <v>349422</v>
      </c>
      <c r="D70" s="53">
        <f>D71+D109</f>
        <v>268777.13999999996</v>
      </c>
      <c r="E70" s="53">
        <f t="shared" ref="E70" si="41">E71+E109</f>
        <v>263511</v>
      </c>
      <c r="F70" s="53">
        <f>F71+F109</f>
        <v>142567.80900000001</v>
      </c>
      <c r="G70" s="101">
        <f t="shared" si="38"/>
        <v>76.920497278362546</v>
      </c>
      <c r="H70" s="101">
        <f t="shared" si="39"/>
        <v>98.040703908077916</v>
      </c>
    </row>
    <row r="71" spans="1:11" s="19" customFormat="1" ht="15" customHeight="1">
      <c r="A71" s="96">
        <v>3</v>
      </c>
      <c r="B71" s="146" t="s">
        <v>1343</v>
      </c>
      <c r="C71" s="109">
        <f t="shared" ref="C71" si="42">C72+C79+C100+C103+C106</f>
        <v>294730</v>
      </c>
      <c r="D71" s="109">
        <f>D72+D79+D100+D103+D106</f>
        <v>229930.00999999998</v>
      </c>
      <c r="E71" s="109">
        <f t="shared" ref="E71" si="43">E72+E79+E100+E103+E106</f>
        <v>224664</v>
      </c>
      <c r="F71" s="109">
        <f>F72+F79+F100+F103+F106</f>
        <v>142567.80900000001</v>
      </c>
      <c r="G71" s="102">
        <f t="shared" si="38"/>
        <v>78.013778712720111</v>
      </c>
      <c r="H71" s="102">
        <f t="shared" si="39"/>
        <v>97.709733496727992</v>
      </c>
    </row>
    <row r="72" spans="1:11" s="19" customFormat="1" ht="15" customHeight="1">
      <c r="A72" s="96">
        <v>31</v>
      </c>
      <c r="B72" s="146" t="s">
        <v>1344</v>
      </c>
      <c r="C72" s="109">
        <f t="shared" ref="C72" si="44">C73+C75+C77</f>
        <v>147851</v>
      </c>
      <c r="D72" s="109">
        <f>D73+D75+D77</f>
        <v>109162.29000000001</v>
      </c>
      <c r="E72" s="109">
        <f t="shared" ref="E72" si="45">E73+E75+E77</f>
        <v>108850</v>
      </c>
      <c r="F72" s="109">
        <f>F73+F75+F77</f>
        <v>142567.80900000001</v>
      </c>
      <c r="G72" s="102">
        <f t="shared" si="38"/>
        <v>73.832635558772012</v>
      </c>
      <c r="H72" s="102">
        <f t="shared" si="39"/>
        <v>99.713921355075996</v>
      </c>
    </row>
    <row r="73" spans="1:11" s="19" customFormat="1" ht="15" customHeight="1">
      <c r="A73" s="96">
        <v>311</v>
      </c>
      <c r="B73" s="146" t="s">
        <v>1345</v>
      </c>
      <c r="C73" s="109">
        <f t="shared" ref="C73:E73" si="46">C74</f>
        <v>126524</v>
      </c>
      <c r="D73" s="109">
        <f>D74</f>
        <v>93283.08</v>
      </c>
      <c r="E73" s="109">
        <f t="shared" si="46"/>
        <v>93250</v>
      </c>
      <c r="F73" s="109">
        <f>F74</f>
        <v>122375.349</v>
      </c>
      <c r="G73" s="102">
        <f t="shared" si="38"/>
        <v>73.727577376624197</v>
      </c>
      <c r="H73" s="102">
        <f t="shared" si="39"/>
        <v>99.964538049129587</v>
      </c>
    </row>
    <row r="74" spans="1:11" s="19" customFormat="1" ht="15" customHeight="1">
      <c r="A74" s="60">
        <v>3111</v>
      </c>
      <c r="B74" s="153" t="s">
        <v>1431</v>
      </c>
      <c r="C74" s="79">
        <f>'ZBIRNO PLAN SVEUČILIŠTA'!C193</f>
        <v>126524</v>
      </c>
      <c r="D74" s="79">
        <f>'ZBIRNO PLAN SVEUČILIŠTA'!D193</f>
        <v>93283.08</v>
      </c>
      <c r="E74" s="79">
        <f>'ZBIRNO PLAN SVEUČILIŠTA'!E193</f>
        <v>93250</v>
      </c>
      <c r="F74" s="79">
        <f>'ZBIRNO PLAN SVEUČILIŠTA'!F193</f>
        <v>122375.349</v>
      </c>
      <c r="G74" s="98">
        <f t="shared" si="38"/>
        <v>73.727577376624197</v>
      </c>
      <c r="H74" s="98">
        <f t="shared" si="39"/>
        <v>99.964538049129587</v>
      </c>
      <c r="K74" s="19" t="s">
        <v>1389</v>
      </c>
    </row>
    <row r="75" spans="1:11" s="19" customFormat="1" ht="15" customHeight="1">
      <c r="A75" s="96">
        <v>312</v>
      </c>
      <c r="B75" s="146" t="s">
        <v>1317</v>
      </c>
      <c r="C75" s="109">
        <f t="shared" ref="C75:E75" si="47">C76</f>
        <v>450</v>
      </c>
      <c r="D75" s="109">
        <f>D76</f>
        <v>487.5</v>
      </c>
      <c r="E75" s="109">
        <f t="shared" si="47"/>
        <v>225</v>
      </c>
      <c r="F75" s="109">
        <f>F76</f>
        <v>0</v>
      </c>
      <c r="G75" s="102">
        <f t="shared" si="38"/>
        <v>108.33333333333333</v>
      </c>
      <c r="H75" s="102">
        <f t="shared" si="39"/>
        <v>46.153846153846153</v>
      </c>
    </row>
    <row r="76" spans="1:11" s="19" customFormat="1" ht="15" customHeight="1">
      <c r="A76" s="60">
        <v>3121</v>
      </c>
      <c r="B76" s="153" t="s">
        <v>1317</v>
      </c>
      <c r="C76" s="79">
        <f>'ZBIRNO PLAN SVEUČILIŠTA'!C194</f>
        <v>450</v>
      </c>
      <c r="D76" s="79">
        <f>'ZBIRNO PLAN SVEUČILIŠTA'!D194</f>
        <v>487.5</v>
      </c>
      <c r="E76" s="79">
        <f>'ZBIRNO PLAN SVEUČILIŠTA'!E194</f>
        <v>225</v>
      </c>
      <c r="F76" s="79">
        <f>'ZBIRNO PLAN SVEUČILIŠTA'!F194</f>
        <v>0</v>
      </c>
      <c r="G76" s="98">
        <f t="shared" si="38"/>
        <v>108.33333333333333</v>
      </c>
      <c r="H76" s="98">
        <f t="shared" si="39"/>
        <v>46.153846153846153</v>
      </c>
    </row>
    <row r="77" spans="1:11" s="19" customFormat="1" ht="15" customHeight="1">
      <c r="A77" s="96">
        <v>313</v>
      </c>
      <c r="B77" s="149" t="s">
        <v>1346</v>
      </c>
      <c r="C77" s="109">
        <f t="shared" ref="C77:E77" si="48">C78</f>
        <v>20877</v>
      </c>
      <c r="D77" s="109">
        <f>D78</f>
        <v>15391.71</v>
      </c>
      <c r="E77" s="109">
        <f t="shared" si="48"/>
        <v>15375</v>
      </c>
      <c r="F77" s="109">
        <f>F78</f>
        <v>20192.460000000003</v>
      </c>
      <c r="G77" s="102">
        <f t="shared" si="38"/>
        <v>73.725678976864486</v>
      </c>
      <c r="H77" s="102">
        <f t="shared" si="39"/>
        <v>99.891435064719914</v>
      </c>
    </row>
    <row r="78" spans="1:11" s="19" customFormat="1" ht="15" customHeight="1">
      <c r="A78" s="60">
        <v>3132</v>
      </c>
      <c r="B78" s="153" t="s">
        <v>1383</v>
      </c>
      <c r="C78" s="79">
        <f>'ZBIRNO PLAN SVEUČILIŠTA'!C195</f>
        <v>20877</v>
      </c>
      <c r="D78" s="79">
        <f>'ZBIRNO PLAN SVEUČILIŠTA'!D195</f>
        <v>15391.71</v>
      </c>
      <c r="E78" s="79">
        <f>'ZBIRNO PLAN SVEUČILIŠTA'!E195</f>
        <v>15375</v>
      </c>
      <c r="F78" s="79">
        <f>'ZBIRNO PLAN SVEUČILIŠTA'!F195</f>
        <v>20192.460000000003</v>
      </c>
      <c r="G78" s="98">
        <f t="shared" si="38"/>
        <v>73.725678976864486</v>
      </c>
      <c r="H78" s="98">
        <f t="shared" si="39"/>
        <v>99.891435064719914</v>
      </c>
      <c r="K78" s="19" t="s">
        <v>1389</v>
      </c>
    </row>
    <row r="79" spans="1:11" s="19" customFormat="1" ht="15" customHeight="1">
      <c r="A79" s="96">
        <v>32</v>
      </c>
      <c r="B79" s="146" t="s">
        <v>1347</v>
      </c>
      <c r="C79" s="109">
        <f>C80+C84+C89+C98</f>
        <v>58550</v>
      </c>
      <c r="D79" s="109">
        <f>D80+D84+D89+D98</f>
        <v>34569.880000000005</v>
      </c>
      <c r="E79" s="109">
        <f t="shared" ref="E79" si="49">E80+E84+E89+E98</f>
        <v>31444</v>
      </c>
      <c r="F79" s="109">
        <f t="shared" ref="F79" si="50">F80+F84+F89+F98</f>
        <v>0</v>
      </c>
      <c r="G79" s="102">
        <f t="shared" si="38"/>
        <v>59.04334756618276</v>
      </c>
      <c r="H79" s="102">
        <f t="shared" si="39"/>
        <v>90.957793316031172</v>
      </c>
    </row>
    <row r="80" spans="1:11" s="19" customFormat="1" ht="15" customHeight="1">
      <c r="A80" s="96">
        <v>321</v>
      </c>
      <c r="B80" s="146" t="s">
        <v>1348</v>
      </c>
      <c r="C80" s="109">
        <f t="shared" ref="C80" si="51">SUM(C81:C83)</f>
        <v>12685</v>
      </c>
      <c r="D80" s="109">
        <f>SUM(D81:D83)</f>
        <v>4378.1899999999996</v>
      </c>
      <c r="E80" s="109">
        <f t="shared" ref="E80" si="52">SUM(E81:E83)</f>
        <v>1779</v>
      </c>
      <c r="F80" s="109">
        <f>SUM(F81:F83)</f>
        <v>0</v>
      </c>
      <c r="G80" s="102">
        <f t="shared" si="38"/>
        <v>34.514702404414663</v>
      </c>
      <c r="H80" s="102">
        <f t="shared" si="39"/>
        <v>40.633229713648795</v>
      </c>
    </row>
    <row r="81" spans="1:11" s="19" customFormat="1" ht="15" customHeight="1">
      <c r="A81" s="60">
        <v>3211</v>
      </c>
      <c r="B81" s="153" t="s">
        <v>1264</v>
      </c>
      <c r="C81" s="79">
        <f>'ZBIRNO PLAN SVEUČILIŠTA'!C196</f>
        <v>5811</v>
      </c>
      <c r="D81" s="79">
        <f>'ZBIRNO PLAN SVEUČILIŠTA'!D196</f>
        <v>3428.24</v>
      </c>
      <c r="E81" s="79">
        <f>'ZBIRNO PLAN SVEUČILIŠTA'!E196</f>
        <v>831</v>
      </c>
      <c r="F81" s="79">
        <f>'ZBIRNO PLAN SVEUČILIŠTA'!F196</f>
        <v>0</v>
      </c>
      <c r="G81" s="98">
        <f t="shared" si="38"/>
        <v>58.995697814489759</v>
      </c>
      <c r="H81" s="98">
        <f t="shared" si="39"/>
        <v>24.239843184841202</v>
      </c>
      <c r="K81" s="19" t="s">
        <v>1389</v>
      </c>
    </row>
    <row r="82" spans="1:11" s="19" customFormat="1" ht="15" customHeight="1">
      <c r="A82" s="60">
        <v>3212</v>
      </c>
      <c r="B82" s="153" t="s">
        <v>1265</v>
      </c>
      <c r="C82" s="79">
        <f>'ZBIRNO PLAN SVEUČILIŠTA'!C197</f>
        <v>247</v>
      </c>
      <c r="D82" s="79">
        <f>'ZBIRNO PLAN SVEUČILIŠTA'!D197</f>
        <v>439.44</v>
      </c>
      <c r="E82" s="79">
        <f>'ZBIRNO PLAN SVEUČILIŠTA'!E197</f>
        <v>438</v>
      </c>
      <c r="F82" s="79">
        <f>'ZBIRNO PLAN SVEUČILIŠTA'!F197</f>
        <v>0</v>
      </c>
      <c r="G82" s="98">
        <f t="shared" si="38"/>
        <v>177.91093117408906</v>
      </c>
      <c r="H82" s="98">
        <f t="shared" si="39"/>
        <v>99.672310212998354</v>
      </c>
    </row>
    <row r="83" spans="1:11" s="19" customFormat="1" ht="15" customHeight="1">
      <c r="A83" s="60">
        <v>3213</v>
      </c>
      <c r="B83" s="153" t="s">
        <v>1266</v>
      </c>
      <c r="C83" s="79">
        <f>'ZBIRNO PLAN SVEUČILIŠTA'!C198</f>
        <v>6627</v>
      </c>
      <c r="D83" s="79">
        <f>'ZBIRNO PLAN SVEUČILIŠTA'!D198</f>
        <v>510.51</v>
      </c>
      <c r="E83" s="79">
        <f>'ZBIRNO PLAN SVEUČILIŠTA'!E198</f>
        <v>510</v>
      </c>
      <c r="F83" s="79">
        <f>'ZBIRNO PLAN SVEUČILIŠTA'!F198</f>
        <v>0</v>
      </c>
      <c r="G83" s="98">
        <f t="shared" si="38"/>
        <v>7.7034857401539165</v>
      </c>
      <c r="H83" s="98">
        <f t="shared" si="39"/>
        <v>99.900099900099903</v>
      </c>
    </row>
    <row r="84" spans="1:11" s="19" customFormat="1" ht="15" customHeight="1">
      <c r="A84" s="96">
        <v>322</v>
      </c>
      <c r="B84" s="146" t="s">
        <v>1368</v>
      </c>
      <c r="C84" s="109">
        <f t="shared" ref="C84" si="53">C87+C86+C85+C88</f>
        <v>180</v>
      </c>
      <c r="D84" s="109">
        <f>D87+D86+D85+D88</f>
        <v>413.39</v>
      </c>
      <c r="E84" s="109">
        <f t="shared" ref="E84" si="54">E87+E86+E85+E88</f>
        <v>413</v>
      </c>
      <c r="F84" s="109">
        <f>F87+F86+F85+F88</f>
        <v>0</v>
      </c>
      <c r="G84" s="102">
        <f t="shared" si="38"/>
        <v>229.6611111111111</v>
      </c>
      <c r="H84" s="102">
        <f t="shared" si="39"/>
        <v>99.905658095261145</v>
      </c>
    </row>
    <row r="85" spans="1:11" s="19" customFormat="1" ht="15" customHeight="1">
      <c r="A85" s="60">
        <v>3221</v>
      </c>
      <c r="B85" s="153" t="s">
        <v>1267</v>
      </c>
      <c r="C85" s="79">
        <f>'ZBIRNO PLAN SVEUČILIŠTA'!C199</f>
        <v>0</v>
      </c>
      <c r="D85" s="79">
        <f>'ZBIRNO PLAN SVEUČILIŠTA'!D199</f>
        <v>0</v>
      </c>
      <c r="E85" s="79">
        <f>'ZBIRNO PLAN SVEUČILIŠTA'!E199</f>
        <v>0</v>
      </c>
      <c r="F85" s="79">
        <f>'ZBIRNO PLAN SVEUČILIŠTA'!F199</f>
        <v>0</v>
      </c>
      <c r="G85" s="98"/>
      <c r="H85" s="98"/>
    </row>
    <row r="86" spans="1:11" s="19" customFormat="1" ht="15" customHeight="1">
      <c r="A86" s="60">
        <v>3222</v>
      </c>
      <c r="B86" s="153" t="s">
        <v>1637</v>
      </c>
      <c r="C86" s="79">
        <f>'ZBIRNO PLAN SVEUČILIŠTA'!C200</f>
        <v>0</v>
      </c>
      <c r="D86" s="79">
        <f>'ZBIRNO PLAN SVEUČILIŠTA'!D200</f>
        <v>413.39</v>
      </c>
      <c r="E86" s="79">
        <f>'ZBIRNO PLAN SVEUČILIŠTA'!E200</f>
        <v>413</v>
      </c>
      <c r="F86" s="79">
        <f>'ZBIRNO PLAN SVEUČILIŠTA'!F200</f>
        <v>0</v>
      </c>
      <c r="G86" s="98"/>
      <c r="H86" s="98">
        <f t="shared" si="39"/>
        <v>99.905658095261145</v>
      </c>
    </row>
    <row r="87" spans="1:11" s="19" customFormat="1" ht="15" hidden="1" customHeight="1">
      <c r="A87" s="60">
        <v>3223</v>
      </c>
      <c r="B87" s="153" t="s">
        <v>1269</v>
      </c>
      <c r="C87" s="79">
        <f>'ZBIRNO PLAN SVEUČILIŠTA'!C201</f>
        <v>0</v>
      </c>
      <c r="D87" s="79">
        <f>'ZBIRNO PLAN SVEUČILIŠTA'!D201</f>
        <v>0</v>
      </c>
      <c r="E87" s="79">
        <f>'ZBIRNO PLAN SVEUČILIŠTA'!E201</f>
        <v>0</v>
      </c>
      <c r="F87" s="79">
        <f>'ZBIRNO PLAN SVEUČILIŠTA'!F201</f>
        <v>0</v>
      </c>
      <c r="G87" s="98" t="e">
        <f t="shared" si="38"/>
        <v>#DIV/0!</v>
      </c>
      <c r="H87" s="98" t="e">
        <f t="shared" si="39"/>
        <v>#DIV/0!</v>
      </c>
    </row>
    <row r="88" spans="1:11" s="19" customFormat="1" ht="15" customHeight="1">
      <c r="A88" s="60">
        <v>3224</v>
      </c>
      <c r="B88" s="153" t="s">
        <v>1454</v>
      </c>
      <c r="C88" s="79">
        <f>'ZBIRNO PLAN SVEUČILIŠTA'!C202</f>
        <v>180</v>
      </c>
      <c r="D88" s="79">
        <f>'ZBIRNO PLAN SVEUČILIŠTA'!D202</f>
        <v>0</v>
      </c>
      <c r="E88" s="79">
        <f>'ZBIRNO PLAN SVEUČILIŠTA'!E202</f>
        <v>0</v>
      </c>
      <c r="F88" s="79">
        <f>'ZBIRNO PLAN SVEUČILIŠTA'!F202</f>
        <v>0</v>
      </c>
      <c r="G88" s="98">
        <f t="shared" si="38"/>
        <v>0</v>
      </c>
      <c r="H88" s="98"/>
    </row>
    <row r="89" spans="1:11" s="19" customFormat="1" ht="15" customHeight="1">
      <c r="A89" s="96">
        <v>323</v>
      </c>
      <c r="B89" s="149" t="s">
        <v>1369</v>
      </c>
      <c r="C89" s="109">
        <f t="shared" ref="C89" si="55">SUM(C90:C97)</f>
        <v>43466</v>
      </c>
      <c r="D89" s="109">
        <f>SUM(D90:D97)</f>
        <v>29303.58</v>
      </c>
      <c r="E89" s="109">
        <f t="shared" ref="E89" si="56">SUM(E90:E97)</f>
        <v>28778</v>
      </c>
      <c r="F89" s="109">
        <f>SUM(F90:F97)</f>
        <v>0</v>
      </c>
      <c r="G89" s="102">
        <f t="shared" si="38"/>
        <v>67.417245663277043</v>
      </c>
      <c r="H89" s="102">
        <f t="shared" si="39"/>
        <v>98.206430750099472</v>
      </c>
    </row>
    <row r="90" spans="1:11" s="19" customFormat="1" ht="15" customHeight="1">
      <c r="A90" s="60">
        <v>3231</v>
      </c>
      <c r="B90" s="153" t="s">
        <v>1272</v>
      </c>
      <c r="C90" s="79">
        <f>'ZBIRNO PLAN SVEUČILIŠTA'!C203</f>
        <v>0</v>
      </c>
      <c r="D90" s="79">
        <f>'ZBIRNO PLAN SVEUČILIŠTA'!D203</f>
        <v>1665</v>
      </c>
      <c r="E90" s="79">
        <f>'ZBIRNO PLAN SVEUČILIŠTA'!E203</f>
        <v>1140</v>
      </c>
      <c r="F90" s="79">
        <f>'ZBIRNO PLAN SVEUČILIŠTA'!F203</f>
        <v>0</v>
      </c>
      <c r="G90" s="98"/>
      <c r="H90" s="98">
        <f t="shared" si="39"/>
        <v>68.468468468468473</v>
      </c>
    </row>
    <row r="91" spans="1:11" s="19" customFormat="1" ht="15" hidden="1" customHeight="1">
      <c r="A91" s="60">
        <v>3232</v>
      </c>
      <c r="B91" s="153" t="s">
        <v>1273</v>
      </c>
      <c r="C91" s="79">
        <f>'ZBIRNO PLAN SVEUČILIŠTA'!C204</f>
        <v>0</v>
      </c>
      <c r="D91" s="79">
        <f>'ZBIRNO PLAN SVEUČILIŠTA'!D204</f>
        <v>0</v>
      </c>
      <c r="E91" s="79">
        <f>'ZBIRNO PLAN SVEUČILIŠTA'!E204</f>
        <v>0</v>
      </c>
      <c r="F91" s="79">
        <f>'ZBIRNO PLAN SVEUČILIŠTA'!F204</f>
        <v>0</v>
      </c>
      <c r="G91" s="98" t="e">
        <f t="shared" si="38"/>
        <v>#DIV/0!</v>
      </c>
      <c r="H91" s="98" t="e">
        <f t="shared" si="39"/>
        <v>#DIV/0!</v>
      </c>
    </row>
    <row r="92" spans="1:11" s="19" customFormat="1" ht="15" hidden="1" customHeight="1">
      <c r="A92" s="60">
        <v>3233</v>
      </c>
      <c r="B92" s="153" t="s">
        <v>1274</v>
      </c>
      <c r="C92" s="79">
        <f>'ZBIRNO PLAN SVEUČILIŠTA'!C205</f>
        <v>750</v>
      </c>
      <c r="D92" s="79">
        <f>'ZBIRNO PLAN SVEUČILIŠTA'!D205</f>
        <v>0</v>
      </c>
      <c r="E92" s="79">
        <f>'ZBIRNO PLAN SVEUČILIŠTA'!E205</f>
        <v>0</v>
      </c>
      <c r="F92" s="79">
        <f>'ZBIRNO PLAN SVEUČILIŠTA'!F205</f>
        <v>0</v>
      </c>
      <c r="G92" s="98">
        <f t="shared" si="38"/>
        <v>0</v>
      </c>
      <c r="H92" s="98"/>
    </row>
    <row r="93" spans="1:11" s="19" customFormat="1" ht="15" hidden="1" customHeight="1">
      <c r="A93" s="60">
        <v>3234</v>
      </c>
      <c r="B93" s="153" t="s">
        <v>1275</v>
      </c>
      <c r="C93" s="79">
        <f>'ZBIRNO PLAN SVEUČILIŠTA'!C206</f>
        <v>0</v>
      </c>
      <c r="D93" s="79">
        <f>'ZBIRNO PLAN SVEUČILIŠTA'!D206</f>
        <v>0</v>
      </c>
      <c r="E93" s="79">
        <f>'ZBIRNO PLAN SVEUČILIŠTA'!E206</f>
        <v>0</v>
      </c>
      <c r="F93" s="79">
        <f>'ZBIRNO PLAN SVEUČILIŠTA'!F206</f>
        <v>0</v>
      </c>
      <c r="G93" s="98"/>
      <c r="H93" s="98" t="e">
        <f t="shared" si="39"/>
        <v>#DIV/0!</v>
      </c>
    </row>
    <row r="94" spans="1:11" s="19" customFormat="1" ht="15" customHeight="1">
      <c r="A94" s="60">
        <v>3235</v>
      </c>
      <c r="B94" s="153" t="s">
        <v>1276</v>
      </c>
      <c r="C94" s="79">
        <f>'ZBIRNO PLAN SVEUČILIŠTA'!C207</f>
        <v>6416</v>
      </c>
      <c r="D94" s="79">
        <f>'ZBIRNO PLAN SVEUČILIŠTA'!D207</f>
        <v>25838.58</v>
      </c>
      <c r="E94" s="79">
        <f>'ZBIRNO PLAN SVEUČILIŠTA'!E207</f>
        <v>25838</v>
      </c>
      <c r="F94" s="79">
        <f>'ZBIRNO PLAN SVEUČILIŠTA'!F207</f>
        <v>0</v>
      </c>
      <c r="G94" s="98">
        <f t="shared" si="38"/>
        <v>402.72100997506237</v>
      </c>
      <c r="H94" s="98">
        <f t="shared" si="39"/>
        <v>99.997755294602101</v>
      </c>
    </row>
    <row r="95" spans="1:11" s="19" customFormat="1" ht="15" customHeight="1">
      <c r="A95" s="60">
        <v>3237</v>
      </c>
      <c r="B95" s="153" t="s">
        <v>1278</v>
      </c>
      <c r="C95" s="79">
        <f>'ZBIRNO PLAN SVEUČILIŠTA'!C208</f>
        <v>28800</v>
      </c>
      <c r="D95" s="79">
        <f>'ZBIRNO PLAN SVEUČILIŠTA'!D208</f>
        <v>1800</v>
      </c>
      <c r="E95" s="79">
        <f>'ZBIRNO PLAN SVEUČILIŠTA'!E208</f>
        <v>1800</v>
      </c>
      <c r="F95" s="79">
        <f>'ZBIRNO PLAN SVEUČILIŠTA'!F208</f>
        <v>0</v>
      </c>
      <c r="G95" s="98">
        <f t="shared" si="38"/>
        <v>6.25</v>
      </c>
      <c r="H95" s="98">
        <f t="shared" si="39"/>
        <v>100</v>
      </c>
    </row>
    <row r="96" spans="1:11" s="19" customFormat="1" ht="15" customHeight="1">
      <c r="A96" s="60">
        <v>3238</v>
      </c>
      <c r="B96" s="153" t="s">
        <v>1279</v>
      </c>
      <c r="C96" s="79">
        <f>'ZBIRNO PLAN SVEUČILIŠTA'!C209</f>
        <v>7500</v>
      </c>
      <c r="D96" s="79">
        <f>'ZBIRNO PLAN SVEUČILIŠTA'!D209</f>
        <v>0</v>
      </c>
      <c r="E96" s="79">
        <f>'ZBIRNO PLAN SVEUČILIŠTA'!E209</f>
        <v>0</v>
      </c>
      <c r="F96" s="79">
        <f>'ZBIRNO PLAN SVEUČILIŠTA'!F209</f>
        <v>0</v>
      </c>
      <c r="G96" s="98">
        <f t="shared" si="38"/>
        <v>0</v>
      </c>
      <c r="H96" s="98"/>
    </row>
    <row r="97" spans="1:8" s="19" customFormat="1" ht="15" hidden="1" customHeight="1">
      <c r="A97" s="60">
        <v>3239</v>
      </c>
      <c r="B97" s="153" t="s">
        <v>1280</v>
      </c>
      <c r="C97" s="79">
        <f>'ZBIRNO PLAN SVEUČILIŠTA'!C210</f>
        <v>0</v>
      </c>
      <c r="D97" s="79">
        <f>'ZBIRNO PLAN SVEUČILIŠTA'!D210</f>
        <v>0</v>
      </c>
      <c r="E97" s="79">
        <f>'ZBIRNO PLAN SVEUČILIŠTA'!E210</f>
        <v>0</v>
      </c>
      <c r="F97" s="79">
        <f>'ZBIRNO PLAN SVEUČILIŠTA'!F210</f>
        <v>0</v>
      </c>
      <c r="G97" s="98" t="e">
        <f t="shared" si="38"/>
        <v>#DIV/0!</v>
      </c>
      <c r="H97" s="98" t="e">
        <f t="shared" si="39"/>
        <v>#DIV/0!</v>
      </c>
    </row>
    <row r="98" spans="1:8" s="19" customFormat="1" ht="15" customHeight="1">
      <c r="A98" s="96">
        <v>329</v>
      </c>
      <c r="B98" s="146" t="s">
        <v>1285</v>
      </c>
      <c r="C98" s="109">
        <f t="shared" ref="C98:E98" si="57">C99</f>
        <v>2219</v>
      </c>
      <c r="D98" s="109">
        <f>D99</f>
        <v>474.72</v>
      </c>
      <c r="E98" s="109">
        <f t="shared" si="57"/>
        <v>474</v>
      </c>
      <c r="F98" s="109">
        <f>F99</f>
        <v>0</v>
      </c>
      <c r="G98" s="102">
        <f t="shared" si="38"/>
        <v>21.393420459666519</v>
      </c>
      <c r="H98" s="102">
        <f t="shared" si="39"/>
        <v>99.848331648129417</v>
      </c>
    </row>
    <row r="99" spans="1:8" s="19" customFormat="1" ht="15" customHeight="1">
      <c r="A99" s="60">
        <v>3293</v>
      </c>
      <c r="B99" s="153" t="s">
        <v>1321</v>
      </c>
      <c r="C99" s="79">
        <f>'ZBIRNO PLAN SVEUČILIŠTA'!C211</f>
        <v>2219</v>
      </c>
      <c r="D99" s="79">
        <f>'ZBIRNO PLAN SVEUČILIŠTA'!D211</f>
        <v>474.72</v>
      </c>
      <c r="E99" s="79">
        <f>'ZBIRNO PLAN SVEUČILIŠTA'!E211</f>
        <v>474</v>
      </c>
      <c r="F99" s="79">
        <f>'ZBIRNO PLAN SVEUČILIŠTA'!F211</f>
        <v>0</v>
      </c>
      <c r="G99" s="98">
        <f t="shared" si="38"/>
        <v>21.393420459666519</v>
      </c>
      <c r="H99" s="98">
        <f t="shared" si="39"/>
        <v>99.848331648129417</v>
      </c>
    </row>
    <row r="100" spans="1:8" s="113" customFormat="1" ht="15" customHeight="1">
      <c r="A100" s="96">
        <v>35</v>
      </c>
      <c r="B100" s="154" t="s">
        <v>1592</v>
      </c>
      <c r="C100" s="109">
        <f t="shared" ref="C100:E101" si="58">C101</f>
        <v>57483</v>
      </c>
      <c r="D100" s="109">
        <f>D101</f>
        <v>62347.58</v>
      </c>
      <c r="E100" s="109">
        <f t="shared" si="58"/>
        <v>60521</v>
      </c>
      <c r="F100" s="109">
        <f>F101</f>
        <v>0</v>
      </c>
      <c r="G100" s="102">
        <f t="shared" si="38"/>
        <v>108.46264112868154</v>
      </c>
      <c r="H100" s="102">
        <f t="shared" si="39"/>
        <v>97.070327348711842</v>
      </c>
    </row>
    <row r="101" spans="1:8" s="113" customFormat="1" ht="15" customHeight="1">
      <c r="A101" s="96">
        <v>353</v>
      </c>
      <c r="B101" s="154" t="s">
        <v>1592</v>
      </c>
      <c r="C101" s="109">
        <f t="shared" si="58"/>
        <v>57483</v>
      </c>
      <c r="D101" s="109">
        <f>D102</f>
        <v>62347.58</v>
      </c>
      <c r="E101" s="109">
        <f t="shared" si="58"/>
        <v>60521</v>
      </c>
      <c r="F101" s="109">
        <f>F102</f>
        <v>0</v>
      </c>
      <c r="G101" s="102">
        <f t="shared" si="38"/>
        <v>108.46264112868154</v>
      </c>
      <c r="H101" s="102">
        <f t="shared" si="39"/>
        <v>97.070327348711842</v>
      </c>
    </row>
    <row r="102" spans="1:8" s="19" customFormat="1" ht="15" customHeight="1">
      <c r="A102" s="60">
        <v>3531</v>
      </c>
      <c r="B102" s="153" t="s">
        <v>1592</v>
      </c>
      <c r="C102" s="79">
        <f>'ZBIRNO PLAN SVEUČILIŠTA'!C212</f>
        <v>57483</v>
      </c>
      <c r="D102" s="79">
        <f>'ZBIRNO PLAN SVEUČILIŠTA'!D212</f>
        <v>62347.58</v>
      </c>
      <c r="E102" s="79">
        <f>'ZBIRNO PLAN SVEUČILIŠTA'!E212</f>
        <v>60521</v>
      </c>
      <c r="F102" s="79">
        <f>'ZBIRNO PLAN SVEUČILIŠTA'!F212</f>
        <v>0</v>
      </c>
      <c r="G102" s="98">
        <f t="shared" si="38"/>
        <v>108.46264112868154</v>
      </c>
      <c r="H102" s="98">
        <f t="shared" si="39"/>
        <v>97.070327348711842</v>
      </c>
    </row>
    <row r="103" spans="1:8" s="113" customFormat="1" ht="15" customHeight="1">
      <c r="A103" s="96">
        <v>36</v>
      </c>
      <c r="B103" s="154" t="s">
        <v>1615</v>
      </c>
      <c r="C103" s="109">
        <f t="shared" ref="C103:E104" si="59">C104</f>
        <v>21745</v>
      </c>
      <c r="D103" s="109">
        <f>D104</f>
        <v>18068.8</v>
      </c>
      <c r="E103" s="109">
        <f t="shared" si="59"/>
        <v>18068</v>
      </c>
      <c r="F103" s="109">
        <f>F104</f>
        <v>0</v>
      </c>
      <c r="G103" s="102">
        <f t="shared" si="38"/>
        <v>83.094044607955851</v>
      </c>
      <c r="H103" s="102">
        <f t="shared" si="39"/>
        <v>99.995572478526526</v>
      </c>
    </row>
    <row r="104" spans="1:8" s="113" customFormat="1" ht="15" customHeight="1">
      <c r="A104" s="96">
        <v>369</v>
      </c>
      <c r="B104" s="154" t="s">
        <v>1325</v>
      </c>
      <c r="C104" s="109">
        <f t="shared" si="59"/>
        <v>21745</v>
      </c>
      <c r="D104" s="109">
        <f>D105</f>
        <v>18068.8</v>
      </c>
      <c r="E104" s="109">
        <f t="shared" si="59"/>
        <v>18068</v>
      </c>
      <c r="F104" s="109">
        <f>F105</f>
        <v>0</v>
      </c>
      <c r="G104" s="102">
        <f t="shared" si="38"/>
        <v>83.094044607955851</v>
      </c>
      <c r="H104" s="102">
        <f t="shared" si="39"/>
        <v>99.995572478526526</v>
      </c>
    </row>
    <row r="105" spans="1:8" s="19" customFormat="1" ht="15" customHeight="1">
      <c r="A105" s="60">
        <v>3691</v>
      </c>
      <c r="B105" s="153" t="s">
        <v>1325</v>
      </c>
      <c r="C105" s="79">
        <f>'ZBIRNO PLAN SVEUČILIŠTA'!C213</f>
        <v>21745</v>
      </c>
      <c r="D105" s="79">
        <f>'ZBIRNO PLAN SVEUČILIŠTA'!D213</f>
        <v>18068.8</v>
      </c>
      <c r="E105" s="79">
        <f>'ZBIRNO PLAN SVEUČILIŠTA'!E213</f>
        <v>18068</v>
      </c>
      <c r="F105" s="79">
        <f>'ZBIRNO PLAN SVEUČILIŠTA'!F213</f>
        <v>0</v>
      </c>
      <c r="G105" s="98">
        <f t="shared" si="38"/>
        <v>83.094044607955851</v>
      </c>
      <c r="H105" s="98">
        <f t="shared" si="39"/>
        <v>99.995572478526526</v>
      </c>
    </row>
    <row r="106" spans="1:8" s="113" customFormat="1" ht="15" customHeight="1">
      <c r="A106" s="96">
        <v>38</v>
      </c>
      <c r="B106" s="154" t="s">
        <v>1379</v>
      </c>
      <c r="C106" s="109">
        <f t="shared" ref="C106:E107" si="60">C107</f>
        <v>9101</v>
      </c>
      <c r="D106" s="109">
        <f>D107</f>
        <v>5781.46</v>
      </c>
      <c r="E106" s="109">
        <f t="shared" si="60"/>
        <v>5781</v>
      </c>
      <c r="F106" s="109">
        <f>F107</f>
        <v>0</v>
      </c>
      <c r="G106" s="102">
        <f t="shared" si="38"/>
        <v>63.525546643226015</v>
      </c>
      <c r="H106" s="102">
        <f t="shared" si="39"/>
        <v>99.99204353225656</v>
      </c>
    </row>
    <row r="107" spans="1:8" s="113" customFormat="1" ht="15" customHeight="1">
      <c r="A107" s="96">
        <v>381</v>
      </c>
      <c r="B107" s="154" t="s">
        <v>1365</v>
      </c>
      <c r="C107" s="109">
        <f t="shared" si="60"/>
        <v>9101</v>
      </c>
      <c r="D107" s="109">
        <f>D108</f>
        <v>5781.46</v>
      </c>
      <c r="E107" s="109">
        <f t="shared" si="60"/>
        <v>5781</v>
      </c>
      <c r="F107" s="109">
        <f>F108</f>
        <v>0</v>
      </c>
      <c r="G107" s="102">
        <f t="shared" si="38"/>
        <v>63.525546643226015</v>
      </c>
      <c r="H107" s="102">
        <f t="shared" si="39"/>
        <v>99.99204353225656</v>
      </c>
    </row>
    <row r="108" spans="1:8" s="19" customFormat="1" ht="15" customHeight="1">
      <c r="A108" s="60">
        <v>3813</v>
      </c>
      <c r="B108" s="153" t="s">
        <v>1616</v>
      </c>
      <c r="C108" s="79">
        <f>'ZBIRNO PLAN SVEUČILIŠTA'!C214</f>
        <v>9101</v>
      </c>
      <c r="D108" s="79">
        <f>'ZBIRNO PLAN SVEUČILIŠTA'!D214</f>
        <v>5781.46</v>
      </c>
      <c r="E108" s="79">
        <f>'ZBIRNO PLAN SVEUČILIŠTA'!E214</f>
        <v>5781</v>
      </c>
      <c r="F108" s="79">
        <f>'ZBIRNO PLAN SVEUČILIŠTA'!F214</f>
        <v>0</v>
      </c>
      <c r="G108" s="98">
        <f t="shared" si="38"/>
        <v>63.525546643226015</v>
      </c>
      <c r="H108" s="98">
        <f t="shared" si="39"/>
        <v>99.99204353225656</v>
      </c>
    </row>
    <row r="109" spans="1:8" s="19" customFormat="1" ht="15" customHeight="1">
      <c r="A109" s="96">
        <v>4</v>
      </c>
      <c r="B109" s="146" t="s">
        <v>1372</v>
      </c>
      <c r="C109" s="109">
        <f t="shared" ref="C109:E109" si="61">C110</f>
        <v>54692</v>
      </c>
      <c r="D109" s="109">
        <f>D110</f>
        <v>38847.129999999997</v>
      </c>
      <c r="E109" s="109">
        <f t="shared" si="61"/>
        <v>38847</v>
      </c>
      <c r="F109" s="109">
        <f>F110</f>
        <v>0</v>
      </c>
      <c r="G109" s="102">
        <f t="shared" si="38"/>
        <v>71.02890733562495</v>
      </c>
      <c r="H109" s="102">
        <f t="shared" si="39"/>
        <v>99.999665354943858</v>
      </c>
    </row>
    <row r="110" spans="1:8" s="19" customFormat="1" ht="15" customHeight="1">
      <c r="A110" s="96">
        <v>42</v>
      </c>
      <c r="B110" s="146" t="s">
        <v>1373</v>
      </c>
      <c r="C110" s="109">
        <f t="shared" ref="C110" si="62">C111+C114</f>
        <v>54692</v>
      </c>
      <c r="D110" s="109">
        <f>D111+D114</f>
        <v>38847.129999999997</v>
      </c>
      <c r="E110" s="109">
        <f t="shared" ref="E110" si="63">E111+E114</f>
        <v>38847</v>
      </c>
      <c r="F110" s="109">
        <f>F111+F114</f>
        <v>0</v>
      </c>
      <c r="G110" s="102">
        <f t="shared" si="38"/>
        <v>71.02890733562495</v>
      </c>
      <c r="H110" s="102">
        <f t="shared" si="39"/>
        <v>99.999665354943858</v>
      </c>
    </row>
    <row r="111" spans="1:8" s="19" customFormat="1" ht="15" customHeight="1">
      <c r="A111" s="96">
        <v>422</v>
      </c>
      <c r="B111" s="146" t="s">
        <v>1374</v>
      </c>
      <c r="C111" s="109">
        <f t="shared" ref="C111" si="64">C112+C113</f>
        <v>54692</v>
      </c>
      <c r="D111" s="109">
        <f>D112+D113</f>
        <v>0</v>
      </c>
      <c r="E111" s="109">
        <f t="shared" ref="E111" si="65">E112+E113</f>
        <v>0</v>
      </c>
      <c r="F111" s="109">
        <f>F112+F113</f>
        <v>0</v>
      </c>
      <c r="G111" s="102">
        <f t="shared" si="38"/>
        <v>0</v>
      </c>
      <c r="H111" s="102"/>
    </row>
    <row r="112" spans="1:8" s="19" customFormat="1" ht="15" customHeight="1">
      <c r="A112" s="60">
        <v>4221</v>
      </c>
      <c r="B112" s="153" t="s">
        <v>1287</v>
      </c>
      <c r="C112" s="79">
        <f>'ZBIRNO PLAN SVEUČILIŠTA'!C215</f>
        <v>32222</v>
      </c>
      <c r="D112" s="79">
        <f>'ZBIRNO PLAN SVEUČILIŠTA'!D215</f>
        <v>0</v>
      </c>
      <c r="E112" s="79">
        <f>'ZBIRNO PLAN SVEUČILIŠTA'!E215</f>
        <v>0</v>
      </c>
      <c r="F112" s="79">
        <f>'ZBIRNO PLAN SVEUČILIŠTA'!F215</f>
        <v>0</v>
      </c>
      <c r="G112" s="98">
        <f t="shared" si="38"/>
        <v>0</v>
      </c>
      <c r="H112" s="98"/>
    </row>
    <row r="113" spans="1:8" s="19" customFormat="1" ht="15" customHeight="1">
      <c r="A113" s="60">
        <v>4224</v>
      </c>
      <c r="B113" s="153" t="s">
        <v>1336</v>
      </c>
      <c r="C113" s="79">
        <f>'ZBIRNO PLAN SVEUČILIŠTA'!C216</f>
        <v>22470</v>
      </c>
      <c r="D113" s="79">
        <f>'ZBIRNO PLAN SVEUČILIŠTA'!D216</f>
        <v>0</v>
      </c>
      <c r="E113" s="79">
        <f>'ZBIRNO PLAN SVEUČILIŠTA'!E216</f>
        <v>0</v>
      </c>
      <c r="F113" s="79">
        <f>'ZBIRNO PLAN SVEUČILIŠTA'!F216</f>
        <v>0</v>
      </c>
      <c r="G113" s="98">
        <f t="shared" si="38"/>
        <v>0</v>
      </c>
      <c r="H113" s="98"/>
    </row>
    <row r="114" spans="1:8" s="113" customFormat="1" ht="15" customHeight="1">
      <c r="A114" s="96">
        <v>426</v>
      </c>
      <c r="B114" s="154" t="s">
        <v>1452</v>
      </c>
      <c r="C114" s="109">
        <f t="shared" ref="C114:E114" si="66">C115</f>
        <v>0</v>
      </c>
      <c r="D114" s="109">
        <f>D115</f>
        <v>38847.129999999997</v>
      </c>
      <c r="E114" s="109">
        <f t="shared" si="66"/>
        <v>38847</v>
      </c>
      <c r="F114" s="109">
        <f>F115</f>
        <v>0</v>
      </c>
      <c r="G114" s="102"/>
      <c r="H114" s="102">
        <f t="shared" si="39"/>
        <v>99.999665354943858</v>
      </c>
    </row>
    <row r="115" spans="1:8" s="19" customFormat="1" ht="15" customHeight="1">
      <c r="A115" s="60">
        <v>4262</v>
      </c>
      <c r="B115" s="153" t="s">
        <v>1452</v>
      </c>
      <c r="C115" s="79">
        <f>'ZBIRNO PLAN SVEUČILIŠTA'!C217</f>
        <v>0</v>
      </c>
      <c r="D115" s="79">
        <f>'ZBIRNO PLAN SVEUČILIŠTA'!D217</f>
        <v>38847.129999999997</v>
      </c>
      <c r="E115" s="79">
        <f>'ZBIRNO PLAN SVEUČILIŠTA'!E217</f>
        <v>38847</v>
      </c>
      <c r="F115" s="79">
        <f>'ZBIRNO PLAN SVEUČILIŠTA'!F217</f>
        <v>0</v>
      </c>
      <c r="G115" s="98"/>
      <c r="H115" s="98">
        <f t="shared" si="39"/>
        <v>99.999665354943858</v>
      </c>
    </row>
    <row r="116" spans="1:8">
      <c r="A116" s="50"/>
      <c r="B116" s="50" t="s">
        <v>1263</v>
      </c>
      <c r="C116" s="53">
        <f t="shared" ref="C116" si="67">C117+C170</f>
        <v>5895768</v>
      </c>
      <c r="D116" s="53">
        <f>D117+D170</f>
        <v>6318696.6699999999</v>
      </c>
      <c r="E116" s="53">
        <f t="shared" ref="E116" si="68">E117+E170</f>
        <v>6169938</v>
      </c>
      <c r="F116" s="53">
        <f>F117+F170</f>
        <v>6337525</v>
      </c>
      <c r="G116" s="101">
        <f t="shared" si="38"/>
        <v>107.17342795713807</v>
      </c>
      <c r="H116" s="101">
        <f t="shared" si="39"/>
        <v>97.645738072753545</v>
      </c>
    </row>
    <row r="117" spans="1:8">
      <c r="A117" s="145">
        <v>3</v>
      </c>
      <c r="B117" s="146" t="s">
        <v>1385</v>
      </c>
      <c r="C117" s="109">
        <f t="shared" ref="C117" si="69">C118+C127+C157+C163+C166</f>
        <v>5895768</v>
      </c>
      <c r="D117" s="109">
        <f>D118+D127+D157+D163+D166</f>
        <v>6290096.6699999999</v>
      </c>
      <c r="E117" s="109">
        <f t="shared" ref="E117" si="70">E118+E127+E157+E163+E166</f>
        <v>6133938</v>
      </c>
      <c r="F117" s="109">
        <f>F118+F127+F157+F163+F166</f>
        <v>6127525</v>
      </c>
      <c r="G117" s="102">
        <f t="shared" si="38"/>
        <v>106.68833424246</v>
      </c>
      <c r="H117" s="102">
        <f t="shared" si="39"/>
        <v>97.517388393332922</v>
      </c>
    </row>
    <row r="118" spans="1:8">
      <c r="A118" s="145">
        <v>31</v>
      </c>
      <c r="B118" s="146" t="s">
        <v>1344</v>
      </c>
      <c r="C118" s="109">
        <f t="shared" ref="C118" si="71">C119+C122+C124</f>
        <v>3040363</v>
      </c>
      <c r="D118" s="109">
        <f>D119+D122+D124</f>
        <v>3312855.82</v>
      </c>
      <c r="E118" s="109">
        <f t="shared" ref="E118" si="72">E119+E122+E124</f>
        <v>3262250</v>
      </c>
      <c r="F118" s="109">
        <f>F119+F122+F124</f>
        <v>3233525</v>
      </c>
      <c r="G118" s="102">
        <f t="shared" si="38"/>
        <v>108.96250941088283</v>
      </c>
      <c r="H118" s="102">
        <f t="shared" si="39"/>
        <v>98.47244121840474</v>
      </c>
    </row>
    <row r="119" spans="1:8">
      <c r="A119" s="145">
        <v>311</v>
      </c>
      <c r="B119" s="146" t="s">
        <v>1316</v>
      </c>
      <c r="C119" s="109">
        <f t="shared" ref="C119" si="73">C120+C121</f>
        <v>1830942</v>
      </c>
      <c r="D119" s="109">
        <f>D120+D121</f>
        <v>2020887.22</v>
      </c>
      <c r="E119" s="109">
        <f t="shared" ref="E119" si="74">E120+E121</f>
        <v>2010430</v>
      </c>
      <c r="F119" s="109">
        <f>F120+F121</f>
        <v>1990000</v>
      </c>
      <c r="G119" s="102">
        <f t="shared" si="38"/>
        <v>110.37418006687267</v>
      </c>
      <c r="H119" s="102">
        <f t="shared" si="39"/>
        <v>99.482543117868801</v>
      </c>
    </row>
    <row r="120" spans="1:8">
      <c r="A120" s="147">
        <v>3111</v>
      </c>
      <c r="B120" s="148" t="s">
        <v>1316</v>
      </c>
      <c r="C120" s="79">
        <f>'ZBIRNO PLAN SVEUČILIŠTA'!C220+'ZBIRNO PLAN SVEUČILIŠTA'!C68</f>
        <v>1821690</v>
      </c>
      <c r="D120" s="79">
        <f>'ZBIRNO PLAN SVEUČILIŠTA'!D220+'ZBIRNO PLAN SVEUČILIŠTA'!D68</f>
        <v>2020887.22</v>
      </c>
      <c r="E120" s="79">
        <f>'ZBIRNO PLAN SVEUČILIŠTA'!E220+'ZBIRNO PLAN SVEUČILIŠTA'!E68</f>
        <v>2010430</v>
      </c>
      <c r="F120" s="79">
        <f>'ZBIRNO PLAN SVEUČILIŠTA'!F220+'ZBIRNO PLAN SVEUČILIŠTA'!F68</f>
        <v>1985000</v>
      </c>
      <c r="G120" s="98">
        <f t="shared" si="38"/>
        <v>110.93474850276392</v>
      </c>
      <c r="H120" s="98">
        <f t="shared" si="39"/>
        <v>99.482543117868801</v>
      </c>
    </row>
    <row r="121" spans="1:8">
      <c r="A121" s="147">
        <v>3112</v>
      </c>
      <c r="B121" s="148" t="s">
        <v>1448</v>
      </c>
      <c r="C121" s="79">
        <f>'ZBIRNO PLAN SVEUČILIŠTA'!C221</f>
        <v>9252</v>
      </c>
      <c r="D121" s="79">
        <f>'ZBIRNO PLAN SVEUČILIŠTA'!D221</f>
        <v>0</v>
      </c>
      <c r="E121" s="79">
        <f>'ZBIRNO PLAN SVEUČILIŠTA'!E221</f>
        <v>0</v>
      </c>
      <c r="F121" s="79">
        <f>'ZBIRNO PLAN SVEUČILIŠTA'!F221</f>
        <v>5000</v>
      </c>
      <c r="G121" s="98">
        <f t="shared" si="38"/>
        <v>0</v>
      </c>
      <c r="H121" s="98"/>
    </row>
    <row r="122" spans="1:8">
      <c r="A122" s="145">
        <v>312</v>
      </c>
      <c r="B122" s="146" t="s">
        <v>1317</v>
      </c>
      <c r="C122" s="109">
        <f t="shared" ref="C122:E122" si="75">C123</f>
        <v>908842</v>
      </c>
      <c r="D122" s="109">
        <f>D123</f>
        <v>958522.26</v>
      </c>
      <c r="E122" s="109">
        <f t="shared" si="75"/>
        <v>919250</v>
      </c>
      <c r="F122" s="109">
        <f>F123</f>
        <v>916000</v>
      </c>
      <c r="G122" s="102">
        <f t="shared" si="38"/>
        <v>105.46632527986162</v>
      </c>
      <c r="H122" s="102">
        <f t="shared" si="39"/>
        <v>95.902832762590194</v>
      </c>
    </row>
    <row r="123" spans="1:8">
      <c r="A123" s="147">
        <v>3121</v>
      </c>
      <c r="B123" s="148" t="s">
        <v>1317</v>
      </c>
      <c r="C123" s="79">
        <f>'ZBIRNO PLAN SVEUČILIŠTA'!C1593+'ZBIRNO PLAN SVEUČILIŠTA'!C69+'ZBIRNO PLAN SVEUČILIŠTA'!C223</f>
        <v>908842</v>
      </c>
      <c r="D123" s="79">
        <f>'ZBIRNO PLAN SVEUČILIŠTA'!D1593+'ZBIRNO PLAN SVEUČILIŠTA'!D69+'ZBIRNO PLAN SVEUČILIŠTA'!D223</f>
        <v>958522.26</v>
      </c>
      <c r="E123" s="79">
        <f>'ZBIRNO PLAN SVEUČILIŠTA'!E1593+'ZBIRNO PLAN SVEUČILIŠTA'!E69+'ZBIRNO PLAN SVEUČILIŠTA'!E223</f>
        <v>919250</v>
      </c>
      <c r="F123" s="79">
        <f>'ZBIRNO PLAN SVEUČILIŠTA'!F1593+'ZBIRNO PLAN SVEUČILIŠTA'!F69+'ZBIRNO PLAN SVEUČILIŠTA'!F223</f>
        <v>916000</v>
      </c>
      <c r="G123" s="98">
        <f t="shared" si="38"/>
        <v>105.46632527986162</v>
      </c>
      <c r="H123" s="98">
        <f t="shared" si="39"/>
        <v>95.902832762590194</v>
      </c>
    </row>
    <row r="124" spans="1:8">
      <c r="A124" s="145">
        <v>313</v>
      </c>
      <c r="B124" s="149" t="s">
        <v>1346</v>
      </c>
      <c r="C124" s="109">
        <f t="shared" ref="C124" si="76">C125+C126</f>
        <v>300579</v>
      </c>
      <c r="D124" s="109">
        <f>D125+D126</f>
        <v>333446.33999999997</v>
      </c>
      <c r="E124" s="109">
        <f t="shared" ref="E124" si="77">E125+E126</f>
        <v>332570</v>
      </c>
      <c r="F124" s="109">
        <f>F125+F126</f>
        <v>327525</v>
      </c>
      <c r="G124" s="102">
        <f t="shared" si="38"/>
        <v>110.93467607517491</v>
      </c>
      <c r="H124" s="102">
        <f t="shared" si="39"/>
        <v>99.737187098829764</v>
      </c>
    </row>
    <row r="125" spans="1:8">
      <c r="A125" s="147">
        <v>3132</v>
      </c>
      <c r="B125" s="148" t="s">
        <v>1383</v>
      </c>
      <c r="C125" s="79">
        <f>'ZBIRNO PLAN SVEUČILIŠTA'!C224+'ZBIRNO PLAN SVEUČILIŠTA'!C70</f>
        <v>300579</v>
      </c>
      <c r="D125" s="79">
        <f>'ZBIRNO PLAN SVEUČILIŠTA'!D224+'ZBIRNO PLAN SVEUČILIŠTA'!D70</f>
        <v>333446.33999999997</v>
      </c>
      <c r="E125" s="79">
        <f>'ZBIRNO PLAN SVEUČILIŠTA'!E224+'ZBIRNO PLAN SVEUČILIŠTA'!E70</f>
        <v>332570</v>
      </c>
      <c r="F125" s="79">
        <f>'ZBIRNO PLAN SVEUČILIŠTA'!F224+'ZBIRNO PLAN SVEUČILIŠTA'!F70</f>
        <v>327525</v>
      </c>
      <c r="G125" s="98">
        <f t="shared" si="38"/>
        <v>110.93467607517491</v>
      </c>
      <c r="H125" s="98">
        <f t="shared" si="39"/>
        <v>99.737187098829764</v>
      </c>
    </row>
    <row r="126" spans="1:8" hidden="1">
      <c r="A126" s="147">
        <v>3133</v>
      </c>
      <c r="B126" s="150" t="s">
        <v>1384</v>
      </c>
      <c r="C126" s="79">
        <f>'ZBIRNO PLAN SVEUČILIŠTA'!C71+'ZBIRNO PLAN SVEUČILIŠTA'!C225</f>
        <v>0</v>
      </c>
      <c r="D126" s="79">
        <f>'ZBIRNO PLAN SVEUČILIŠTA'!D71+'ZBIRNO PLAN SVEUČILIŠTA'!D225</f>
        <v>0</v>
      </c>
      <c r="E126" s="79">
        <f>'ZBIRNO PLAN SVEUČILIŠTA'!E71+'ZBIRNO PLAN SVEUČILIŠTA'!E225</f>
        <v>0</v>
      </c>
      <c r="F126" s="79">
        <f>'ZBIRNO PLAN SVEUČILIŠTA'!F71+'ZBIRNO PLAN SVEUČILIŠTA'!F225</f>
        <v>0</v>
      </c>
      <c r="G126" s="98" t="e">
        <f t="shared" si="38"/>
        <v>#DIV/0!</v>
      </c>
      <c r="H126" s="98" t="e">
        <f t="shared" si="39"/>
        <v>#DIV/0!</v>
      </c>
    </row>
    <row r="127" spans="1:8">
      <c r="A127" s="145">
        <v>32</v>
      </c>
      <c r="B127" s="146" t="s">
        <v>1347</v>
      </c>
      <c r="C127" s="109">
        <f t="shared" ref="C127" si="78">C128+C133+C139+C149+C151</f>
        <v>2694081</v>
      </c>
      <c r="D127" s="109">
        <f>D128+D133+D139+D149+D151</f>
        <v>2665275.87</v>
      </c>
      <c r="E127" s="109">
        <f t="shared" ref="E127" si="79">E128+E133+E139+E149+E151</f>
        <v>2608260</v>
      </c>
      <c r="F127" s="109">
        <f>F128+F133+F139+F149+F151</f>
        <v>2666000</v>
      </c>
      <c r="G127" s="102">
        <f t="shared" si="38"/>
        <v>98.930799408035625</v>
      </c>
      <c r="H127" s="102">
        <f t="shared" si="39"/>
        <v>97.860789172266806</v>
      </c>
    </row>
    <row r="128" spans="1:8">
      <c r="A128" s="145">
        <v>321</v>
      </c>
      <c r="B128" s="146" t="s">
        <v>1348</v>
      </c>
      <c r="C128" s="109">
        <f t="shared" ref="C128" si="80">SUM(C129:C132)</f>
        <v>80592</v>
      </c>
      <c r="D128" s="109">
        <f>SUM(D129:D132)</f>
        <v>111350.36000000002</v>
      </c>
      <c r="E128" s="109">
        <f t="shared" ref="E128" si="81">SUM(E129:E132)</f>
        <v>107860</v>
      </c>
      <c r="F128" s="109">
        <f>SUM(F129:F132)</f>
        <v>116000</v>
      </c>
      <c r="G128" s="102">
        <f t="shared" si="38"/>
        <v>138.16552511415529</v>
      </c>
      <c r="H128" s="102">
        <f t="shared" si="39"/>
        <v>96.865425491215291</v>
      </c>
    </row>
    <row r="129" spans="1:8">
      <c r="A129" s="147">
        <v>3211</v>
      </c>
      <c r="B129" s="148" t="s">
        <v>1264</v>
      </c>
      <c r="C129" s="79">
        <f>'ZBIRNO PLAN SVEUČILIŠTA'!C226+'ZBIRNO PLAN SVEUČILIŠTA'!C72</f>
        <v>40977</v>
      </c>
      <c r="D129" s="79">
        <f>'ZBIRNO PLAN SVEUČILIŠTA'!D226+'ZBIRNO PLAN SVEUČILIŠTA'!D72</f>
        <v>66199.350000000006</v>
      </c>
      <c r="E129" s="79">
        <f>'ZBIRNO PLAN SVEUČILIŠTA'!E226+'ZBIRNO PLAN SVEUČILIŠTA'!E72</f>
        <v>64860</v>
      </c>
      <c r="F129" s="79">
        <f>'ZBIRNO PLAN SVEUČILIŠTA'!F226+'ZBIRNO PLAN SVEUČILIŠTA'!F72</f>
        <v>67000</v>
      </c>
      <c r="G129" s="98">
        <f t="shared" si="38"/>
        <v>161.55245625594847</v>
      </c>
      <c r="H129" s="98">
        <f t="shared" si="39"/>
        <v>97.976792823494492</v>
      </c>
    </row>
    <row r="130" spans="1:8" ht="15" customHeight="1">
      <c r="A130" s="147">
        <v>3212</v>
      </c>
      <c r="B130" s="150" t="s">
        <v>1265</v>
      </c>
      <c r="C130" s="79">
        <f>'ZBIRNO PLAN SVEUČILIŠTA'!C227+'ZBIRNO PLAN SVEUČILIŠTA'!C73</f>
        <v>39615</v>
      </c>
      <c r="D130" s="79">
        <f>'ZBIRNO PLAN SVEUČILIŠTA'!D227+'ZBIRNO PLAN SVEUČILIŠTA'!D73</f>
        <v>45151.01</v>
      </c>
      <c r="E130" s="79">
        <f>'ZBIRNO PLAN SVEUČILIŠTA'!E227+'ZBIRNO PLAN SVEUČILIŠTA'!E73</f>
        <v>43000</v>
      </c>
      <c r="F130" s="79">
        <f>'ZBIRNO PLAN SVEUČILIŠTA'!F227+'ZBIRNO PLAN SVEUČILIŠTA'!F73</f>
        <v>38000</v>
      </c>
      <c r="G130" s="98">
        <f t="shared" si="38"/>
        <v>113.97452984980436</v>
      </c>
      <c r="H130" s="98">
        <f t="shared" si="39"/>
        <v>95.235964821163464</v>
      </c>
    </row>
    <row r="131" spans="1:8" hidden="1">
      <c r="A131" s="147">
        <v>3213</v>
      </c>
      <c r="B131" s="148" t="s">
        <v>1318</v>
      </c>
      <c r="C131" s="79">
        <f>'ZBIRNO PLAN SVEUČILIŠTA'!C228</f>
        <v>0</v>
      </c>
      <c r="D131" s="79">
        <f>'ZBIRNO PLAN SVEUČILIŠTA'!D228</f>
        <v>0</v>
      </c>
      <c r="E131" s="79">
        <f>'ZBIRNO PLAN SVEUČILIŠTA'!E228</f>
        <v>0</v>
      </c>
      <c r="F131" s="79">
        <f>'ZBIRNO PLAN SVEUČILIŠTA'!F228</f>
        <v>10000</v>
      </c>
      <c r="G131" s="98" t="e">
        <f t="shared" si="38"/>
        <v>#DIV/0!</v>
      </c>
      <c r="H131" s="98" t="e">
        <f t="shared" si="39"/>
        <v>#DIV/0!</v>
      </c>
    </row>
    <row r="132" spans="1:8" hidden="1">
      <c r="A132" s="147">
        <v>3214</v>
      </c>
      <c r="B132" s="148" t="s">
        <v>1598</v>
      </c>
      <c r="C132" s="79">
        <f>'ZBIRNO PLAN SVEUČILIŠTA'!C229</f>
        <v>0</v>
      </c>
      <c r="D132" s="79">
        <f>'ZBIRNO PLAN SVEUČILIŠTA'!D229</f>
        <v>0</v>
      </c>
      <c r="E132" s="79">
        <f>'ZBIRNO PLAN SVEUČILIŠTA'!E229</f>
        <v>0</v>
      </c>
      <c r="F132" s="79">
        <f>'ZBIRNO PLAN SVEUČILIŠTA'!F229</f>
        <v>1000</v>
      </c>
      <c r="G132" s="98" t="e">
        <f t="shared" si="38"/>
        <v>#DIV/0!</v>
      </c>
      <c r="H132" s="98" t="e">
        <f t="shared" si="39"/>
        <v>#DIV/0!</v>
      </c>
    </row>
    <row r="133" spans="1:8">
      <c r="A133" s="145">
        <v>322</v>
      </c>
      <c r="B133" s="146" t="s">
        <v>1368</v>
      </c>
      <c r="C133" s="109">
        <f t="shared" ref="C133" si="82">SUM(C134:C138)</f>
        <v>18597</v>
      </c>
      <c r="D133" s="109">
        <f>SUM(D134:D138)</f>
        <v>44048.630000000005</v>
      </c>
      <c r="E133" s="109">
        <f t="shared" ref="E133" si="83">SUM(E134:E138)</f>
        <v>48500</v>
      </c>
      <c r="F133" s="109">
        <f>SUM(F134:F138)</f>
        <v>25000</v>
      </c>
      <c r="G133" s="102">
        <f t="shared" ref="G133:G196" si="84">D133/C133*100</f>
        <v>236.85879442920904</v>
      </c>
      <c r="H133" s="102">
        <f t="shared" ref="H133:H196" si="85">E133/D133*100</f>
        <v>110.10558103623198</v>
      </c>
    </row>
    <row r="134" spans="1:8">
      <c r="A134" s="147">
        <v>3221</v>
      </c>
      <c r="B134" s="148" t="s">
        <v>1267</v>
      </c>
      <c r="C134" s="79">
        <f>'ZBIRNO PLAN SVEUČILIŠTA'!C230</f>
        <v>448</v>
      </c>
      <c r="D134" s="79">
        <f>'ZBIRNO PLAN SVEUČILIŠTA'!D230</f>
        <v>4456.5600000000004</v>
      </c>
      <c r="E134" s="79">
        <f>'ZBIRNO PLAN SVEUČILIŠTA'!E230</f>
        <v>5500</v>
      </c>
      <c r="F134" s="79">
        <f>'ZBIRNO PLAN SVEUČILIŠTA'!F230</f>
        <v>4000</v>
      </c>
      <c r="G134" s="98">
        <f t="shared" si="84"/>
        <v>994.76785714285722</v>
      </c>
      <c r="H134" s="98">
        <f t="shared" si="85"/>
        <v>123.41357459565224</v>
      </c>
    </row>
    <row r="135" spans="1:8">
      <c r="A135" s="147">
        <v>3222</v>
      </c>
      <c r="B135" s="148" t="s">
        <v>1268</v>
      </c>
      <c r="C135" s="79">
        <f>'ZBIRNO PLAN SVEUČILIŠTA'!C231</f>
        <v>9990</v>
      </c>
      <c r="D135" s="79">
        <f>'ZBIRNO PLAN SVEUČILIŠTA'!D231</f>
        <v>7301.75</v>
      </c>
      <c r="E135" s="79">
        <f>'ZBIRNO PLAN SVEUČILIŠTA'!E231</f>
        <v>7000</v>
      </c>
      <c r="F135" s="79">
        <f>'ZBIRNO PLAN SVEUČILIŠTA'!F231</f>
        <v>4000</v>
      </c>
      <c r="G135" s="98">
        <f t="shared" si="84"/>
        <v>73.090590590590594</v>
      </c>
      <c r="H135" s="98">
        <f t="shared" si="85"/>
        <v>95.867429040983325</v>
      </c>
    </row>
    <row r="136" spans="1:8">
      <c r="A136" s="147">
        <v>3223</v>
      </c>
      <c r="B136" s="148" t="s">
        <v>1269</v>
      </c>
      <c r="C136" s="79">
        <f>'ZBIRNO PLAN SVEUČILIŠTA'!C232+'ZBIRNO PLAN SVEUČILIŠTA'!C74</f>
        <v>8159</v>
      </c>
      <c r="D136" s="79">
        <f>'ZBIRNO PLAN SVEUČILIŠTA'!D232+'ZBIRNO PLAN SVEUČILIŠTA'!D74</f>
        <v>27264.07</v>
      </c>
      <c r="E136" s="79">
        <f>'ZBIRNO PLAN SVEUČILIŠTA'!E232+'ZBIRNO PLAN SVEUČILIŠTA'!E74</f>
        <v>30000</v>
      </c>
      <c r="F136" s="79">
        <f>'ZBIRNO PLAN SVEUČILIŠTA'!F232+'ZBIRNO PLAN SVEUČILIŠTA'!F74</f>
        <v>17000</v>
      </c>
      <c r="G136" s="98">
        <f t="shared" si="84"/>
        <v>334.15945581566365</v>
      </c>
      <c r="H136" s="98">
        <f t="shared" si="85"/>
        <v>110.03492875421755</v>
      </c>
    </row>
    <row r="137" spans="1:8" ht="15.75" customHeight="1">
      <c r="A137" s="147">
        <v>3224</v>
      </c>
      <c r="B137" s="150" t="s">
        <v>1270</v>
      </c>
      <c r="C137" s="79">
        <f>'ZBIRNO PLAN SVEUČILIŠTA'!C233</f>
        <v>0</v>
      </c>
      <c r="D137" s="79">
        <f>'ZBIRNO PLAN SVEUČILIŠTA'!D233</f>
        <v>5026.25</v>
      </c>
      <c r="E137" s="79">
        <f>'ZBIRNO PLAN SVEUČILIŠTA'!E233</f>
        <v>6000</v>
      </c>
      <c r="F137" s="79">
        <f>'ZBIRNO PLAN SVEUČILIŠTA'!F233</f>
        <v>0</v>
      </c>
      <c r="G137" s="98"/>
      <c r="H137" s="98">
        <f t="shared" si="85"/>
        <v>119.37329022631187</v>
      </c>
    </row>
    <row r="138" spans="1:8" hidden="1">
      <c r="A138" s="147">
        <v>3227</v>
      </c>
      <c r="B138" s="150" t="s">
        <v>1331</v>
      </c>
      <c r="C138" s="79">
        <f>'ZBIRNO PLAN SVEUČILIŠTA'!C234</f>
        <v>0</v>
      </c>
      <c r="D138" s="79">
        <f>'ZBIRNO PLAN SVEUČILIŠTA'!D234</f>
        <v>0</v>
      </c>
      <c r="E138" s="79">
        <f>'ZBIRNO PLAN SVEUČILIŠTA'!E234</f>
        <v>0</v>
      </c>
      <c r="F138" s="79">
        <f>'ZBIRNO PLAN SVEUČILIŠTA'!F234</f>
        <v>0</v>
      </c>
      <c r="G138" s="98" t="e">
        <f t="shared" si="84"/>
        <v>#DIV/0!</v>
      </c>
      <c r="H138" s="98" t="e">
        <f t="shared" si="85"/>
        <v>#DIV/0!</v>
      </c>
    </row>
    <row r="139" spans="1:8">
      <c r="A139" s="145">
        <v>323</v>
      </c>
      <c r="B139" s="149" t="s">
        <v>1369</v>
      </c>
      <c r="C139" s="109">
        <f t="shared" ref="C139" si="86">SUM(C140:C148)</f>
        <v>2485033</v>
      </c>
      <c r="D139" s="109">
        <f>SUM(D140:D148)</f>
        <v>2302290</v>
      </c>
      <c r="E139" s="109">
        <f t="shared" ref="E139" si="87">SUM(E140:E148)</f>
        <v>2260300</v>
      </c>
      <c r="F139" s="109">
        <f>SUM(F140:F148)</f>
        <v>2402000</v>
      </c>
      <c r="G139" s="102">
        <f t="shared" si="84"/>
        <v>92.646254597021453</v>
      </c>
      <c r="H139" s="102">
        <f t="shared" si="85"/>
        <v>98.176163732631423</v>
      </c>
    </row>
    <row r="140" spans="1:8">
      <c r="A140" s="147">
        <v>3231</v>
      </c>
      <c r="B140" s="148" t="s">
        <v>1272</v>
      </c>
      <c r="C140" s="79">
        <f>'ZBIRNO PLAN SVEUČILIŠTA'!C235</f>
        <v>1628</v>
      </c>
      <c r="D140" s="79">
        <f>'ZBIRNO PLAN SVEUČILIŠTA'!D235</f>
        <v>12063.890000000001</v>
      </c>
      <c r="E140" s="79">
        <f>'ZBIRNO PLAN SVEUČILIŠTA'!E235</f>
        <v>11000</v>
      </c>
      <c r="F140" s="79">
        <f>'ZBIRNO PLAN SVEUČILIŠTA'!F235</f>
        <v>7000</v>
      </c>
      <c r="G140" s="98">
        <f t="shared" si="84"/>
        <v>741.0251842751843</v>
      </c>
      <c r="H140" s="98">
        <f t="shared" si="85"/>
        <v>91.181202746377821</v>
      </c>
    </row>
    <row r="141" spans="1:8" hidden="1">
      <c r="A141" s="147">
        <v>3232</v>
      </c>
      <c r="B141" s="148" t="s">
        <v>1273</v>
      </c>
      <c r="C141" s="79">
        <f>'ZBIRNO PLAN SVEUČILIŠTA'!C236</f>
        <v>0</v>
      </c>
      <c r="D141" s="79">
        <f>'ZBIRNO PLAN SVEUČILIŠTA'!D236</f>
        <v>0</v>
      </c>
      <c r="E141" s="79">
        <f>'ZBIRNO PLAN SVEUČILIŠTA'!E236</f>
        <v>0</v>
      </c>
      <c r="F141" s="79">
        <f>'ZBIRNO PLAN SVEUČILIŠTA'!F236</f>
        <v>0</v>
      </c>
      <c r="G141" s="98" t="e">
        <f t="shared" si="84"/>
        <v>#DIV/0!</v>
      </c>
      <c r="H141" s="98" t="e">
        <f t="shared" si="85"/>
        <v>#DIV/0!</v>
      </c>
    </row>
    <row r="142" spans="1:8">
      <c r="A142" s="147">
        <v>3233</v>
      </c>
      <c r="B142" s="148" t="s">
        <v>1274</v>
      </c>
      <c r="C142" s="79">
        <f>'ZBIRNO PLAN SVEUČILIŠTA'!C237</f>
        <v>7813</v>
      </c>
      <c r="D142" s="79">
        <f>'ZBIRNO PLAN SVEUČILIŠTA'!D237</f>
        <v>31342.309999999998</v>
      </c>
      <c r="E142" s="79">
        <f>'ZBIRNO PLAN SVEUČILIŠTA'!E237</f>
        <v>51600</v>
      </c>
      <c r="F142" s="79">
        <f>'ZBIRNO PLAN SVEUČILIŠTA'!F237</f>
        <v>15000</v>
      </c>
      <c r="G142" s="98">
        <f t="shared" si="84"/>
        <v>401.15589402278255</v>
      </c>
      <c r="H142" s="98">
        <f t="shared" si="85"/>
        <v>164.63368526442372</v>
      </c>
    </row>
    <row r="143" spans="1:8" hidden="1">
      <c r="A143" s="147">
        <v>3234</v>
      </c>
      <c r="B143" s="148" t="s">
        <v>1275</v>
      </c>
      <c r="C143" s="79">
        <f>'ZBIRNO PLAN SVEUČILIŠTA'!C238</f>
        <v>0</v>
      </c>
      <c r="D143" s="79">
        <f>'ZBIRNO PLAN SVEUČILIŠTA'!D238</f>
        <v>0</v>
      </c>
      <c r="E143" s="79">
        <f>'ZBIRNO PLAN SVEUČILIŠTA'!E238</f>
        <v>0</v>
      </c>
      <c r="F143" s="79">
        <f>'ZBIRNO PLAN SVEUČILIŠTA'!F238</f>
        <v>0</v>
      </c>
      <c r="G143" s="98" t="e">
        <f t="shared" si="84"/>
        <v>#DIV/0!</v>
      </c>
      <c r="H143" s="98" t="e">
        <f t="shared" si="85"/>
        <v>#DIV/0!</v>
      </c>
    </row>
    <row r="144" spans="1:8">
      <c r="A144" s="147">
        <v>3235</v>
      </c>
      <c r="B144" s="148" t="s">
        <v>1276</v>
      </c>
      <c r="C144" s="79">
        <f>'ZBIRNO PLAN SVEUČILIŠTA'!C239</f>
        <v>79500</v>
      </c>
      <c r="D144" s="79">
        <f>'ZBIRNO PLAN SVEUČILIŠTA'!D239</f>
        <v>70856.2</v>
      </c>
      <c r="E144" s="79">
        <f>'ZBIRNO PLAN SVEUČILIŠTA'!E239</f>
        <v>82100</v>
      </c>
      <c r="F144" s="79">
        <f>'ZBIRNO PLAN SVEUČILIŠTA'!F239</f>
        <v>81000</v>
      </c>
      <c r="G144" s="98">
        <f t="shared" si="84"/>
        <v>89.127295597484263</v>
      </c>
      <c r="H144" s="98">
        <f t="shared" si="85"/>
        <v>115.86847728215739</v>
      </c>
    </row>
    <row r="145" spans="1:8">
      <c r="A145" s="147">
        <v>3236</v>
      </c>
      <c r="B145" s="148" t="s">
        <v>1277</v>
      </c>
      <c r="C145" s="79">
        <f>'ZBIRNO PLAN SVEUČILIŠTA'!C240</f>
        <v>0</v>
      </c>
      <c r="D145" s="79">
        <f>'ZBIRNO PLAN SVEUČILIŠTA'!D240</f>
        <v>0</v>
      </c>
      <c r="E145" s="79">
        <f>'ZBIRNO PLAN SVEUČILIŠTA'!E240</f>
        <v>0</v>
      </c>
      <c r="F145" s="79">
        <f>'ZBIRNO PLAN SVEUČILIŠTA'!F240</f>
        <v>5000</v>
      </c>
      <c r="G145" s="98"/>
      <c r="H145" s="98"/>
    </row>
    <row r="146" spans="1:8">
      <c r="A146" s="147">
        <v>3237</v>
      </c>
      <c r="B146" s="148" t="s">
        <v>1278</v>
      </c>
      <c r="C146" s="79">
        <f>'ZBIRNO PLAN SVEUČILIŠTA'!C241+'ZBIRNO PLAN SVEUČILIŠTA'!C75</f>
        <v>2350039</v>
      </c>
      <c r="D146" s="79">
        <f>'ZBIRNO PLAN SVEUČILIŠTA'!D241+'ZBIRNO PLAN SVEUČILIŠTA'!D75</f>
        <v>2141200.87</v>
      </c>
      <c r="E146" s="79">
        <f>'ZBIRNO PLAN SVEUČILIŠTA'!E241+'ZBIRNO PLAN SVEUČILIŠTA'!E75</f>
        <v>2067000</v>
      </c>
      <c r="F146" s="79">
        <f>'ZBIRNO PLAN SVEUČILIŠTA'!F241+'ZBIRNO PLAN SVEUČILIŠTA'!F75</f>
        <v>2230000</v>
      </c>
      <c r="G146" s="98">
        <f t="shared" si="84"/>
        <v>91.113418543266732</v>
      </c>
      <c r="H146" s="98">
        <f t="shared" si="85"/>
        <v>96.534614241960398</v>
      </c>
    </row>
    <row r="147" spans="1:8">
      <c r="A147" s="147">
        <v>3238</v>
      </c>
      <c r="B147" s="148" t="s">
        <v>1279</v>
      </c>
      <c r="C147" s="79">
        <f>'ZBIRNO PLAN SVEUČILIŠTA'!C242</f>
        <v>0</v>
      </c>
      <c r="D147" s="79">
        <f>'ZBIRNO PLAN SVEUČILIŠTA'!D242</f>
        <v>22464.25</v>
      </c>
      <c r="E147" s="79">
        <f>'ZBIRNO PLAN SVEUČILIŠTA'!E242</f>
        <v>22500</v>
      </c>
      <c r="F147" s="79">
        <f>'ZBIRNO PLAN SVEUČILIŠTA'!F242</f>
        <v>0</v>
      </c>
      <c r="G147" s="98"/>
      <c r="H147" s="98">
        <f t="shared" si="85"/>
        <v>100.15914174744316</v>
      </c>
    </row>
    <row r="148" spans="1:8">
      <c r="A148" s="147">
        <v>3239</v>
      </c>
      <c r="B148" s="148" t="s">
        <v>1280</v>
      </c>
      <c r="C148" s="79">
        <f>'ZBIRNO PLAN SVEUČILIŠTA'!C243</f>
        <v>46053</v>
      </c>
      <c r="D148" s="79">
        <f>'ZBIRNO PLAN SVEUČILIŠTA'!D243</f>
        <v>24362.48</v>
      </c>
      <c r="E148" s="79">
        <f>'ZBIRNO PLAN SVEUČILIŠTA'!E243</f>
        <v>26100</v>
      </c>
      <c r="F148" s="79">
        <f>'ZBIRNO PLAN SVEUČILIŠTA'!F243</f>
        <v>64000</v>
      </c>
      <c r="G148" s="98">
        <f t="shared" si="84"/>
        <v>52.900961935161661</v>
      </c>
      <c r="H148" s="98">
        <f t="shared" si="85"/>
        <v>107.13195044182694</v>
      </c>
    </row>
    <row r="149" spans="1:8">
      <c r="A149" s="145">
        <v>324</v>
      </c>
      <c r="B149" s="146" t="s">
        <v>1377</v>
      </c>
      <c r="C149" s="109">
        <f t="shared" ref="C149:E149" si="88">C150</f>
        <v>0</v>
      </c>
      <c r="D149" s="109">
        <f>D150</f>
        <v>2102</v>
      </c>
      <c r="E149" s="109">
        <f t="shared" si="88"/>
        <v>2100</v>
      </c>
      <c r="F149" s="109">
        <f>F150</f>
        <v>10000</v>
      </c>
      <c r="G149" s="102"/>
      <c r="H149" s="102">
        <f t="shared" si="85"/>
        <v>99.904852521408188</v>
      </c>
    </row>
    <row r="150" spans="1:8">
      <c r="A150" s="147">
        <v>3241</v>
      </c>
      <c r="B150" s="148" t="s">
        <v>1320</v>
      </c>
      <c r="C150" s="79">
        <f>'ZBIRNO PLAN SVEUČILIŠTA'!C244</f>
        <v>0</v>
      </c>
      <c r="D150" s="79">
        <f>'ZBIRNO PLAN SVEUČILIŠTA'!D244</f>
        <v>2102</v>
      </c>
      <c r="E150" s="79">
        <f>'ZBIRNO PLAN SVEUČILIŠTA'!E244</f>
        <v>2100</v>
      </c>
      <c r="F150" s="79">
        <f>'ZBIRNO PLAN SVEUČILIŠTA'!F244</f>
        <v>10000</v>
      </c>
      <c r="G150" s="98"/>
      <c r="H150" s="98">
        <f t="shared" si="85"/>
        <v>99.904852521408188</v>
      </c>
    </row>
    <row r="151" spans="1:8">
      <c r="A151" s="145">
        <v>329</v>
      </c>
      <c r="B151" s="146" t="s">
        <v>1285</v>
      </c>
      <c r="C151" s="109">
        <f t="shared" ref="C151" si="89">SUM(C152:C156)</f>
        <v>109859</v>
      </c>
      <c r="D151" s="109">
        <f>SUM(D152:D156)</f>
        <v>205484.88</v>
      </c>
      <c r="E151" s="109">
        <f t="shared" ref="E151" si="90">SUM(E152:E156)</f>
        <v>189500</v>
      </c>
      <c r="F151" s="109">
        <f>SUM(F152:F156)</f>
        <v>113000</v>
      </c>
      <c r="G151" s="102">
        <f t="shared" si="84"/>
        <v>187.04419301104141</v>
      </c>
      <c r="H151" s="102">
        <f t="shared" si="85"/>
        <v>92.220897226112214</v>
      </c>
    </row>
    <row r="152" spans="1:8" hidden="1">
      <c r="A152" s="147">
        <v>3292</v>
      </c>
      <c r="B152" s="148" t="s">
        <v>1281</v>
      </c>
      <c r="C152" s="79">
        <f>'ZBIRNO PLAN SVEUČILIŠTA'!C245</f>
        <v>0</v>
      </c>
      <c r="D152" s="79">
        <f>'ZBIRNO PLAN SVEUČILIŠTA'!D245</f>
        <v>0</v>
      </c>
      <c r="E152" s="79">
        <f>'ZBIRNO PLAN SVEUČILIŠTA'!E245</f>
        <v>0</v>
      </c>
      <c r="F152" s="79">
        <f>'ZBIRNO PLAN SVEUČILIŠTA'!F245</f>
        <v>0</v>
      </c>
      <c r="G152" s="98" t="e">
        <f t="shared" si="84"/>
        <v>#DIV/0!</v>
      </c>
      <c r="H152" s="98" t="e">
        <f t="shared" si="85"/>
        <v>#DIV/0!</v>
      </c>
    </row>
    <row r="153" spans="1:8">
      <c r="A153" s="147">
        <v>3293</v>
      </c>
      <c r="B153" s="148" t="s">
        <v>1321</v>
      </c>
      <c r="C153" s="79">
        <v>76704</v>
      </c>
      <c r="D153" s="79">
        <f>'ZBIRNO PLAN SVEUČILIŠTA'!D246</f>
        <v>163139.83000000002</v>
      </c>
      <c r="E153" s="79">
        <f>'ZBIRNO PLAN SVEUČILIŠTA'!E246</f>
        <v>158500</v>
      </c>
      <c r="F153" s="79">
        <f>'ZBIRNO PLAN SVEUČILIŠTA'!F246</f>
        <v>81000</v>
      </c>
      <c r="G153" s="98">
        <f t="shared" si="84"/>
        <v>212.68751303712978</v>
      </c>
      <c r="H153" s="98">
        <f t="shared" si="85"/>
        <v>97.155918330918936</v>
      </c>
    </row>
    <row r="154" spans="1:8">
      <c r="A154" s="147">
        <v>3294</v>
      </c>
      <c r="B154" s="148" t="s">
        <v>1283</v>
      </c>
      <c r="C154" s="79">
        <f>'ZBIRNO PLAN SVEUČILIŠTA'!C247</f>
        <v>2232</v>
      </c>
      <c r="D154" s="79">
        <f>'ZBIRNO PLAN SVEUČILIŠTA'!D247</f>
        <v>0</v>
      </c>
      <c r="E154" s="79">
        <f>'ZBIRNO PLAN SVEUČILIŠTA'!E247</f>
        <v>0</v>
      </c>
      <c r="F154" s="79">
        <f>'ZBIRNO PLAN SVEUČILIŠTA'!F247</f>
        <v>0</v>
      </c>
      <c r="G154" s="98">
        <f t="shared" si="84"/>
        <v>0</v>
      </c>
      <c r="H154" s="98"/>
    </row>
    <row r="155" spans="1:8">
      <c r="A155" s="147">
        <v>3295</v>
      </c>
      <c r="B155" s="148" t="s">
        <v>1284</v>
      </c>
      <c r="C155" s="79">
        <f>'ZBIRNO PLAN SVEUČILIŠTA'!C248</f>
        <v>29958</v>
      </c>
      <c r="D155" s="79">
        <f>'ZBIRNO PLAN SVEUČILIŠTA'!D248</f>
        <v>24912.5</v>
      </c>
      <c r="E155" s="79">
        <f>'ZBIRNO PLAN SVEUČILIŠTA'!E248</f>
        <v>28500</v>
      </c>
      <c r="F155" s="79">
        <f>'ZBIRNO PLAN SVEUČILIŠTA'!F248</f>
        <v>30000</v>
      </c>
      <c r="G155" s="98">
        <f t="shared" si="84"/>
        <v>83.158087989852461</v>
      </c>
      <c r="H155" s="98">
        <f t="shared" si="85"/>
        <v>114.4004014049172</v>
      </c>
    </row>
    <row r="156" spans="1:8">
      <c r="A156" s="147">
        <v>3299</v>
      </c>
      <c r="B156" s="148" t="s">
        <v>1285</v>
      </c>
      <c r="C156" s="79">
        <f>'ZBIRNO PLAN SVEUČILIŠTA'!C249</f>
        <v>965</v>
      </c>
      <c r="D156" s="79">
        <f>'ZBIRNO PLAN SVEUČILIŠTA'!D249</f>
        <v>17432.55</v>
      </c>
      <c r="E156" s="79">
        <f>'ZBIRNO PLAN SVEUČILIŠTA'!E249</f>
        <v>2500</v>
      </c>
      <c r="F156" s="79">
        <f>'ZBIRNO PLAN SVEUČILIŠTA'!F249</f>
        <v>2000</v>
      </c>
      <c r="G156" s="98">
        <f t="shared" si="84"/>
        <v>1806.4818652849742</v>
      </c>
      <c r="H156" s="98">
        <f t="shared" si="85"/>
        <v>14.340988553022937</v>
      </c>
    </row>
    <row r="157" spans="1:8">
      <c r="A157" s="145">
        <v>34</v>
      </c>
      <c r="B157" s="146" t="s">
        <v>1370</v>
      </c>
      <c r="C157" s="109">
        <f t="shared" ref="C157:E157" si="91">C158</f>
        <v>26968</v>
      </c>
      <c r="D157" s="109">
        <f>D158</f>
        <v>63403.05</v>
      </c>
      <c r="E157" s="109">
        <f t="shared" si="91"/>
        <v>12100</v>
      </c>
      <c r="F157" s="109">
        <f>F158</f>
        <v>13000</v>
      </c>
      <c r="G157" s="102">
        <f t="shared" si="84"/>
        <v>235.10475378226045</v>
      </c>
      <c r="H157" s="102">
        <f t="shared" si="85"/>
        <v>19.084255410425836</v>
      </c>
    </row>
    <row r="158" spans="1:8">
      <c r="A158" s="145">
        <v>343</v>
      </c>
      <c r="B158" s="146" t="s">
        <v>1371</v>
      </c>
      <c r="C158" s="109">
        <f t="shared" ref="C158" si="92">SUM(C159:C162)</f>
        <v>26968</v>
      </c>
      <c r="D158" s="109">
        <f>SUM(D159:D162)</f>
        <v>63403.05</v>
      </c>
      <c r="E158" s="109">
        <f t="shared" ref="E158" si="93">SUM(E159:E162)</f>
        <v>12100</v>
      </c>
      <c r="F158" s="109">
        <f>SUM(F159:F162)</f>
        <v>13000</v>
      </c>
      <c r="G158" s="102">
        <f t="shared" si="84"/>
        <v>235.10475378226045</v>
      </c>
      <c r="H158" s="102">
        <f t="shared" si="85"/>
        <v>19.084255410425836</v>
      </c>
    </row>
    <row r="159" spans="1:8">
      <c r="A159" s="147">
        <v>3431</v>
      </c>
      <c r="B159" s="148" t="s">
        <v>1286</v>
      </c>
      <c r="C159" s="79">
        <f>'ZBIRNO PLAN SVEUČILIŠTA'!C250</f>
        <v>5977</v>
      </c>
      <c r="D159" s="79">
        <f>'ZBIRNO PLAN SVEUČILIŠTA'!D250</f>
        <v>6447.66</v>
      </c>
      <c r="E159" s="79">
        <f>'ZBIRNO PLAN SVEUČILIŠTA'!E250</f>
        <v>6000</v>
      </c>
      <c r="F159" s="79">
        <f>'ZBIRNO PLAN SVEUČILIŠTA'!F250</f>
        <v>12000</v>
      </c>
      <c r="G159" s="98">
        <f t="shared" si="84"/>
        <v>107.87451898945959</v>
      </c>
      <c r="H159" s="98">
        <f t="shared" si="85"/>
        <v>93.057016033723855</v>
      </c>
    </row>
    <row r="160" spans="1:8" ht="15.75" customHeight="1">
      <c r="A160" s="147">
        <v>3432</v>
      </c>
      <c r="B160" s="150" t="s">
        <v>1323</v>
      </c>
      <c r="C160" s="79">
        <f>'ZBIRNO PLAN SVEUČILIŠTA'!C251</f>
        <v>20989</v>
      </c>
      <c r="D160" s="79">
        <f>'ZBIRNO PLAN SVEUČILIŠTA'!D251</f>
        <v>56890.33</v>
      </c>
      <c r="E160" s="79">
        <f>'ZBIRNO PLAN SVEUČILIŠTA'!E251</f>
        <v>6000</v>
      </c>
      <c r="F160" s="79">
        <f>'ZBIRNO PLAN SVEUČILIŠTA'!F251</f>
        <v>0</v>
      </c>
      <c r="G160" s="98">
        <f t="shared" si="84"/>
        <v>271.04831102005818</v>
      </c>
      <c r="H160" s="98">
        <f t="shared" si="85"/>
        <v>10.546607833000794</v>
      </c>
    </row>
    <row r="161" spans="1:8">
      <c r="A161" s="147">
        <v>3433</v>
      </c>
      <c r="B161" s="148" t="s">
        <v>1449</v>
      </c>
      <c r="C161" s="79">
        <f>'ZBIRNO PLAN SVEUČILIŠTA'!C252</f>
        <v>2</v>
      </c>
      <c r="D161" s="79">
        <f>'ZBIRNO PLAN SVEUČILIŠTA'!D252</f>
        <v>65.06</v>
      </c>
      <c r="E161" s="79">
        <f>'ZBIRNO PLAN SVEUČILIŠTA'!E252</f>
        <v>100</v>
      </c>
      <c r="F161" s="79">
        <f>'ZBIRNO PLAN SVEUČILIŠTA'!F252</f>
        <v>1000</v>
      </c>
      <c r="G161" s="98">
        <f t="shared" si="84"/>
        <v>3253</v>
      </c>
      <c r="H161" s="98">
        <f t="shared" si="85"/>
        <v>153.70427297878882</v>
      </c>
    </row>
    <row r="162" spans="1:8" hidden="1">
      <c r="A162" s="147">
        <v>3434</v>
      </c>
      <c r="B162" s="148" t="s">
        <v>1324</v>
      </c>
      <c r="C162" s="79">
        <f>'ZBIRNO PLAN SVEUČILIŠTA'!C253</f>
        <v>0</v>
      </c>
      <c r="D162" s="79">
        <f>'ZBIRNO PLAN SVEUČILIŠTA'!D253</f>
        <v>0</v>
      </c>
      <c r="E162" s="79">
        <f>'ZBIRNO PLAN SVEUČILIŠTA'!E253</f>
        <v>0</v>
      </c>
      <c r="F162" s="79">
        <f>'ZBIRNO PLAN SVEUČILIŠTA'!F253</f>
        <v>0</v>
      </c>
      <c r="G162" s="98" t="e">
        <f t="shared" si="84"/>
        <v>#DIV/0!</v>
      </c>
      <c r="H162" s="98" t="e">
        <f t="shared" si="85"/>
        <v>#DIV/0!</v>
      </c>
    </row>
    <row r="163" spans="1:8">
      <c r="A163" s="145">
        <v>36</v>
      </c>
      <c r="B163" s="146" t="s">
        <v>1378</v>
      </c>
      <c r="C163" s="109">
        <f t="shared" ref="C163:E164" si="94">C164</f>
        <v>99214</v>
      </c>
      <c r="D163" s="109">
        <f>D164</f>
        <v>173328.7</v>
      </c>
      <c r="E163" s="109">
        <f t="shared" si="94"/>
        <v>173328</v>
      </c>
      <c r="F163" s="109">
        <f>F164</f>
        <v>140000</v>
      </c>
      <c r="G163" s="102">
        <f t="shared" si="84"/>
        <v>174.70185659281958</v>
      </c>
      <c r="H163" s="102">
        <f t="shared" si="85"/>
        <v>99.999596143050738</v>
      </c>
    </row>
    <row r="164" spans="1:8">
      <c r="A164" s="145">
        <v>369</v>
      </c>
      <c r="B164" s="146" t="s">
        <v>1325</v>
      </c>
      <c r="C164" s="109">
        <f t="shared" si="94"/>
        <v>99214</v>
      </c>
      <c r="D164" s="109">
        <f>D165</f>
        <v>173328.7</v>
      </c>
      <c r="E164" s="109">
        <f t="shared" si="94"/>
        <v>173328</v>
      </c>
      <c r="F164" s="109">
        <f>F165</f>
        <v>140000</v>
      </c>
      <c r="G164" s="102">
        <f t="shared" si="84"/>
        <v>174.70185659281958</v>
      </c>
      <c r="H164" s="102">
        <f t="shared" si="85"/>
        <v>99.999596143050738</v>
      </c>
    </row>
    <row r="165" spans="1:8">
      <c r="A165" s="147">
        <v>3691</v>
      </c>
      <c r="B165" s="148" t="s">
        <v>1325</v>
      </c>
      <c r="C165" s="79">
        <f>'ZBIRNO PLAN SVEUČILIŠTA'!C254</f>
        <v>99214</v>
      </c>
      <c r="D165" s="79">
        <f>'ZBIRNO PLAN SVEUČILIŠTA'!D254</f>
        <v>173328.7</v>
      </c>
      <c r="E165" s="79">
        <f>'ZBIRNO PLAN SVEUČILIŠTA'!E254</f>
        <v>173328</v>
      </c>
      <c r="F165" s="79">
        <f>'ZBIRNO PLAN SVEUČILIŠTA'!F254</f>
        <v>140000</v>
      </c>
      <c r="G165" s="98">
        <f t="shared" si="84"/>
        <v>174.70185659281958</v>
      </c>
      <c r="H165" s="98">
        <f t="shared" si="85"/>
        <v>99.999596143050738</v>
      </c>
    </row>
    <row r="166" spans="1:8">
      <c r="A166" s="145">
        <v>38</v>
      </c>
      <c r="B166" s="146" t="s">
        <v>1379</v>
      </c>
      <c r="C166" s="109">
        <f t="shared" ref="C166:E166" si="95">C167</f>
        <v>35142</v>
      </c>
      <c r="D166" s="109">
        <f>D167</f>
        <v>75233.23000000001</v>
      </c>
      <c r="E166" s="109">
        <f t="shared" si="95"/>
        <v>78000</v>
      </c>
      <c r="F166" s="109">
        <f>F167</f>
        <v>75000</v>
      </c>
      <c r="G166" s="102">
        <f t="shared" si="84"/>
        <v>214.08351829719425</v>
      </c>
      <c r="H166" s="102">
        <f t="shared" si="85"/>
        <v>103.67759034139567</v>
      </c>
    </row>
    <row r="167" spans="1:8">
      <c r="A167" s="145">
        <v>381</v>
      </c>
      <c r="B167" s="146" t="s">
        <v>1365</v>
      </c>
      <c r="C167" s="109">
        <f t="shared" ref="C167" si="96">C168+C169</f>
        <v>35142</v>
      </c>
      <c r="D167" s="109">
        <f>D168+D169</f>
        <v>75233.23000000001</v>
      </c>
      <c r="E167" s="109">
        <f t="shared" ref="E167" si="97">E168+E169</f>
        <v>78000</v>
      </c>
      <c r="F167" s="109">
        <f>F168+F169</f>
        <v>75000</v>
      </c>
      <c r="G167" s="102">
        <f t="shared" si="84"/>
        <v>214.08351829719425</v>
      </c>
      <c r="H167" s="102">
        <f t="shared" si="85"/>
        <v>103.67759034139567</v>
      </c>
    </row>
    <row r="168" spans="1:8">
      <c r="A168" s="147">
        <v>3811</v>
      </c>
      <c r="B168" s="148" t="s">
        <v>1326</v>
      </c>
      <c r="C168" s="79">
        <f>'ZBIRNO PLAN SVEUČILIŠTA'!C255</f>
        <v>2500</v>
      </c>
      <c r="D168" s="79">
        <f>'ZBIRNO PLAN SVEUČILIŠTA'!D255</f>
        <v>26500</v>
      </c>
      <c r="E168" s="79">
        <f>'ZBIRNO PLAN SVEUČILIŠTA'!E255</f>
        <v>30000</v>
      </c>
      <c r="F168" s="79">
        <f>'ZBIRNO PLAN SVEUČILIŠTA'!F255</f>
        <v>40000</v>
      </c>
      <c r="G168" s="98">
        <f t="shared" si="84"/>
        <v>1060</v>
      </c>
      <c r="H168" s="98">
        <f t="shared" si="85"/>
        <v>113.20754716981132</v>
      </c>
    </row>
    <row r="169" spans="1:8">
      <c r="A169" s="147">
        <v>3812</v>
      </c>
      <c r="B169" s="148" t="s">
        <v>1441</v>
      </c>
      <c r="C169" s="79">
        <f>'ZBIRNO PLAN SVEUČILIŠTA'!C256</f>
        <v>32642</v>
      </c>
      <c r="D169" s="79">
        <f>'ZBIRNO PLAN SVEUČILIŠTA'!D256</f>
        <v>48733.23</v>
      </c>
      <c r="E169" s="79">
        <f>'ZBIRNO PLAN SVEUČILIŠTA'!E256</f>
        <v>48000</v>
      </c>
      <c r="F169" s="79">
        <f>'ZBIRNO PLAN SVEUČILIŠTA'!F256</f>
        <v>35000</v>
      </c>
      <c r="G169" s="98">
        <f t="shared" si="84"/>
        <v>149.29609092580111</v>
      </c>
      <c r="H169" s="98">
        <f t="shared" si="85"/>
        <v>98.495420886323345</v>
      </c>
    </row>
    <row r="170" spans="1:8">
      <c r="A170" s="145">
        <v>4</v>
      </c>
      <c r="B170" s="146" t="s">
        <v>1372</v>
      </c>
      <c r="C170" s="109">
        <f t="shared" ref="C170:E170" si="98">C171</f>
        <v>0</v>
      </c>
      <c r="D170" s="109">
        <f>D171</f>
        <v>28600</v>
      </c>
      <c r="E170" s="109">
        <f t="shared" si="98"/>
        <v>36000</v>
      </c>
      <c r="F170" s="109">
        <f>F171</f>
        <v>210000</v>
      </c>
      <c r="G170" s="102"/>
      <c r="H170" s="102">
        <f t="shared" si="85"/>
        <v>125.87412587412588</v>
      </c>
    </row>
    <row r="171" spans="1:8">
      <c r="A171" s="145">
        <v>42</v>
      </c>
      <c r="B171" s="146" t="s">
        <v>1373</v>
      </c>
      <c r="C171" s="109">
        <f t="shared" ref="C171" si="99">C172+C178+C180</f>
        <v>0</v>
      </c>
      <c r="D171" s="109">
        <f>D172+D178+D180</f>
        <v>28600</v>
      </c>
      <c r="E171" s="109">
        <f t="shared" ref="E171" si="100">E172+E178+E180</f>
        <v>36000</v>
      </c>
      <c r="F171" s="109">
        <f>F172+F178+F180</f>
        <v>210000</v>
      </c>
      <c r="G171" s="102"/>
      <c r="H171" s="102">
        <f t="shared" si="85"/>
        <v>125.87412587412588</v>
      </c>
    </row>
    <row r="172" spans="1:8">
      <c r="A172" s="145">
        <v>422</v>
      </c>
      <c r="B172" s="146" t="s">
        <v>1374</v>
      </c>
      <c r="C172" s="109">
        <f t="shared" ref="C172:E172" si="101">SUM(C173:C177)</f>
        <v>0</v>
      </c>
      <c r="D172" s="109">
        <f>SUM(D173:D177)</f>
        <v>28600</v>
      </c>
      <c r="E172" s="109">
        <f t="shared" si="101"/>
        <v>36000</v>
      </c>
      <c r="F172" s="109">
        <f>SUM(F173:F177)</f>
        <v>210000</v>
      </c>
      <c r="G172" s="102"/>
      <c r="H172" s="102">
        <f t="shared" si="85"/>
        <v>125.87412587412588</v>
      </c>
    </row>
    <row r="173" spans="1:8">
      <c r="A173" s="147">
        <v>4221</v>
      </c>
      <c r="B173" s="148" t="s">
        <v>1287</v>
      </c>
      <c r="C173" s="79">
        <f>'ZBIRNO PLAN SVEUČILIŠTA'!C257+'ZBIRNO PLAN SVEUČILIŠTA'!C76</f>
        <v>0</v>
      </c>
      <c r="D173" s="79">
        <f>'ZBIRNO PLAN SVEUČILIŠTA'!D257+'ZBIRNO PLAN SVEUČILIŠTA'!D76</f>
        <v>28600</v>
      </c>
      <c r="E173" s="79">
        <f>'ZBIRNO PLAN SVEUČILIŠTA'!E257+'ZBIRNO PLAN SVEUČILIŠTA'!E76</f>
        <v>36000</v>
      </c>
      <c r="F173" s="79">
        <f>'ZBIRNO PLAN SVEUČILIŠTA'!F257+'ZBIRNO PLAN SVEUČILIŠTA'!F76</f>
        <v>210000</v>
      </c>
      <c r="G173" s="98"/>
      <c r="H173" s="98">
        <f t="shared" si="85"/>
        <v>125.87412587412588</v>
      </c>
    </row>
    <row r="174" spans="1:8" hidden="1">
      <c r="A174" s="147">
        <v>4222</v>
      </c>
      <c r="B174" s="148" t="s">
        <v>1327</v>
      </c>
      <c r="C174" s="79">
        <f>'ZBIRNO PLAN SVEUČILIŠTA'!C258</f>
        <v>0</v>
      </c>
      <c r="D174" s="79">
        <f>'ZBIRNO PLAN SVEUČILIŠTA'!D258</f>
        <v>0</v>
      </c>
      <c r="E174" s="79">
        <f>'ZBIRNO PLAN SVEUČILIŠTA'!E258</f>
        <v>0</v>
      </c>
      <c r="F174" s="79">
        <f>'ZBIRNO PLAN SVEUČILIŠTA'!F258</f>
        <v>0</v>
      </c>
      <c r="G174" s="98" t="e">
        <f t="shared" si="84"/>
        <v>#DIV/0!</v>
      </c>
      <c r="H174" s="98" t="e">
        <f t="shared" si="85"/>
        <v>#DIV/0!</v>
      </c>
    </row>
    <row r="175" spans="1:8" hidden="1">
      <c r="A175" s="147">
        <v>4223</v>
      </c>
      <c r="B175" s="148" t="s">
        <v>1335</v>
      </c>
      <c r="C175" s="79">
        <f>'ZBIRNO PLAN SVEUČILIŠTA'!C259</f>
        <v>0</v>
      </c>
      <c r="D175" s="79">
        <f>'ZBIRNO PLAN SVEUČILIŠTA'!D259</f>
        <v>0</v>
      </c>
      <c r="E175" s="79">
        <f>'ZBIRNO PLAN SVEUČILIŠTA'!E259</f>
        <v>0</v>
      </c>
      <c r="F175" s="79">
        <f>'ZBIRNO PLAN SVEUČILIŠTA'!F259</f>
        <v>0</v>
      </c>
      <c r="G175" s="98" t="e">
        <f t="shared" si="84"/>
        <v>#DIV/0!</v>
      </c>
      <c r="H175" s="98" t="e">
        <f t="shared" si="85"/>
        <v>#DIV/0!</v>
      </c>
    </row>
    <row r="176" spans="1:8" ht="16.5" hidden="1" customHeight="1">
      <c r="A176" s="147">
        <v>4224</v>
      </c>
      <c r="B176" s="148" t="s">
        <v>1565</v>
      </c>
      <c r="C176" s="79">
        <f>'ZBIRNO PLAN SVEUČILIŠTA'!C260</f>
        <v>0</v>
      </c>
      <c r="D176" s="79">
        <f>'ZBIRNO PLAN SVEUČILIŠTA'!D260</f>
        <v>0</v>
      </c>
      <c r="E176" s="79">
        <f>'ZBIRNO PLAN SVEUČILIŠTA'!E260</f>
        <v>0</v>
      </c>
      <c r="F176" s="79">
        <f>'ZBIRNO PLAN SVEUČILIŠTA'!F260</f>
        <v>0</v>
      </c>
      <c r="G176" s="98" t="e">
        <f t="shared" si="84"/>
        <v>#DIV/0!</v>
      </c>
      <c r="H176" s="98" t="e">
        <f t="shared" si="85"/>
        <v>#DIV/0!</v>
      </c>
    </row>
    <row r="177" spans="1:8" ht="16.5" hidden="1" customHeight="1">
      <c r="A177" s="147">
        <v>4227</v>
      </c>
      <c r="B177" s="148" t="s">
        <v>1288</v>
      </c>
      <c r="C177" s="79">
        <f>'ZBIRNO PLAN SVEUČILIŠTA'!C261</f>
        <v>0</v>
      </c>
      <c r="D177" s="79">
        <f>'ZBIRNO PLAN SVEUČILIŠTA'!D261</f>
        <v>0</v>
      </c>
      <c r="E177" s="79">
        <f>'ZBIRNO PLAN SVEUČILIŠTA'!E261</f>
        <v>0</v>
      </c>
      <c r="F177" s="79">
        <f>'ZBIRNO PLAN SVEUČILIŠTA'!F261</f>
        <v>0</v>
      </c>
      <c r="G177" s="98" t="e">
        <f t="shared" si="84"/>
        <v>#DIV/0!</v>
      </c>
      <c r="H177" s="98" t="e">
        <f t="shared" si="85"/>
        <v>#DIV/0!</v>
      </c>
    </row>
    <row r="178" spans="1:8" hidden="1">
      <c r="A178" s="145">
        <v>424</v>
      </c>
      <c r="B178" s="146" t="s">
        <v>1376</v>
      </c>
      <c r="C178" s="109">
        <f t="shared" ref="C178:E178" si="102">C179</f>
        <v>0</v>
      </c>
      <c r="D178" s="109">
        <f>D179</f>
        <v>0</v>
      </c>
      <c r="E178" s="109">
        <f t="shared" si="102"/>
        <v>0</v>
      </c>
      <c r="F178" s="109">
        <f>F179</f>
        <v>0</v>
      </c>
      <c r="G178" s="102" t="e">
        <f t="shared" si="84"/>
        <v>#DIV/0!</v>
      </c>
      <c r="H178" s="102" t="e">
        <f t="shared" si="85"/>
        <v>#DIV/0!</v>
      </c>
    </row>
    <row r="179" spans="1:8" hidden="1">
      <c r="A179" s="147">
        <v>4241</v>
      </c>
      <c r="B179" s="148" t="s">
        <v>1328</v>
      </c>
      <c r="C179" s="79"/>
      <c r="D179" s="79"/>
      <c r="E179" s="79"/>
      <c r="F179" s="79"/>
      <c r="G179" s="98" t="e">
        <f t="shared" si="84"/>
        <v>#DIV/0!</v>
      </c>
      <c r="H179" s="98" t="e">
        <f t="shared" si="85"/>
        <v>#DIV/0!</v>
      </c>
    </row>
    <row r="180" spans="1:8" hidden="1">
      <c r="A180" s="145">
        <v>426</v>
      </c>
      <c r="B180" s="146" t="s">
        <v>1375</v>
      </c>
      <c r="C180" s="109">
        <f t="shared" ref="C180" si="103">C181+C182</f>
        <v>0</v>
      </c>
      <c r="D180" s="109">
        <f>D181+D182</f>
        <v>0</v>
      </c>
      <c r="E180" s="109">
        <f t="shared" ref="E180" si="104">E181+E182</f>
        <v>0</v>
      </c>
      <c r="F180" s="109">
        <f>F181+F182</f>
        <v>0</v>
      </c>
      <c r="G180" s="102" t="e">
        <f t="shared" si="84"/>
        <v>#DIV/0!</v>
      </c>
      <c r="H180" s="102" t="e">
        <f t="shared" si="85"/>
        <v>#DIV/0!</v>
      </c>
    </row>
    <row r="181" spans="1:8" hidden="1">
      <c r="A181" s="147">
        <v>4262</v>
      </c>
      <c r="B181" s="148" t="s">
        <v>1452</v>
      </c>
      <c r="C181" s="79">
        <f>'ZBIRNO PLAN SVEUČILIŠTA'!C262</f>
        <v>0</v>
      </c>
      <c r="D181" s="79">
        <f>'ZBIRNO PLAN SVEUČILIŠTA'!D262</f>
        <v>0</v>
      </c>
      <c r="E181" s="79">
        <f>'ZBIRNO PLAN SVEUČILIŠTA'!E262</f>
        <v>0</v>
      </c>
      <c r="F181" s="79">
        <f>'ZBIRNO PLAN SVEUČILIŠTA'!F262</f>
        <v>0</v>
      </c>
      <c r="G181" s="98" t="e">
        <f t="shared" si="84"/>
        <v>#DIV/0!</v>
      </c>
      <c r="H181" s="98" t="e">
        <f t="shared" si="85"/>
        <v>#DIV/0!</v>
      </c>
    </row>
    <row r="182" spans="1:8" hidden="1">
      <c r="A182" s="147">
        <v>4264</v>
      </c>
      <c r="B182" s="148" t="s">
        <v>1453</v>
      </c>
      <c r="C182" s="79">
        <f>'ZBIRNO PLAN SVEUČILIŠTA'!C263</f>
        <v>0</v>
      </c>
      <c r="D182" s="79">
        <f>'ZBIRNO PLAN SVEUČILIŠTA'!D263</f>
        <v>0</v>
      </c>
      <c r="E182" s="79">
        <f>'ZBIRNO PLAN SVEUČILIŠTA'!E263</f>
        <v>0</v>
      </c>
      <c r="F182" s="79">
        <f>'ZBIRNO PLAN SVEUČILIŠTA'!F263</f>
        <v>0</v>
      </c>
      <c r="G182" s="98" t="e">
        <f t="shared" si="84"/>
        <v>#DIV/0!</v>
      </c>
      <c r="H182" s="98" t="e">
        <f t="shared" si="85"/>
        <v>#DIV/0!</v>
      </c>
    </row>
    <row r="183" spans="1:8" ht="17.25" customHeight="1">
      <c r="A183" s="50"/>
      <c r="B183" s="50" t="s">
        <v>1262</v>
      </c>
      <c r="C183" s="53">
        <f t="shared" ref="C183" si="105">C184+C248</f>
        <v>10647786.470000001</v>
      </c>
      <c r="D183" s="53">
        <f>D184+D248</f>
        <v>10838203.350000001</v>
      </c>
      <c r="E183" s="53">
        <f t="shared" ref="E183" si="106">E184+E248</f>
        <v>10419128</v>
      </c>
      <c r="F183" s="53">
        <f>F184+F248</f>
        <v>5656898</v>
      </c>
      <c r="G183" s="101">
        <f t="shared" si="84"/>
        <v>101.78832361577214</v>
      </c>
      <c r="H183" s="101">
        <f t="shared" si="85"/>
        <v>96.133350367521928</v>
      </c>
    </row>
    <row r="184" spans="1:8">
      <c r="A184" s="145">
        <v>3</v>
      </c>
      <c r="B184" s="146" t="s">
        <v>1385</v>
      </c>
      <c r="C184" s="109">
        <f t="shared" ref="C184" si="107">C185+C195+C194+C225+C231+C234+C239+C243</f>
        <v>5548049.1500000004</v>
      </c>
      <c r="D184" s="109">
        <f>D185+D195+D194+D225+D231+D234+D239+D243</f>
        <v>6622401.9800000004</v>
      </c>
      <c r="E184" s="109">
        <f t="shared" ref="E184" si="108">E185+E195+E194+E225+E231+E234+E239+E243</f>
        <v>6309864</v>
      </c>
      <c r="F184" s="109">
        <f>F185+F195+F194+F225+F231+F234+F239+F243</f>
        <v>3878898</v>
      </c>
      <c r="G184" s="102">
        <f t="shared" si="84"/>
        <v>119.3645153630263</v>
      </c>
      <c r="H184" s="102">
        <f t="shared" si="85"/>
        <v>95.280594851477133</v>
      </c>
    </row>
    <row r="185" spans="1:8">
      <c r="A185" s="145">
        <v>31</v>
      </c>
      <c r="B185" s="146" t="s">
        <v>1344</v>
      </c>
      <c r="C185" s="109">
        <f t="shared" ref="C185" si="109">C186+C189+C191</f>
        <v>2345980.0499999998</v>
      </c>
      <c r="D185" s="109">
        <f>D186+D189+D191</f>
        <v>2689645.97</v>
      </c>
      <c r="E185" s="109">
        <f t="shared" ref="E185" si="110">E186+E189+E191</f>
        <v>2944800</v>
      </c>
      <c r="F185" s="109">
        <f>F186+F189+F191</f>
        <v>1671300</v>
      </c>
      <c r="G185" s="102">
        <f t="shared" si="84"/>
        <v>114.64914077167879</v>
      </c>
      <c r="H185" s="102">
        <f t="shared" si="85"/>
        <v>109.48652844448519</v>
      </c>
    </row>
    <row r="186" spans="1:8">
      <c r="A186" s="145">
        <v>311</v>
      </c>
      <c r="B186" s="146" t="s">
        <v>1316</v>
      </c>
      <c r="C186" s="109">
        <f t="shared" ref="C186" si="111">C187+C188</f>
        <v>2025258.3399999999</v>
      </c>
      <c r="D186" s="109">
        <f>D187+D188</f>
        <v>2293674.02</v>
      </c>
      <c r="E186" s="109">
        <f t="shared" ref="E186" si="112">E187+E188</f>
        <v>2525000</v>
      </c>
      <c r="F186" s="109">
        <f>F187+F188</f>
        <v>1437000</v>
      </c>
      <c r="G186" s="102">
        <f t="shared" si="84"/>
        <v>113.25340450147215</v>
      </c>
      <c r="H186" s="102">
        <f t="shared" si="85"/>
        <v>110.08539042527063</v>
      </c>
    </row>
    <row r="187" spans="1:8">
      <c r="A187" s="147">
        <v>3111</v>
      </c>
      <c r="B187" s="148" t="s">
        <v>1316</v>
      </c>
      <c r="C187" s="79">
        <v>2018241.15</v>
      </c>
      <c r="D187" s="79">
        <f>'ZBIRNO PLAN SVEUČILIŠTA'!D78+'ZBIRNO PLAN SVEUČILIŠTA'!D265</f>
        <v>2279203.02</v>
      </c>
      <c r="E187" s="79">
        <f>'ZBIRNO PLAN SVEUČILIŠTA'!E78+'ZBIRNO PLAN SVEUČILIŠTA'!E265</f>
        <v>2510000</v>
      </c>
      <c r="F187" s="79">
        <f>'ZBIRNO PLAN SVEUČILIŠTA'!F78+'ZBIRNO PLAN SVEUČILIŠTA'!F265</f>
        <v>1420000</v>
      </c>
      <c r="G187" s="98">
        <f t="shared" si="84"/>
        <v>112.93016297878972</v>
      </c>
      <c r="H187" s="98">
        <f t="shared" si="85"/>
        <v>110.12621420622723</v>
      </c>
    </row>
    <row r="188" spans="1:8">
      <c r="A188" s="147">
        <v>3112</v>
      </c>
      <c r="B188" s="148" t="s">
        <v>1448</v>
      </c>
      <c r="C188" s="79">
        <v>7017.19</v>
      </c>
      <c r="D188" s="79">
        <f>+'ZBIRNO PLAN SVEUČILIŠTA'!D266</f>
        <v>14471</v>
      </c>
      <c r="E188" s="79">
        <f>+'ZBIRNO PLAN SVEUČILIŠTA'!E266</f>
        <v>15000</v>
      </c>
      <c r="F188" s="79">
        <f>+'ZBIRNO PLAN SVEUČILIŠTA'!F266</f>
        <v>17000</v>
      </c>
      <c r="G188" s="98">
        <f t="shared" si="84"/>
        <v>206.22214875185082</v>
      </c>
      <c r="H188" s="98">
        <f t="shared" si="85"/>
        <v>103.65558703614124</v>
      </c>
    </row>
    <row r="189" spans="1:8">
      <c r="A189" s="145">
        <v>312</v>
      </c>
      <c r="B189" s="146" t="s">
        <v>1317</v>
      </c>
      <c r="C189" s="109">
        <f t="shared" ref="C189:E189" si="113">C190</f>
        <v>5100</v>
      </c>
      <c r="D189" s="109">
        <f>D190</f>
        <v>19903.45</v>
      </c>
      <c r="E189" s="109">
        <f t="shared" si="113"/>
        <v>5000</v>
      </c>
      <c r="F189" s="109">
        <f>F190</f>
        <v>0</v>
      </c>
      <c r="G189" s="102">
        <f t="shared" si="84"/>
        <v>390.26372549019607</v>
      </c>
      <c r="H189" s="102">
        <f t="shared" si="85"/>
        <v>25.121272945142675</v>
      </c>
    </row>
    <row r="190" spans="1:8">
      <c r="A190" s="147">
        <v>3121</v>
      </c>
      <c r="B190" s="148" t="s">
        <v>1317</v>
      </c>
      <c r="C190" s="79">
        <v>5100</v>
      </c>
      <c r="D190" s="79">
        <f>'ZBIRNO PLAN SVEUČILIŠTA'!D79+'ZBIRNO PLAN SVEUČILIŠTA'!D267</f>
        <v>19903.45</v>
      </c>
      <c r="E190" s="79">
        <f>'ZBIRNO PLAN SVEUČILIŠTA'!E79+'ZBIRNO PLAN SVEUČILIŠTA'!E267</f>
        <v>5000</v>
      </c>
      <c r="F190" s="79">
        <f>'ZBIRNO PLAN SVEUČILIŠTA'!F79+'ZBIRNO PLAN SVEUČILIŠTA'!F267</f>
        <v>0</v>
      </c>
      <c r="G190" s="98">
        <f t="shared" si="84"/>
        <v>390.26372549019607</v>
      </c>
      <c r="H190" s="98">
        <f t="shared" si="85"/>
        <v>25.121272945142675</v>
      </c>
    </row>
    <row r="191" spans="1:8">
      <c r="A191" s="145">
        <v>313</v>
      </c>
      <c r="B191" s="146" t="s">
        <v>1346</v>
      </c>
      <c r="C191" s="109">
        <f t="shared" ref="C191" si="114">C192+C193</f>
        <v>315621.71000000002</v>
      </c>
      <c r="D191" s="109">
        <f>D192+D193</f>
        <v>376068.50000000006</v>
      </c>
      <c r="E191" s="109">
        <f t="shared" ref="E191" si="115">E192+E193</f>
        <v>414800</v>
      </c>
      <c r="F191" s="109">
        <f>F192+F193</f>
        <v>234300</v>
      </c>
      <c r="G191" s="102">
        <f t="shared" si="84"/>
        <v>119.15165785015233</v>
      </c>
      <c r="H191" s="102">
        <f t="shared" si="85"/>
        <v>110.29905456053881</v>
      </c>
    </row>
    <row r="192" spans="1:8">
      <c r="A192" s="147">
        <v>3132</v>
      </c>
      <c r="B192" s="148" t="s">
        <v>1383</v>
      </c>
      <c r="C192" s="79">
        <v>315621.71000000002</v>
      </c>
      <c r="D192" s="79">
        <f>'ZBIRNO PLAN SVEUČILIŠTA'!D80+'ZBIRNO PLAN SVEUČILIŠTA'!D268</f>
        <v>376068.50000000006</v>
      </c>
      <c r="E192" s="79">
        <f>'ZBIRNO PLAN SVEUČILIŠTA'!E80+'ZBIRNO PLAN SVEUČILIŠTA'!E268</f>
        <v>414800</v>
      </c>
      <c r="F192" s="79">
        <f>'ZBIRNO PLAN SVEUČILIŠTA'!F80+'ZBIRNO PLAN SVEUČILIŠTA'!F268</f>
        <v>234300</v>
      </c>
      <c r="G192" s="98">
        <f t="shared" si="84"/>
        <v>119.15165785015233</v>
      </c>
      <c r="H192" s="98">
        <f t="shared" si="85"/>
        <v>110.29905456053881</v>
      </c>
    </row>
    <row r="193" spans="1:8" hidden="1">
      <c r="A193" s="147">
        <v>3133</v>
      </c>
      <c r="B193" s="150" t="s">
        <v>1384</v>
      </c>
      <c r="C193" s="79">
        <f>'ZBIRNO PLAN SVEUČILIŠTA'!C81+'ZBIRNO PLAN SVEUČILIŠTA'!C269</f>
        <v>0</v>
      </c>
      <c r="D193" s="79">
        <f>'ZBIRNO PLAN SVEUČILIŠTA'!D81+'ZBIRNO PLAN SVEUČILIŠTA'!D269</f>
        <v>0</v>
      </c>
      <c r="E193" s="79">
        <f>'ZBIRNO PLAN SVEUČILIŠTA'!E81+'ZBIRNO PLAN SVEUČILIŠTA'!E269</f>
        <v>0</v>
      </c>
      <c r="F193" s="79">
        <f>'ZBIRNO PLAN SVEUČILIŠTA'!F81+'ZBIRNO PLAN SVEUČILIŠTA'!F269</f>
        <v>0</v>
      </c>
      <c r="G193" s="98" t="e">
        <f t="shared" si="84"/>
        <v>#DIV/0!</v>
      </c>
      <c r="H193" s="98" t="e">
        <f t="shared" si="85"/>
        <v>#DIV/0!</v>
      </c>
    </row>
    <row r="194" spans="1:8">
      <c r="A194" s="145">
        <v>32</v>
      </c>
      <c r="B194" s="146" t="s">
        <v>1347</v>
      </c>
      <c r="C194" s="109">
        <f>C200+C206+C218+C216</f>
        <v>2920183.1</v>
      </c>
      <c r="D194" s="109">
        <f t="shared" ref="D194" si="116">D200+D206+D218+D216</f>
        <v>3309647.3800000004</v>
      </c>
      <c r="E194" s="109">
        <f t="shared" ref="E194" si="117">E200+E206+E218+E216</f>
        <v>2743900</v>
      </c>
      <c r="F194" s="109">
        <f>F200+F206+F218+F216</f>
        <v>1674598</v>
      </c>
      <c r="G194" s="102">
        <f t="shared" si="84"/>
        <v>113.3369815063994</v>
      </c>
      <c r="H194" s="102">
        <f t="shared" si="85"/>
        <v>82.906113097764504</v>
      </c>
    </row>
    <row r="195" spans="1:8">
      <c r="A195" s="145">
        <v>321</v>
      </c>
      <c r="B195" s="146" t="s">
        <v>1348</v>
      </c>
      <c r="C195" s="109">
        <f t="shared" ref="C195" si="118">C196+C198+C197+C199</f>
        <v>133694</v>
      </c>
      <c r="D195" s="109">
        <f>D196+D198+D197+D199</f>
        <v>402817.93</v>
      </c>
      <c r="E195" s="109">
        <f t="shared" ref="E195" si="119">E196+E198+E197+E199</f>
        <v>425500</v>
      </c>
      <c r="F195" s="109">
        <f>F196+F198+F197+F199</f>
        <v>348000</v>
      </c>
      <c r="G195" s="102">
        <f t="shared" si="84"/>
        <v>301.29843523269557</v>
      </c>
      <c r="H195" s="102">
        <f t="shared" si="85"/>
        <v>105.63084915311491</v>
      </c>
    </row>
    <row r="196" spans="1:8">
      <c r="A196" s="147">
        <v>3211</v>
      </c>
      <c r="B196" s="148" t="s">
        <v>1264</v>
      </c>
      <c r="C196" s="79">
        <f>'ZBIRNO PLAN SVEUČILIŠTA'!C83+'ZBIRNO PLAN SVEUČILIŠTA'!C270</f>
        <v>56983</v>
      </c>
      <c r="D196" s="79">
        <f>'ZBIRNO PLAN SVEUČILIŠTA'!D83+'ZBIRNO PLAN SVEUČILIŠTA'!D270</f>
        <v>263522.3</v>
      </c>
      <c r="E196" s="79">
        <f>'ZBIRNO PLAN SVEUČILIŠTA'!E83+'ZBIRNO PLAN SVEUČILIŠTA'!E270</f>
        <v>267000</v>
      </c>
      <c r="F196" s="79">
        <f>'ZBIRNO PLAN SVEUČILIŠTA'!F83+'ZBIRNO PLAN SVEUČILIŠTA'!F270</f>
        <v>255000</v>
      </c>
      <c r="G196" s="98">
        <f t="shared" si="84"/>
        <v>462.45775055718372</v>
      </c>
      <c r="H196" s="98">
        <f t="shared" si="85"/>
        <v>101.31969856061518</v>
      </c>
    </row>
    <row r="197" spans="1:8">
      <c r="A197" s="147">
        <v>3212</v>
      </c>
      <c r="B197" s="148" t="s">
        <v>1265</v>
      </c>
      <c r="C197" s="79">
        <f>'ZBIRNO PLAN SVEUČILIŠTA'!C271+'ZBIRNO PLAN SVEUČILIŠTA'!C82</f>
        <v>5071</v>
      </c>
      <c r="D197" s="79">
        <f>'ZBIRNO PLAN SVEUČILIŠTA'!D271+'ZBIRNO PLAN SVEUČILIŠTA'!D82</f>
        <v>11691.06</v>
      </c>
      <c r="E197" s="79">
        <f>'ZBIRNO PLAN SVEUČILIŠTA'!E271+'ZBIRNO PLAN SVEUČILIŠTA'!E82</f>
        <v>12500</v>
      </c>
      <c r="F197" s="79">
        <f>'ZBIRNO PLAN SVEUČILIŠTA'!F271+'ZBIRNO PLAN SVEUČILIŠTA'!F82</f>
        <v>0</v>
      </c>
      <c r="G197" s="98">
        <f t="shared" ref="G197:G259" si="120">D197/C197*100</f>
        <v>230.54742654308816</v>
      </c>
      <c r="H197" s="98">
        <f t="shared" ref="H197:H260" si="121">E197/D197*100</f>
        <v>106.9193041520615</v>
      </c>
    </row>
    <row r="198" spans="1:8">
      <c r="A198" s="147">
        <v>3213</v>
      </c>
      <c r="B198" s="148" t="s">
        <v>1266</v>
      </c>
      <c r="C198" s="79">
        <f>'ZBIRNO PLAN SVEUČILIŠTA'!C84+'ZBIRNO PLAN SVEUČILIŠTA'!C272</f>
        <v>71408</v>
      </c>
      <c r="D198" s="79">
        <f>'ZBIRNO PLAN SVEUČILIŠTA'!D84+'ZBIRNO PLAN SVEUČILIŠTA'!D272</f>
        <v>127438.57</v>
      </c>
      <c r="E198" s="79">
        <f>'ZBIRNO PLAN SVEUČILIŠTA'!E84+'ZBIRNO PLAN SVEUČILIŠTA'!E272</f>
        <v>145000</v>
      </c>
      <c r="F198" s="79">
        <f>'ZBIRNO PLAN SVEUČILIŠTA'!F84+'ZBIRNO PLAN SVEUČILIŠTA'!F272</f>
        <v>93000</v>
      </c>
      <c r="G198" s="98">
        <f t="shared" si="120"/>
        <v>178.46539603405782</v>
      </c>
      <c r="H198" s="98">
        <f t="shared" si="121"/>
        <v>113.78030999563163</v>
      </c>
    </row>
    <row r="199" spans="1:8">
      <c r="A199" s="147">
        <v>3214</v>
      </c>
      <c r="B199" s="148" t="s">
        <v>1598</v>
      </c>
      <c r="C199" s="79">
        <f>'ZBIRNO PLAN SVEUČILIŠTA'!C273</f>
        <v>232</v>
      </c>
      <c r="D199" s="79">
        <f>'ZBIRNO PLAN SVEUČILIŠTA'!D273</f>
        <v>166</v>
      </c>
      <c r="E199" s="79">
        <f>'ZBIRNO PLAN SVEUČILIŠTA'!E273</f>
        <v>1000</v>
      </c>
      <c r="F199" s="79">
        <f>'ZBIRNO PLAN SVEUČILIŠTA'!F273</f>
        <v>0</v>
      </c>
      <c r="G199" s="98">
        <f t="shared" si="120"/>
        <v>71.551724137931032</v>
      </c>
      <c r="H199" s="98">
        <f t="shared" si="121"/>
        <v>602.40963855421694</v>
      </c>
    </row>
    <row r="200" spans="1:8">
      <c r="A200" s="145">
        <v>322</v>
      </c>
      <c r="B200" s="146" t="s">
        <v>1368</v>
      </c>
      <c r="C200" s="109">
        <f t="shared" ref="C200" si="122">SUM(C201:C205)</f>
        <v>296928</v>
      </c>
      <c r="D200" s="109">
        <f>SUM(D201:D205)</f>
        <v>687531.57000000007</v>
      </c>
      <c r="E200" s="109">
        <f t="shared" ref="E200" si="123">SUM(E201:E205)</f>
        <v>406700</v>
      </c>
      <c r="F200" s="109">
        <f>SUM(F201:F205)</f>
        <v>220000</v>
      </c>
      <c r="G200" s="102">
        <f t="shared" si="120"/>
        <v>231.54824401875206</v>
      </c>
      <c r="H200" s="102">
        <f t="shared" si="121"/>
        <v>59.153647300879577</v>
      </c>
    </row>
    <row r="201" spans="1:8">
      <c r="A201" s="147">
        <v>3221</v>
      </c>
      <c r="B201" s="148" t="s">
        <v>1330</v>
      </c>
      <c r="C201" s="79">
        <f>'ZBIRNO PLAN SVEUČILIŠTA'!C274+'ZBIRNO PLAN SVEUČILIŠTA'!C85</f>
        <v>45353</v>
      </c>
      <c r="D201" s="79">
        <f>'ZBIRNO PLAN SVEUČILIŠTA'!D274+'ZBIRNO PLAN SVEUČILIŠTA'!D85</f>
        <v>105688.2</v>
      </c>
      <c r="E201" s="79">
        <f>'ZBIRNO PLAN SVEUČILIŠTA'!E274+'ZBIRNO PLAN SVEUČILIŠTA'!E85</f>
        <v>131000</v>
      </c>
      <c r="F201" s="79">
        <f>'ZBIRNO PLAN SVEUČILIŠTA'!F274+'ZBIRNO PLAN SVEUČILIŠTA'!F85</f>
        <v>50000</v>
      </c>
      <c r="G201" s="98">
        <f t="shared" si="120"/>
        <v>233.03463938438469</v>
      </c>
      <c r="H201" s="98">
        <f t="shared" si="121"/>
        <v>123.94950429660076</v>
      </c>
    </row>
    <row r="202" spans="1:8">
      <c r="A202" s="147">
        <v>3222</v>
      </c>
      <c r="B202" s="148" t="s">
        <v>1268</v>
      </c>
      <c r="C202" s="79">
        <f>'ZBIRNO PLAN SVEUČILIŠTA'!C275+'ZBIRNO PLAN SVEUČILIŠTA'!C86</f>
        <v>837</v>
      </c>
      <c r="D202" s="79">
        <f>'ZBIRNO PLAN SVEUČILIŠTA'!D275+'ZBIRNO PLAN SVEUČILIŠTA'!D86</f>
        <v>1285.1099999999999</v>
      </c>
      <c r="E202" s="79">
        <f>'ZBIRNO PLAN SVEUČILIŠTA'!E275+'ZBIRNO PLAN SVEUČILIŠTA'!E86</f>
        <v>3000</v>
      </c>
      <c r="F202" s="79">
        <f>'ZBIRNO PLAN SVEUČILIŠTA'!F275+'ZBIRNO PLAN SVEUČILIŠTA'!F86</f>
        <v>7000</v>
      </c>
      <c r="G202" s="98">
        <f t="shared" si="120"/>
        <v>153.53763440860212</v>
      </c>
      <c r="H202" s="98">
        <f t="shared" si="121"/>
        <v>233.44305156757011</v>
      </c>
    </row>
    <row r="203" spans="1:8">
      <c r="A203" s="147">
        <v>3223</v>
      </c>
      <c r="B203" s="148" t="s">
        <v>1269</v>
      </c>
      <c r="C203" s="79">
        <f>+'ZBIRNO PLAN SVEUČILIŠTA'!C276</f>
        <v>39854</v>
      </c>
      <c r="D203" s="79">
        <f>+'ZBIRNO PLAN SVEUČILIŠTA'!D276</f>
        <v>256063.83</v>
      </c>
      <c r="E203" s="79">
        <f>+'ZBIRNO PLAN SVEUČILIŠTA'!E276</f>
        <v>15000</v>
      </c>
      <c r="F203" s="79">
        <f>+'ZBIRNO PLAN SVEUČILIŠTA'!F276</f>
        <v>40000</v>
      </c>
      <c r="G203" s="98">
        <f t="shared" si="120"/>
        <v>642.50471721784515</v>
      </c>
      <c r="H203" s="98">
        <f t="shared" si="121"/>
        <v>5.8579144114184345</v>
      </c>
    </row>
    <row r="204" spans="1:8" ht="15.75" customHeight="1">
      <c r="A204" s="147">
        <v>3224</v>
      </c>
      <c r="B204" s="150" t="s">
        <v>1270</v>
      </c>
      <c r="C204" s="79">
        <f>'ZBIRNO PLAN SVEUČILIŠTA'!C87+'ZBIRNO PLAN SVEUČILIŠTA'!C277</f>
        <v>195345</v>
      </c>
      <c r="D204" s="79">
        <f>'ZBIRNO PLAN SVEUČILIŠTA'!D87+'ZBIRNO PLAN SVEUČILIŠTA'!D277</f>
        <v>319015.93</v>
      </c>
      <c r="E204" s="79">
        <f>'ZBIRNO PLAN SVEUČILIŠTA'!E87+'ZBIRNO PLAN SVEUČILIŠTA'!E277</f>
        <v>251500</v>
      </c>
      <c r="F204" s="79">
        <f>'ZBIRNO PLAN SVEUČILIŠTA'!F87+'ZBIRNO PLAN SVEUČILIŠTA'!F277</f>
        <v>120000</v>
      </c>
      <c r="G204" s="98">
        <f t="shared" si="120"/>
        <v>163.30898154547083</v>
      </c>
      <c r="H204" s="98">
        <f t="shared" si="121"/>
        <v>78.836188525131021</v>
      </c>
    </row>
    <row r="205" spans="1:8">
      <c r="A205" s="147">
        <v>3227</v>
      </c>
      <c r="B205" s="148" t="s">
        <v>1331</v>
      </c>
      <c r="C205" s="79">
        <f>'ZBIRNO PLAN SVEUČILIŠTA'!C278</f>
        <v>15539</v>
      </c>
      <c r="D205" s="79">
        <f>'ZBIRNO PLAN SVEUČILIŠTA'!D278</f>
        <v>5478.5</v>
      </c>
      <c r="E205" s="79">
        <f>'ZBIRNO PLAN SVEUČILIŠTA'!E278</f>
        <v>6200</v>
      </c>
      <c r="F205" s="79">
        <f>'ZBIRNO PLAN SVEUČILIŠTA'!F278</f>
        <v>3000</v>
      </c>
      <c r="G205" s="98">
        <f t="shared" si="120"/>
        <v>35.256451509106121</v>
      </c>
      <c r="H205" s="98">
        <f t="shared" si="121"/>
        <v>113.16966322898602</v>
      </c>
    </row>
    <row r="206" spans="1:8">
      <c r="A206" s="145">
        <v>323</v>
      </c>
      <c r="B206" s="146" t="s">
        <v>1369</v>
      </c>
      <c r="C206" s="109">
        <f t="shared" ref="C206" si="124">SUM(C207:C215)</f>
        <v>2559735</v>
      </c>
      <c r="D206" s="109">
        <f>SUM(D207:D215)</f>
        <v>2419620.2000000002</v>
      </c>
      <c r="E206" s="109">
        <f t="shared" ref="E206" si="125">SUM(E207:E215)</f>
        <v>2103300</v>
      </c>
      <c r="F206" s="109">
        <f>SUM(F207:F215)</f>
        <v>1362298</v>
      </c>
      <c r="G206" s="102">
        <f t="shared" si="120"/>
        <v>94.526199001068477</v>
      </c>
      <c r="H206" s="102">
        <f t="shared" si="121"/>
        <v>86.926865629572774</v>
      </c>
    </row>
    <row r="207" spans="1:8">
      <c r="A207" s="147">
        <v>3231</v>
      </c>
      <c r="B207" s="148" t="s">
        <v>1272</v>
      </c>
      <c r="C207" s="79">
        <f>'ZBIRNO PLAN SVEUČILIŠTA'!C88+'ZBIRNO PLAN SVEUČILIŠTA'!C279</f>
        <v>18978</v>
      </c>
      <c r="D207" s="79">
        <f>'ZBIRNO PLAN SVEUČILIŠTA'!D88+'ZBIRNO PLAN SVEUČILIŠTA'!D279</f>
        <v>24264.11</v>
      </c>
      <c r="E207" s="79">
        <f>'ZBIRNO PLAN SVEUČILIŠTA'!E88+'ZBIRNO PLAN SVEUČILIŠTA'!E279</f>
        <v>25000</v>
      </c>
      <c r="F207" s="79">
        <f>'ZBIRNO PLAN SVEUČILIŠTA'!F88+'ZBIRNO PLAN SVEUČILIŠTA'!F279</f>
        <v>10000</v>
      </c>
      <c r="G207" s="98">
        <f t="shared" si="120"/>
        <v>127.85388344398778</v>
      </c>
      <c r="H207" s="98">
        <f t="shared" si="121"/>
        <v>103.03283326691151</v>
      </c>
    </row>
    <row r="208" spans="1:8">
      <c r="A208" s="147">
        <v>3232</v>
      </c>
      <c r="B208" s="148" t="s">
        <v>1273</v>
      </c>
      <c r="C208" s="79">
        <f>'ZBIRNO PLAN SVEUČILIŠTA'!C280</f>
        <v>1326290</v>
      </c>
      <c r="D208" s="79">
        <f>'ZBIRNO PLAN SVEUČILIŠTA'!D280</f>
        <v>727236.36</v>
      </c>
      <c r="E208" s="79">
        <f>'ZBIRNO PLAN SVEUČILIŠTA'!E280</f>
        <v>600000</v>
      </c>
      <c r="F208" s="79">
        <f>'ZBIRNO PLAN SVEUČILIŠTA'!F280</f>
        <v>489798</v>
      </c>
      <c r="G208" s="98">
        <f t="shared" si="120"/>
        <v>54.832379042290903</v>
      </c>
      <c r="H208" s="98">
        <f t="shared" si="121"/>
        <v>82.504125618801567</v>
      </c>
    </row>
    <row r="209" spans="1:8">
      <c r="A209" s="147">
        <v>3233</v>
      </c>
      <c r="B209" s="148" t="s">
        <v>1274</v>
      </c>
      <c r="C209" s="79">
        <f>'ZBIRNO PLAN SVEUČILIŠTA'!C89+'ZBIRNO PLAN SVEUČILIŠTA'!C281</f>
        <v>26404</v>
      </c>
      <c r="D209" s="79">
        <f>'ZBIRNO PLAN SVEUČILIŠTA'!D89+'ZBIRNO PLAN SVEUČILIŠTA'!D281</f>
        <v>70032.3</v>
      </c>
      <c r="E209" s="79">
        <f>'ZBIRNO PLAN SVEUČILIŠTA'!E89+'ZBIRNO PLAN SVEUČILIŠTA'!E281</f>
        <v>60000</v>
      </c>
      <c r="F209" s="79">
        <f>'ZBIRNO PLAN SVEUČILIŠTA'!F89+'ZBIRNO PLAN SVEUČILIŠTA'!F281</f>
        <v>20000</v>
      </c>
      <c r="G209" s="98">
        <f t="shared" si="120"/>
        <v>265.23367671564915</v>
      </c>
      <c r="H209" s="98">
        <f t="shared" si="121"/>
        <v>85.674752935431215</v>
      </c>
    </row>
    <row r="210" spans="1:8">
      <c r="A210" s="147">
        <v>3234</v>
      </c>
      <c r="B210" s="148" t="s">
        <v>1275</v>
      </c>
      <c r="C210" s="79">
        <f>'ZBIRNO PLAN SVEUČILIŠTA'!C282</f>
        <v>24886</v>
      </c>
      <c r="D210" s="79">
        <f>'ZBIRNO PLAN SVEUČILIŠTA'!D282</f>
        <v>119733.19</v>
      </c>
      <c r="E210" s="79">
        <f>'ZBIRNO PLAN SVEUČILIŠTA'!E282</f>
        <v>122000</v>
      </c>
      <c r="F210" s="79">
        <f>'ZBIRNO PLAN SVEUČILIŠTA'!F282</f>
        <v>12000</v>
      </c>
      <c r="G210" s="98">
        <f t="shared" si="120"/>
        <v>481.12669774170217</v>
      </c>
      <c r="H210" s="98">
        <f t="shared" si="121"/>
        <v>101.89321774522169</v>
      </c>
    </row>
    <row r="211" spans="1:8">
      <c r="A211" s="147">
        <v>3235</v>
      </c>
      <c r="B211" s="148" t="s">
        <v>1276</v>
      </c>
      <c r="C211" s="79">
        <f>'ZBIRNO PLAN SVEUČILIŠTA'!C90+'ZBIRNO PLAN SVEUČILIŠTA'!C283</f>
        <v>383220</v>
      </c>
      <c r="D211" s="79">
        <f>'ZBIRNO PLAN SVEUČILIŠTA'!D90+'ZBIRNO PLAN SVEUČILIŠTA'!D283</f>
        <v>499813.95</v>
      </c>
      <c r="E211" s="79">
        <f>'ZBIRNO PLAN SVEUČILIŠTA'!E90+'ZBIRNO PLAN SVEUČILIŠTA'!E283</f>
        <v>520000</v>
      </c>
      <c r="F211" s="79">
        <f>'ZBIRNO PLAN SVEUČILIŠTA'!F90+'ZBIRNO PLAN SVEUČILIŠTA'!F283</f>
        <v>367000</v>
      </c>
      <c r="G211" s="98">
        <f t="shared" si="120"/>
        <v>130.42480820416472</v>
      </c>
      <c r="H211" s="98">
        <f t="shared" si="121"/>
        <v>104.03871280503476</v>
      </c>
    </row>
    <row r="212" spans="1:8">
      <c r="A212" s="147">
        <v>3236</v>
      </c>
      <c r="B212" s="148" t="s">
        <v>1277</v>
      </c>
      <c r="C212" s="79">
        <f>'ZBIRNO PLAN SVEUČILIŠTA'!C284</f>
        <v>150</v>
      </c>
      <c r="D212" s="79">
        <f>'ZBIRNO PLAN SVEUČILIŠTA'!D284</f>
        <v>573.04999999999995</v>
      </c>
      <c r="E212" s="79">
        <f>'ZBIRNO PLAN SVEUČILIŠTA'!E284</f>
        <v>300</v>
      </c>
      <c r="F212" s="79">
        <f>'ZBIRNO PLAN SVEUČILIŠTA'!F284</f>
        <v>500</v>
      </c>
      <c r="G212" s="98">
        <f t="shared" si="120"/>
        <v>382.0333333333333</v>
      </c>
      <c r="H212" s="98">
        <f t="shared" si="121"/>
        <v>52.351452752813898</v>
      </c>
    </row>
    <row r="213" spans="1:8">
      <c r="A213" s="147">
        <v>3237</v>
      </c>
      <c r="B213" s="148" t="s">
        <v>1278</v>
      </c>
      <c r="C213" s="79">
        <f>'ZBIRNO PLAN SVEUČILIŠTA'!C91+'ZBIRNO PLAN SVEUČILIŠTA'!C285</f>
        <v>542545</v>
      </c>
      <c r="D213" s="79">
        <f>'ZBIRNO PLAN SVEUČILIŠTA'!D91+'ZBIRNO PLAN SVEUČILIŠTA'!D285</f>
        <v>728359.16</v>
      </c>
      <c r="E213" s="79">
        <f>'ZBIRNO PLAN SVEUČILIŠTA'!E91+'ZBIRNO PLAN SVEUČILIŠTA'!E285</f>
        <v>651000</v>
      </c>
      <c r="F213" s="79">
        <f>'ZBIRNO PLAN SVEUČILIŠTA'!F91+'ZBIRNO PLAN SVEUČILIŠTA'!F285</f>
        <v>330000</v>
      </c>
      <c r="G213" s="98">
        <f t="shared" si="120"/>
        <v>134.24861716539641</v>
      </c>
      <c r="H213" s="98">
        <f t="shared" si="121"/>
        <v>89.37898165514936</v>
      </c>
    </row>
    <row r="214" spans="1:8">
      <c r="A214" s="147">
        <v>3238</v>
      </c>
      <c r="B214" s="148" t="s">
        <v>1279</v>
      </c>
      <c r="C214" s="79">
        <f>'ZBIRNO PLAN SVEUČILIŠTA'!C286+'ZBIRNO PLAN SVEUČILIŠTA'!C92</f>
        <v>126418</v>
      </c>
      <c r="D214" s="79">
        <f>'ZBIRNO PLAN SVEUČILIŠTA'!D286+'ZBIRNO PLAN SVEUČILIŠTA'!D92</f>
        <v>64687.44</v>
      </c>
      <c r="E214" s="79">
        <f>'ZBIRNO PLAN SVEUČILIŠTA'!E286+'ZBIRNO PLAN SVEUČILIŠTA'!E92</f>
        <v>65000</v>
      </c>
      <c r="F214" s="79">
        <f>'ZBIRNO PLAN SVEUČILIŠTA'!F286+'ZBIRNO PLAN SVEUČILIŠTA'!F92</f>
        <v>20000</v>
      </c>
      <c r="G214" s="98">
        <f t="shared" si="120"/>
        <v>51.169485358097745</v>
      </c>
      <c r="H214" s="98">
        <f t="shared" si="121"/>
        <v>100.48318498923439</v>
      </c>
    </row>
    <row r="215" spans="1:8">
      <c r="A215" s="147">
        <v>3239</v>
      </c>
      <c r="B215" s="148" t="s">
        <v>1280</v>
      </c>
      <c r="C215" s="79">
        <f>'ZBIRNO PLAN SVEUČILIŠTA'!C93+'ZBIRNO PLAN SVEUČILIŠTA'!C287</f>
        <v>110844</v>
      </c>
      <c r="D215" s="79">
        <f>'ZBIRNO PLAN SVEUČILIŠTA'!D93+'ZBIRNO PLAN SVEUČILIŠTA'!D287</f>
        <v>184920.64</v>
      </c>
      <c r="E215" s="79">
        <f>'ZBIRNO PLAN SVEUČILIŠTA'!E93+'ZBIRNO PLAN SVEUČILIŠTA'!E287</f>
        <v>60000</v>
      </c>
      <c r="F215" s="79">
        <f>'ZBIRNO PLAN SVEUČILIŠTA'!F93+'ZBIRNO PLAN SVEUČILIŠTA'!F287</f>
        <v>113000</v>
      </c>
      <c r="G215" s="98">
        <f t="shared" si="120"/>
        <v>166.82963444119665</v>
      </c>
      <c r="H215" s="98">
        <f t="shared" si="121"/>
        <v>32.446351040100225</v>
      </c>
    </row>
    <row r="216" spans="1:8" s="21" customFormat="1">
      <c r="A216" s="145">
        <v>324</v>
      </c>
      <c r="B216" s="146" t="s">
        <v>1377</v>
      </c>
      <c r="C216" s="109">
        <f>C217</f>
        <v>1602.11</v>
      </c>
      <c r="D216" s="109">
        <f>D217</f>
        <v>21530.06</v>
      </c>
      <c r="E216" s="109">
        <f t="shared" ref="E216" si="126">E217</f>
        <v>22200</v>
      </c>
      <c r="F216" s="109">
        <f>F217</f>
        <v>18000</v>
      </c>
      <c r="G216" s="102">
        <f t="shared" si="120"/>
        <v>1343.8565391889447</v>
      </c>
      <c r="H216" s="102">
        <f t="shared" si="121"/>
        <v>103.11164947984352</v>
      </c>
    </row>
    <row r="217" spans="1:8">
      <c r="A217" s="147">
        <v>3241</v>
      </c>
      <c r="B217" s="148" t="s">
        <v>1377</v>
      </c>
      <c r="C217" s="79">
        <f>'[1]ZBIRNO PLAN SVEUČILIŠTA'!E276</f>
        <v>1602.11</v>
      </c>
      <c r="D217" s="79">
        <f>'ZBIRNO PLAN SVEUČILIŠTA'!D288</f>
        <v>21530.06</v>
      </c>
      <c r="E217" s="79">
        <f>'ZBIRNO PLAN SVEUČILIŠTA'!E288</f>
        <v>22200</v>
      </c>
      <c r="F217" s="79">
        <f>'ZBIRNO PLAN SVEUČILIŠTA'!F288</f>
        <v>18000</v>
      </c>
      <c r="G217" s="98">
        <f t="shared" si="120"/>
        <v>1343.8565391889447</v>
      </c>
      <c r="H217" s="98">
        <f t="shared" si="121"/>
        <v>103.11164947984352</v>
      </c>
    </row>
    <row r="218" spans="1:8">
      <c r="A218" s="145">
        <v>329</v>
      </c>
      <c r="B218" s="146" t="s">
        <v>1285</v>
      </c>
      <c r="C218" s="109">
        <f t="shared" ref="C218" si="127">SUM(C219:C224)</f>
        <v>61917.990000000005</v>
      </c>
      <c r="D218" s="109">
        <f>SUM(D219:D224)</f>
        <v>180965.55</v>
      </c>
      <c r="E218" s="109">
        <f t="shared" ref="E218" si="128">SUM(E219:E224)</f>
        <v>211700</v>
      </c>
      <c r="F218" s="109">
        <f>SUM(F219:F224)</f>
        <v>74300</v>
      </c>
      <c r="G218" s="102">
        <f t="shared" si="120"/>
        <v>292.26651252729619</v>
      </c>
      <c r="H218" s="102">
        <f t="shared" si="121"/>
        <v>116.98359162835136</v>
      </c>
    </row>
    <row r="219" spans="1:8">
      <c r="A219" s="147">
        <v>3292</v>
      </c>
      <c r="B219" s="148" t="s">
        <v>1281</v>
      </c>
      <c r="C219" s="79">
        <f>'ZBIRNO PLAN SVEUČILIŠTA'!C289</f>
        <v>15790</v>
      </c>
      <c r="D219" s="79">
        <f>'ZBIRNO PLAN SVEUČILIŠTA'!D289</f>
        <v>22750.62</v>
      </c>
      <c r="E219" s="79">
        <f>'ZBIRNO PLAN SVEUČILIŠTA'!E289</f>
        <v>23000</v>
      </c>
      <c r="F219" s="79">
        <f>'ZBIRNO PLAN SVEUČILIŠTA'!F289</f>
        <v>15000</v>
      </c>
      <c r="G219" s="98">
        <f t="shared" si="120"/>
        <v>144.08245725142496</v>
      </c>
      <c r="H219" s="98">
        <f t="shared" si="121"/>
        <v>101.09614595118728</v>
      </c>
    </row>
    <row r="220" spans="1:8">
      <c r="A220" s="147">
        <v>3293</v>
      </c>
      <c r="B220" s="148" t="s">
        <v>1321</v>
      </c>
      <c r="C220" s="79">
        <v>22064.99</v>
      </c>
      <c r="D220" s="79">
        <f>'ZBIRNO PLAN SVEUČILIŠTA'!D290+'ZBIRNO PLAN SVEUČILIŠTA'!D94</f>
        <v>6205.28</v>
      </c>
      <c r="E220" s="79">
        <f>'ZBIRNO PLAN SVEUČILIŠTA'!E290+'ZBIRNO PLAN SVEUČILIŠTA'!E94</f>
        <v>45000</v>
      </c>
      <c r="F220" s="79">
        <f>'ZBIRNO PLAN SVEUČILIŠTA'!F290+'ZBIRNO PLAN SVEUČILIŠTA'!F94</f>
        <v>10000</v>
      </c>
      <c r="G220" s="98">
        <f t="shared" si="120"/>
        <v>28.122741048149123</v>
      </c>
      <c r="H220" s="98">
        <f t="shared" si="121"/>
        <v>725.1888714127324</v>
      </c>
    </row>
    <row r="221" spans="1:8">
      <c r="A221" s="147">
        <v>3294</v>
      </c>
      <c r="B221" s="148" t="s">
        <v>1283</v>
      </c>
      <c r="C221" s="79">
        <f>'ZBIRNO PLAN SVEUČILIŠTA'!C291+'ZBIRNO PLAN SVEUČILIŠTA'!C95</f>
        <v>17948</v>
      </c>
      <c r="D221" s="79">
        <f>'ZBIRNO PLAN SVEUČILIŠTA'!D291+'ZBIRNO PLAN SVEUČILIŠTA'!D95</f>
        <v>27194.629999999997</v>
      </c>
      <c r="E221" s="79">
        <f>'ZBIRNO PLAN SVEUČILIŠTA'!E291+'ZBIRNO PLAN SVEUČILIŠTA'!E95</f>
        <v>18000</v>
      </c>
      <c r="F221" s="79">
        <f>'ZBIRNO PLAN SVEUČILIŠTA'!F291+'ZBIRNO PLAN SVEUČILIŠTA'!F95</f>
        <v>6000</v>
      </c>
      <c r="G221" s="98">
        <f t="shared" si="120"/>
        <v>151.5189993314018</v>
      </c>
      <c r="H221" s="98">
        <f t="shared" si="121"/>
        <v>66.18953815514314</v>
      </c>
    </row>
    <row r="222" spans="1:8">
      <c r="A222" s="147">
        <v>3295</v>
      </c>
      <c r="B222" s="148" t="s">
        <v>1284</v>
      </c>
      <c r="C222" s="79">
        <f>'ZBIRNO PLAN SVEUČILIŠTA'!C292</f>
        <v>0</v>
      </c>
      <c r="D222" s="79">
        <f>'ZBIRNO PLAN SVEUČILIŠTA'!D292</f>
        <v>5674.7699999999995</v>
      </c>
      <c r="E222" s="79">
        <f>'ZBIRNO PLAN SVEUČILIŠTA'!E292</f>
        <v>5000</v>
      </c>
      <c r="F222" s="79">
        <f>'ZBIRNO PLAN SVEUČILIŠTA'!F292</f>
        <v>5000</v>
      </c>
      <c r="G222" s="98"/>
      <c r="H222" s="98">
        <f t="shared" si="121"/>
        <v>88.109297821761942</v>
      </c>
    </row>
    <row r="223" spans="1:8">
      <c r="A223" s="147">
        <v>3296</v>
      </c>
      <c r="B223" s="148" t="s">
        <v>1469</v>
      </c>
      <c r="C223" s="79">
        <f>'ZBIRNO PLAN SVEUČILIŠTA'!C293</f>
        <v>4391</v>
      </c>
      <c r="D223" s="79">
        <f>'ZBIRNO PLAN SVEUČILIŠTA'!D293</f>
        <v>0</v>
      </c>
      <c r="E223" s="79">
        <f>'ZBIRNO PLAN SVEUČILIŠTA'!E293</f>
        <v>0</v>
      </c>
      <c r="F223" s="79">
        <f>'ZBIRNO PLAN SVEUČILIŠTA'!F293</f>
        <v>0</v>
      </c>
      <c r="G223" s="98">
        <f t="shared" si="120"/>
        <v>0</v>
      </c>
      <c r="H223" s="98"/>
    </row>
    <row r="224" spans="1:8">
      <c r="A224" s="147">
        <v>3299</v>
      </c>
      <c r="B224" s="148" t="s">
        <v>1285</v>
      </c>
      <c r="C224" s="79">
        <f>'ZBIRNO PLAN SVEUČILIŠTA'!C294</f>
        <v>1724</v>
      </c>
      <c r="D224" s="79">
        <f>'ZBIRNO PLAN SVEUČILIŠTA'!D294</f>
        <v>119140.25</v>
      </c>
      <c r="E224" s="79">
        <f>'ZBIRNO PLAN SVEUČILIŠTA'!E294</f>
        <v>120700</v>
      </c>
      <c r="F224" s="79">
        <f>'ZBIRNO PLAN SVEUČILIŠTA'!F294</f>
        <v>38300</v>
      </c>
      <c r="G224" s="98">
        <f t="shared" si="120"/>
        <v>6910.6873549883985</v>
      </c>
      <c r="H224" s="98">
        <f t="shared" si="121"/>
        <v>101.30917133378519</v>
      </c>
    </row>
    <row r="225" spans="1:8">
      <c r="A225" s="145">
        <v>34</v>
      </c>
      <c r="B225" s="146" t="s">
        <v>1370</v>
      </c>
      <c r="C225" s="109">
        <f t="shared" ref="C225:E225" si="129">C226</f>
        <v>653</v>
      </c>
      <c r="D225" s="109">
        <f>D226</f>
        <v>14918.09</v>
      </c>
      <c r="E225" s="109">
        <f t="shared" si="129"/>
        <v>13600</v>
      </c>
      <c r="F225" s="109">
        <f>F226</f>
        <v>5000</v>
      </c>
      <c r="G225" s="102">
        <f t="shared" si="120"/>
        <v>2284.5467075038287</v>
      </c>
      <c r="H225" s="102">
        <f t="shared" si="121"/>
        <v>91.164485534006019</v>
      </c>
    </row>
    <row r="226" spans="1:8">
      <c r="A226" s="145">
        <v>343</v>
      </c>
      <c r="B226" s="146" t="s">
        <v>1371</v>
      </c>
      <c r="C226" s="109">
        <f t="shared" ref="C226" si="130">C227+C228+C230+C229</f>
        <v>653</v>
      </c>
      <c r="D226" s="109">
        <f>D227+D228+D230+D229</f>
        <v>14918.09</v>
      </c>
      <c r="E226" s="109">
        <f t="shared" ref="E226" si="131">E227+E228+E230+E229</f>
        <v>13600</v>
      </c>
      <c r="F226" s="109">
        <f>F227+F228+F230+F229</f>
        <v>5000</v>
      </c>
      <c r="G226" s="102">
        <f t="shared" si="120"/>
        <v>2284.5467075038287</v>
      </c>
      <c r="H226" s="102">
        <f t="shared" si="121"/>
        <v>91.164485534006019</v>
      </c>
    </row>
    <row r="227" spans="1:8">
      <c r="A227" s="147">
        <v>3431</v>
      </c>
      <c r="B227" s="148" t="s">
        <v>1286</v>
      </c>
      <c r="C227" s="79">
        <f>'ZBIRNO PLAN SVEUČILIŠTA'!C295</f>
        <v>653</v>
      </c>
      <c r="D227" s="79">
        <f>'ZBIRNO PLAN SVEUČILIŠTA'!D295</f>
        <v>14827.26</v>
      </c>
      <c r="E227" s="79">
        <f>'ZBIRNO PLAN SVEUČILIŠTA'!E295</f>
        <v>13500</v>
      </c>
      <c r="F227" s="79">
        <f>'ZBIRNO PLAN SVEUČILIŠTA'!F295</f>
        <v>5000</v>
      </c>
      <c r="G227" s="98">
        <f t="shared" si="120"/>
        <v>2270.637059724349</v>
      </c>
      <c r="H227" s="98">
        <f t="shared" si="121"/>
        <v>91.048514695230281</v>
      </c>
    </row>
    <row r="228" spans="1:8" hidden="1">
      <c r="A228" s="147">
        <v>3432</v>
      </c>
      <c r="B228" s="150" t="s">
        <v>1323</v>
      </c>
      <c r="C228" s="79">
        <f>'ZBIRNO PLAN SVEUČILIŠTA'!C296</f>
        <v>0</v>
      </c>
      <c r="D228" s="79">
        <f>'ZBIRNO PLAN SVEUČILIŠTA'!D296</f>
        <v>0</v>
      </c>
      <c r="E228" s="79">
        <f>'ZBIRNO PLAN SVEUČILIŠTA'!E296</f>
        <v>0</v>
      </c>
      <c r="F228" s="79">
        <f>'ZBIRNO PLAN SVEUČILIŠTA'!F296</f>
        <v>0</v>
      </c>
      <c r="G228" s="98" t="e">
        <f t="shared" si="120"/>
        <v>#DIV/0!</v>
      </c>
      <c r="H228" s="98" t="e">
        <f t="shared" si="121"/>
        <v>#DIV/0!</v>
      </c>
    </row>
    <row r="229" spans="1:8">
      <c r="A229" s="147">
        <v>3433</v>
      </c>
      <c r="B229" s="150" t="s">
        <v>1449</v>
      </c>
      <c r="C229" s="79">
        <f>'ZBIRNO PLAN SVEUČILIŠTA'!C297</f>
        <v>0</v>
      </c>
      <c r="D229" s="79">
        <f>'ZBIRNO PLAN SVEUČILIŠTA'!D297</f>
        <v>90.83</v>
      </c>
      <c r="E229" s="79">
        <f>'ZBIRNO PLAN SVEUČILIŠTA'!E297</f>
        <v>100</v>
      </c>
      <c r="F229" s="79">
        <f>'ZBIRNO PLAN SVEUČILIŠTA'!F297</f>
        <v>0</v>
      </c>
      <c r="G229" s="98"/>
      <c r="H229" s="98">
        <f t="shared" si="121"/>
        <v>110.09578333149841</v>
      </c>
    </row>
    <row r="230" spans="1:8" hidden="1">
      <c r="A230" s="147">
        <v>3434</v>
      </c>
      <c r="B230" s="150" t="s">
        <v>1324</v>
      </c>
      <c r="C230" s="79">
        <f>'ZBIRNO PLAN SVEUČILIŠTA'!C298</f>
        <v>0</v>
      </c>
      <c r="D230" s="79">
        <f>'ZBIRNO PLAN SVEUČILIŠTA'!D298</f>
        <v>0</v>
      </c>
      <c r="E230" s="79">
        <f>'ZBIRNO PLAN SVEUČILIŠTA'!E298</f>
        <v>0</v>
      </c>
      <c r="F230" s="79">
        <f>'ZBIRNO PLAN SVEUČILIŠTA'!F298</f>
        <v>0</v>
      </c>
      <c r="G230" s="98" t="e">
        <f t="shared" si="120"/>
        <v>#DIV/0!</v>
      </c>
      <c r="H230" s="98" t="e">
        <f t="shared" si="121"/>
        <v>#DIV/0!</v>
      </c>
    </row>
    <row r="231" spans="1:8" s="21" customFormat="1" hidden="1">
      <c r="A231" s="145">
        <v>35</v>
      </c>
      <c r="B231" s="155" t="s">
        <v>1617</v>
      </c>
      <c r="C231" s="109">
        <f t="shared" ref="C231:E232" si="132">C232</f>
        <v>0</v>
      </c>
      <c r="D231" s="109">
        <f>D232</f>
        <v>0</v>
      </c>
      <c r="E231" s="109">
        <f t="shared" si="132"/>
        <v>0</v>
      </c>
      <c r="F231" s="109">
        <f>F232</f>
        <v>0</v>
      </c>
      <c r="G231" s="102" t="e">
        <f t="shared" si="120"/>
        <v>#DIV/0!</v>
      </c>
      <c r="H231" s="102" t="e">
        <f t="shared" si="121"/>
        <v>#DIV/0!</v>
      </c>
    </row>
    <row r="232" spans="1:8" s="21" customFormat="1" ht="30" hidden="1">
      <c r="A232" s="145">
        <v>353</v>
      </c>
      <c r="B232" s="155" t="s">
        <v>1618</v>
      </c>
      <c r="C232" s="109">
        <f t="shared" si="132"/>
        <v>0</v>
      </c>
      <c r="D232" s="109">
        <f>D233</f>
        <v>0</v>
      </c>
      <c r="E232" s="109">
        <f t="shared" si="132"/>
        <v>0</v>
      </c>
      <c r="F232" s="109">
        <f>F233</f>
        <v>0</v>
      </c>
      <c r="G232" s="102" t="e">
        <f t="shared" si="120"/>
        <v>#DIV/0!</v>
      </c>
      <c r="H232" s="102" t="e">
        <f t="shared" si="121"/>
        <v>#DIV/0!</v>
      </c>
    </row>
    <row r="233" spans="1:8" s="19" customFormat="1" ht="15" hidden="1" customHeight="1">
      <c r="A233" s="60">
        <v>3531</v>
      </c>
      <c r="B233" s="153" t="s">
        <v>1592</v>
      </c>
      <c r="C233" s="79">
        <f>'ZBIRNO PLAN SVEUČILIŠTA'!C96</f>
        <v>0</v>
      </c>
      <c r="D233" s="79">
        <f>'ZBIRNO PLAN SVEUČILIŠTA'!D96</f>
        <v>0</v>
      </c>
      <c r="E233" s="79">
        <f>'ZBIRNO PLAN SVEUČILIŠTA'!E96</f>
        <v>0</v>
      </c>
      <c r="F233" s="79">
        <f>'ZBIRNO PLAN SVEUČILIŠTA'!F96</f>
        <v>0</v>
      </c>
      <c r="G233" s="98" t="e">
        <f t="shared" si="120"/>
        <v>#DIV/0!</v>
      </c>
      <c r="H233" s="98" t="e">
        <f t="shared" si="121"/>
        <v>#DIV/0!</v>
      </c>
    </row>
    <row r="234" spans="1:8" s="21" customFormat="1">
      <c r="A234" s="145">
        <v>36</v>
      </c>
      <c r="B234" s="146" t="s">
        <v>1425</v>
      </c>
      <c r="C234" s="109">
        <f t="shared" ref="C234" si="133">C235+C237</f>
        <v>147539</v>
      </c>
      <c r="D234" s="109">
        <f>D235+D237</f>
        <v>182064.01</v>
      </c>
      <c r="E234" s="109">
        <f t="shared" ref="E234" si="134">E235+E237</f>
        <v>182064</v>
      </c>
      <c r="F234" s="109">
        <f>F235+F237</f>
        <v>180000</v>
      </c>
      <c r="G234" s="102">
        <f t="shared" si="120"/>
        <v>123.40059916361099</v>
      </c>
      <c r="H234" s="102">
        <f t="shared" si="121"/>
        <v>99.999994507426265</v>
      </c>
    </row>
    <row r="235" spans="1:8" s="21" customFormat="1" hidden="1">
      <c r="A235" s="145">
        <v>361</v>
      </c>
      <c r="B235" s="146" t="s">
        <v>1619</v>
      </c>
      <c r="C235" s="109">
        <f t="shared" ref="C235:E235" si="135">C236</f>
        <v>0</v>
      </c>
      <c r="D235" s="109">
        <f>D236</f>
        <v>0</v>
      </c>
      <c r="E235" s="109">
        <f t="shared" si="135"/>
        <v>0</v>
      </c>
      <c r="F235" s="109">
        <f>F236</f>
        <v>0</v>
      </c>
      <c r="G235" s="102" t="e">
        <f t="shared" si="120"/>
        <v>#DIV/0!</v>
      </c>
      <c r="H235" s="102" t="e">
        <f t="shared" si="121"/>
        <v>#DIV/0!</v>
      </c>
    </row>
    <row r="236" spans="1:8" s="19" customFormat="1" ht="15" hidden="1" customHeight="1">
      <c r="A236" s="60">
        <v>3611</v>
      </c>
      <c r="B236" s="153" t="s">
        <v>1593</v>
      </c>
      <c r="C236" s="79">
        <f>'ZBIRNO PLAN SVEUČILIŠTA'!C97</f>
        <v>0</v>
      </c>
      <c r="D236" s="79">
        <f>'ZBIRNO PLAN SVEUČILIŠTA'!D97</f>
        <v>0</v>
      </c>
      <c r="E236" s="79">
        <f>'ZBIRNO PLAN SVEUČILIŠTA'!E97</f>
        <v>0</v>
      </c>
      <c r="F236" s="79">
        <f>'ZBIRNO PLAN SVEUČILIŠTA'!F97</f>
        <v>0</v>
      </c>
      <c r="G236" s="98" t="e">
        <f t="shared" si="120"/>
        <v>#DIV/0!</v>
      </c>
      <c r="H236" s="98" t="e">
        <f t="shared" si="121"/>
        <v>#DIV/0!</v>
      </c>
    </row>
    <row r="237" spans="1:8" s="21" customFormat="1">
      <c r="A237" s="145">
        <v>369</v>
      </c>
      <c r="B237" s="146" t="s">
        <v>1325</v>
      </c>
      <c r="C237" s="109">
        <f t="shared" ref="C237:E237" si="136">C238</f>
        <v>147539</v>
      </c>
      <c r="D237" s="109">
        <f>D238</f>
        <v>182064.01</v>
      </c>
      <c r="E237" s="109">
        <f t="shared" si="136"/>
        <v>182064</v>
      </c>
      <c r="F237" s="109">
        <f>F238</f>
        <v>180000</v>
      </c>
      <c r="G237" s="102">
        <f t="shared" si="120"/>
        <v>123.40059916361099</v>
      </c>
      <c r="H237" s="102">
        <f t="shared" si="121"/>
        <v>99.999994507426265</v>
      </c>
    </row>
    <row r="238" spans="1:8">
      <c r="A238" s="147">
        <v>3691</v>
      </c>
      <c r="B238" s="148" t="s">
        <v>1325</v>
      </c>
      <c r="C238" s="79">
        <f>'ZBIRNO PLAN SVEUČILIŠTA'!C299</f>
        <v>147539</v>
      </c>
      <c r="D238" s="79">
        <f>'ZBIRNO PLAN SVEUČILIŠTA'!D299</f>
        <v>182064.01</v>
      </c>
      <c r="E238" s="79">
        <f>'ZBIRNO PLAN SVEUČILIŠTA'!E299</f>
        <v>182064</v>
      </c>
      <c r="F238" s="79">
        <f>'ZBIRNO PLAN SVEUČILIŠTA'!F299</f>
        <v>180000</v>
      </c>
      <c r="G238" s="98">
        <f t="shared" si="120"/>
        <v>123.40059916361099</v>
      </c>
      <c r="H238" s="98">
        <f t="shared" si="121"/>
        <v>99.999994507426265</v>
      </c>
    </row>
    <row r="239" spans="1:8" ht="30">
      <c r="A239" s="145">
        <v>37</v>
      </c>
      <c r="B239" s="156" t="s">
        <v>1380</v>
      </c>
      <c r="C239" s="109">
        <f t="shared" ref="C239:E239" si="137">C240</f>
        <v>0</v>
      </c>
      <c r="D239" s="109">
        <f>D240</f>
        <v>13108.6</v>
      </c>
      <c r="E239" s="109">
        <f t="shared" si="137"/>
        <v>0</v>
      </c>
      <c r="F239" s="109">
        <f>F240</f>
        <v>0</v>
      </c>
      <c r="G239" s="102"/>
      <c r="H239" s="102">
        <f t="shared" si="121"/>
        <v>0</v>
      </c>
    </row>
    <row r="240" spans="1:8">
      <c r="A240" s="145">
        <v>372</v>
      </c>
      <c r="B240" s="146" t="s">
        <v>1381</v>
      </c>
      <c r="C240" s="109">
        <f t="shared" ref="C240" si="138">C242+C241</f>
        <v>0</v>
      </c>
      <c r="D240" s="109">
        <f>D242+D241</f>
        <v>13108.6</v>
      </c>
      <c r="E240" s="109">
        <f t="shared" ref="E240" si="139">E242+E241</f>
        <v>0</v>
      </c>
      <c r="F240" s="109">
        <f>F242+F241</f>
        <v>0</v>
      </c>
      <c r="G240" s="102"/>
      <c r="H240" s="102">
        <f t="shared" si="121"/>
        <v>0</v>
      </c>
    </row>
    <row r="241" spans="1:8">
      <c r="A241" s="147">
        <v>3721</v>
      </c>
      <c r="B241" s="148" t="s">
        <v>1683</v>
      </c>
      <c r="C241" s="79">
        <f>'ZBIRNO PLAN SVEUČILIŠTA'!C300</f>
        <v>0</v>
      </c>
      <c r="D241" s="79">
        <f>'ZBIRNO PLAN SVEUČILIŠTA'!D300</f>
        <v>13108.6</v>
      </c>
      <c r="E241" s="79">
        <f>'ZBIRNO PLAN SVEUČILIŠTA'!E300</f>
        <v>0</v>
      </c>
      <c r="F241" s="79">
        <f>'ZBIRNO PLAN SVEUČILIŠTA'!F300</f>
        <v>0</v>
      </c>
      <c r="G241" s="98"/>
      <c r="H241" s="98">
        <f t="shared" si="121"/>
        <v>0</v>
      </c>
    </row>
    <row r="242" spans="1:8" hidden="1">
      <c r="A242" s="147">
        <v>3722</v>
      </c>
      <c r="B242" s="148" t="s">
        <v>1332</v>
      </c>
      <c r="C242" s="79">
        <f>'ZBIRNO PLAN SVEUČILIŠTA'!C301</f>
        <v>0</v>
      </c>
      <c r="D242" s="79">
        <f>'ZBIRNO PLAN SVEUČILIŠTA'!D301</f>
        <v>0</v>
      </c>
      <c r="E242" s="79">
        <f>'ZBIRNO PLAN SVEUČILIŠTA'!E301</f>
        <v>0</v>
      </c>
      <c r="F242" s="79">
        <f>'ZBIRNO PLAN SVEUČILIŠTA'!F301</f>
        <v>0</v>
      </c>
      <c r="G242" s="98"/>
      <c r="H242" s="98" t="e">
        <f t="shared" si="121"/>
        <v>#DIV/0!</v>
      </c>
    </row>
    <row r="243" spans="1:8">
      <c r="A243" s="145">
        <v>38</v>
      </c>
      <c r="B243" s="146" t="s">
        <v>1379</v>
      </c>
      <c r="C243" s="109">
        <f t="shared" ref="C243:E243" si="140">C244</f>
        <v>0</v>
      </c>
      <c r="D243" s="109">
        <f>D244</f>
        <v>10200</v>
      </c>
      <c r="E243" s="109">
        <f t="shared" si="140"/>
        <v>0</v>
      </c>
      <c r="F243" s="109">
        <f>F244</f>
        <v>0</v>
      </c>
      <c r="G243" s="102"/>
      <c r="H243" s="102">
        <f t="shared" si="121"/>
        <v>0</v>
      </c>
    </row>
    <row r="244" spans="1:8">
      <c r="A244" s="145">
        <v>381</v>
      </c>
      <c r="B244" s="146" t="s">
        <v>1365</v>
      </c>
      <c r="C244" s="109">
        <f t="shared" ref="C244" si="141">C246+C245+C247</f>
        <v>0</v>
      </c>
      <c r="D244" s="109">
        <f>D246+D245+D247</f>
        <v>10200</v>
      </c>
      <c r="E244" s="109">
        <f t="shared" ref="E244" si="142">E246+E245+E247</f>
        <v>0</v>
      </c>
      <c r="F244" s="109">
        <f>F246+F245+F247</f>
        <v>0</v>
      </c>
      <c r="G244" s="102"/>
      <c r="H244" s="102">
        <f t="shared" si="121"/>
        <v>0</v>
      </c>
    </row>
    <row r="245" spans="1:8" hidden="1">
      <c r="A245" s="147">
        <v>3811</v>
      </c>
      <c r="B245" s="148" t="s">
        <v>1333</v>
      </c>
      <c r="C245" s="79">
        <f>'ZBIRNO PLAN SVEUČILIŠTA'!C302</f>
        <v>0</v>
      </c>
      <c r="D245" s="79">
        <f>'ZBIRNO PLAN SVEUČILIŠTA'!D302</f>
        <v>0</v>
      </c>
      <c r="E245" s="79">
        <f>'ZBIRNO PLAN SVEUČILIŠTA'!E302</f>
        <v>0</v>
      </c>
      <c r="F245" s="79">
        <f>'ZBIRNO PLAN SVEUČILIŠTA'!F302</f>
        <v>0</v>
      </c>
      <c r="G245" s="98"/>
      <c r="H245" s="98" t="e">
        <f t="shared" si="121"/>
        <v>#DIV/0!</v>
      </c>
    </row>
    <row r="246" spans="1:8">
      <c r="A246" s="147">
        <v>3812</v>
      </c>
      <c r="B246" s="148" t="s">
        <v>1441</v>
      </c>
      <c r="C246" s="79">
        <f>'ZBIRNO PLAN SVEUČILIŠTA'!C303</f>
        <v>0</v>
      </c>
      <c r="D246" s="79">
        <f>'ZBIRNO PLAN SVEUČILIŠTA'!D303</f>
        <v>10200</v>
      </c>
      <c r="E246" s="79">
        <f>'ZBIRNO PLAN SVEUČILIŠTA'!E303</f>
        <v>0</v>
      </c>
      <c r="F246" s="79">
        <f>'ZBIRNO PLAN SVEUČILIŠTA'!F303</f>
        <v>0</v>
      </c>
      <c r="G246" s="98"/>
      <c r="H246" s="98">
        <f t="shared" si="121"/>
        <v>0</v>
      </c>
    </row>
    <row r="247" spans="1:8" s="19" customFormat="1" ht="15" hidden="1" customHeight="1">
      <c r="A247" s="60">
        <v>3813</v>
      </c>
      <c r="B247" s="153" t="s">
        <v>1594</v>
      </c>
      <c r="C247" s="79">
        <f>'ZBIRNO PLAN SVEUČILIŠTA'!C98</f>
        <v>0</v>
      </c>
      <c r="D247" s="79">
        <f>'ZBIRNO PLAN SVEUČILIŠTA'!D98</f>
        <v>0</v>
      </c>
      <c r="E247" s="79">
        <f>'ZBIRNO PLAN SVEUČILIŠTA'!E98</f>
        <v>0</v>
      </c>
      <c r="F247" s="79">
        <f>'ZBIRNO PLAN SVEUČILIŠTA'!F98</f>
        <v>0</v>
      </c>
      <c r="G247" s="98" t="e">
        <f t="shared" si="120"/>
        <v>#DIV/0!</v>
      </c>
      <c r="H247" s="98" t="e">
        <f t="shared" si="121"/>
        <v>#DIV/0!</v>
      </c>
    </row>
    <row r="248" spans="1:8">
      <c r="A248" s="145">
        <v>4</v>
      </c>
      <c r="B248" s="146" t="s">
        <v>1372</v>
      </c>
      <c r="C248" s="109">
        <f t="shared" ref="C248" si="143">C249+C253+C270</f>
        <v>5099737.32</v>
      </c>
      <c r="D248" s="109">
        <f>D249+D253+D270</f>
        <v>4215801.37</v>
      </c>
      <c r="E248" s="109">
        <f>E249+E253+E270</f>
        <v>4109264</v>
      </c>
      <c r="F248" s="109">
        <f>F249+F253+F270</f>
        <v>1778000</v>
      </c>
      <c r="G248" s="102">
        <f t="shared" si="120"/>
        <v>82.667029799095616</v>
      </c>
      <c r="H248" s="102">
        <f t="shared" si="121"/>
        <v>97.472903473153906</v>
      </c>
    </row>
    <row r="249" spans="1:8">
      <c r="A249" s="145">
        <v>41</v>
      </c>
      <c r="B249" s="146" t="s">
        <v>1382</v>
      </c>
      <c r="C249" s="109">
        <f t="shared" ref="C249:E249" si="144">C250</f>
        <v>2921136</v>
      </c>
      <c r="D249" s="109">
        <f>D250</f>
        <v>0</v>
      </c>
      <c r="E249" s="109">
        <f t="shared" si="144"/>
        <v>0</v>
      </c>
      <c r="F249" s="109">
        <f>F250</f>
        <v>30000</v>
      </c>
      <c r="G249" s="102">
        <f t="shared" si="120"/>
        <v>0</v>
      </c>
      <c r="H249" s="102"/>
    </row>
    <row r="250" spans="1:8">
      <c r="A250" s="145">
        <v>412</v>
      </c>
      <c r="B250" s="146" t="s">
        <v>1334</v>
      </c>
      <c r="C250" s="109">
        <f t="shared" ref="C250" si="145">C251+C252</f>
        <v>2921136</v>
      </c>
      <c r="D250" s="109">
        <f>D251+D252</f>
        <v>0</v>
      </c>
      <c r="E250" s="109">
        <f t="shared" ref="E250" si="146">E251+E252</f>
        <v>0</v>
      </c>
      <c r="F250" s="109">
        <f>F251+F252</f>
        <v>30000</v>
      </c>
      <c r="G250" s="102">
        <f t="shared" si="120"/>
        <v>0</v>
      </c>
      <c r="H250" s="102"/>
    </row>
    <row r="251" spans="1:8">
      <c r="A251" s="147">
        <v>4123</v>
      </c>
      <c r="B251" s="148" t="s">
        <v>1334</v>
      </c>
      <c r="C251" s="79">
        <f>'ZBIRNO PLAN SVEUČILIŠTA'!C304</f>
        <v>28198</v>
      </c>
      <c r="D251" s="79">
        <f>'ZBIRNO PLAN SVEUČILIŠTA'!D304</f>
        <v>0</v>
      </c>
      <c r="E251" s="79">
        <f>'ZBIRNO PLAN SVEUČILIŠTA'!E304</f>
        <v>0</v>
      </c>
      <c r="F251" s="79">
        <f>'ZBIRNO PLAN SVEUČILIŠTA'!F304</f>
        <v>30000</v>
      </c>
      <c r="G251" s="98">
        <f t="shared" si="120"/>
        <v>0</v>
      </c>
      <c r="H251" s="98"/>
    </row>
    <row r="252" spans="1:8">
      <c r="A252" s="147">
        <v>4124</v>
      </c>
      <c r="B252" s="148" t="s">
        <v>1566</v>
      </c>
      <c r="C252" s="79">
        <f>'ZBIRNO PLAN SVEUČILIŠTA'!C305</f>
        <v>2892938</v>
      </c>
      <c r="D252" s="79">
        <f>'ZBIRNO PLAN SVEUČILIŠTA'!D305</f>
        <v>0</v>
      </c>
      <c r="E252" s="79">
        <f>'ZBIRNO PLAN SVEUČILIŠTA'!E305</f>
        <v>0</v>
      </c>
      <c r="F252" s="79">
        <f>'ZBIRNO PLAN SVEUČILIŠTA'!F305</f>
        <v>0</v>
      </c>
      <c r="G252" s="98">
        <f t="shared" si="120"/>
        <v>0</v>
      </c>
      <c r="H252" s="98"/>
    </row>
    <row r="253" spans="1:8">
      <c r="A253" s="145">
        <v>42</v>
      </c>
      <c r="B253" s="146" t="s">
        <v>1373</v>
      </c>
      <c r="C253" s="109">
        <f t="shared" ref="C253" si="147">C254+C261+C264+C266</f>
        <v>2178601.3200000003</v>
      </c>
      <c r="D253" s="109">
        <f>D254+D261+D264+D266</f>
        <v>2434037.25</v>
      </c>
      <c r="E253" s="109">
        <f>E254+E261+E264+E266</f>
        <v>2327500</v>
      </c>
      <c r="F253" s="109">
        <f>F254+F261+F264+F266</f>
        <v>1748000</v>
      </c>
      <c r="G253" s="102">
        <f t="shared" si="120"/>
        <v>111.72476706293375</v>
      </c>
      <c r="H253" s="102">
        <f t="shared" si="121"/>
        <v>95.623023024811971</v>
      </c>
    </row>
    <row r="254" spans="1:8">
      <c r="A254" s="145">
        <v>422</v>
      </c>
      <c r="B254" s="146" t="s">
        <v>1374</v>
      </c>
      <c r="C254" s="109">
        <f t="shared" ref="C254" si="148">SUM(C255:C260)</f>
        <v>1768803.32</v>
      </c>
      <c r="D254" s="109">
        <f>SUM(D255:D260)</f>
        <v>2079843.08</v>
      </c>
      <c r="E254" s="109">
        <f>SUM(E255:E260)</f>
        <v>1972500</v>
      </c>
      <c r="F254" s="109">
        <f>SUM(F255:F260)</f>
        <v>1488000</v>
      </c>
      <c r="G254" s="102">
        <f t="shared" si="120"/>
        <v>117.58475668170954</v>
      </c>
      <c r="H254" s="102">
        <f t="shared" si="121"/>
        <v>94.838885633621928</v>
      </c>
    </row>
    <row r="255" spans="1:8">
      <c r="A255" s="147">
        <v>4221</v>
      </c>
      <c r="B255" s="148" t="s">
        <v>1287</v>
      </c>
      <c r="C255" s="79">
        <v>1281104.32</v>
      </c>
      <c r="D255" s="79">
        <f>'ZBIRNO PLAN SVEUČILIŠTA'!D99+'ZBIRNO PLAN SVEUČILIŠTA'!D306</f>
        <v>1282691.78</v>
      </c>
      <c r="E255" s="79">
        <f>'ZBIRNO PLAN SVEUČILIŠTA'!E99+'ZBIRNO PLAN SVEUČILIŠTA'!E306</f>
        <v>1229000</v>
      </c>
      <c r="F255" s="79">
        <f>'ZBIRNO PLAN SVEUČILIŠTA'!F99+'ZBIRNO PLAN SVEUČILIŠTA'!F306</f>
        <v>600000</v>
      </c>
      <c r="G255" s="98">
        <f t="shared" si="120"/>
        <v>100.12391340620879</v>
      </c>
      <c r="H255" s="98">
        <f t="shared" si="121"/>
        <v>95.814132370911437</v>
      </c>
    </row>
    <row r="256" spans="1:8">
      <c r="A256" s="147">
        <v>4222</v>
      </c>
      <c r="B256" s="148" t="s">
        <v>1327</v>
      </c>
      <c r="C256" s="79">
        <f>'ZBIRNO PLAN SVEUČILIŠTA'!C307</f>
        <v>26400</v>
      </c>
      <c r="D256" s="79">
        <f>'ZBIRNO PLAN SVEUČILIŠTA'!D307</f>
        <v>0</v>
      </c>
      <c r="E256" s="79">
        <f>'ZBIRNO PLAN SVEUČILIŠTA'!E307</f>
        <v>0</v>
      </c>
      <c r="F256" s="79">
        <f>'ZBIRNO PLAN SVEUČILIŠTA'!F307</f>
        <v>0</v>
      </c>
      <c r="G256" s="98">
        <f t="shared" si="120"/>
        <v>0</v>
      </c>
      <c r="H256" s="98"/>
    </row>
    <row r="257" spans="1:8">
      <c r="A257" s="147">
        <v>4223</v>
      </c>
      <c r="B257" s="148" t="s">
        <v>1335</v>
      </c>
      <c r="C257" s="79">
        <f>'ZBIRNO PLAN SVEUČILIŠTA'!C308</f>
        <v>30095</v>
      </c>
      <c r="D257" s="79">
        <f>'ZBIRNO PLAN SVEUČILIŠTA'!D308</f>
        <v>89743.86</v>
      </c>
      <c r="E257" s="79">
        <f>'ZBIRNO PLAN SVEUČILIŠTA'!E308</f>
        <v>90000</v>
      </c>
      <c r="F257" s="79">
        <f>'ZBIRNO PLAN SVEUČILIŠTA'!F308</f>
        <v>21000</v>
      </c>
      <c r="G257" s="98">
        <f t="shared" si="120"/>
        <v>298.20189400232596</v>
      </c>
      <c r="H257" s="98">
        <f t="shared" si="121"/>
        <v>100.28541228335843</v>
      </c>
    </row>
    <row r="258" spans="1:8">
      <c r="A258" s="147">
        <v>4224</v>
      </c>
      <c r="B258" s="148" t="s">
        <v>1336</v>
      </c>
      <c r="C258" s="79">
        <f>'ZBIRNO PLAN SVEUČILIŠTA'!C309+'ZBIRNO PLAN SVEUČILIŠTA'!C100</f>
        <v>350740</v>
      </c>
      <c r="D258" s="79">
        <f>'ZBIRNO PLAN SVEUČILIŠTA'!D309+'ZBIRNO PLAN SVEUČILIŠTA'!D100</f>
        <v>402250.51</v>
      </c>
      <c r="E258" s="79">
        <f>'ZBIRNO PLAN SVEUČILIŠTA'!E309+'ZBIRNO PLAN SVEUČILIŠTA'!E100</f>
        <v>347000</v>
      </c>
      <c r="F258" s="79">
        <f>'ZBIRNO PLAN SVEUČILIŠTA'!F309+'ZBIRNO PLAN SVEUČILIŠTA'!F100</f>
        <v>707000</v>
      </c>
      <c r="G258" s="98">
        <f t="shared" si="120"/>
        <v>114.68623766892856</v>
      </c>
      <c r="H258" s="98">
        <f t="shared" si="121"/>
        <v>86.264651348732897</v>
      </c>
    </row>
    <row r="259" spans="1:8">
      <c r="A259" s="147">
        <v>4225</v>
      </c>
      <c r="B259" s="148" t="s">
        <v>1337</v>
      </c>
      <c r="C259" s="79">
        <f>'ZBIRNO PLAN SVEUČILIŠTA'!C310</f>
        <v>80464</v>
      </c>
      <c r="D259" s="79">
        <f>'ZBIRNO PLAN SVEUČILIŠTA'!D310</f>
        <v>9787.5</v>
      </c>
      <c r="E259" s="79">
        <f>'ZBIRNO PLAN SVEUČILIŠTA'!E310</f>
        <v>0</v>
      </c>
      <c r="F259" s="79">
        <f>'ZBIRNO PLAN SVEUČILIŠTA'!F310</f>
        <v>80000</v>
      </c>
      <c r="G259" s="98">
        <f t="shared" si="120"/>
        <v>12.163824816066812</v>
      </c>
      <c r="H259" s="98">
        <f t="shared" si="121"/>
        <v>0</v>
      </c>
    </row>
    <row r="260" spans="1:8">
      <c r="A260" s="147">
        <v>4227</v>
      </c>
      <c r="B260" s="148" t="s">
        <v>1288</v>
      </c>
      <c r="C260" s="79">
        <f>'ZBIRNO PLAN SVEUČILIŠTA'!C311+'ZBIRNO PLAN SVEUČILIŠTA'!C101</f>
        <v>0</v>
      </c>
      <c r="D260" s="79">
        <f>'ZBIRNO PLAN SVEUČILIŠTA'!D311+'ZBIRNO PLAN SVEUČILIŠTA'!D101</f>
        <v>295369.43</v>
      </c>
      <c r="E260" s="79">
        <f>'ZBIRNO PLAN SVEUČILIŠTA'!E311+'ZBIRNO PLAN SVEUČILIŠTA'!E101</f>
        <v>306500</v>
      </c>
      <c r="F260" s="79">
        <f>'ZBIRNO PLAN SVEUČILIŠTA'!F311+'ZBIRNO PLAN SVEUČILIŠTA'!F101</f>
        <v>80000</v>
      </c>
      <c r="G260" s="98"/>
      <c r="H260" s="98">
        <f t="shared" si="121"/>
        <v>103.76835544558556</v>
      </c>
    </row>
    <row r="261" spans="1:8">
      <c r="A261" s="157">
        <v>423</v>
      </c>
      <c r="B261" s="146" t="s">
        <v>1629</v>
      </c>
      <c r="C261" s="109">
        <f t="shared" ref="C261" si="149">C263+C262</f>
        <v>199000</v>
      </c>
      <c r="D261" s="109">
        <f>D263+D262</f>
        <v>0</v>
      </c>
      <c r="E261" s="109">
        <f t="shared" ref="E261" si="150">E263+E262</f>
        <v>0</v>
      </c>
      <c r="F261" s="109">
        <f>F263+F262</f>
        <v>0</v>
      </c>
      <c r="G261" s="102">
        <f t="shared" ref="G261:G323" si="151">D261/C261*100</f>
        <v>0</v>
      </c>
      <c r="H261" s="102"/>
    </row>
    <row r="262" spans="1:8">
      <c r="A262" s="158">
        <v>4231</v>
      </c>
      <c r="B262" s="159" t="s">
        <v>1628</v>
      </c>
      <c r="C262" s="79">
        <f>'ZBIRNO PLAN SVEUČILIŠTA'!C312</f>
        <v>199000</v>
      </c>
      <c r="D262" s="79">
        <f>'ZBIRNO PLAN SVEUČILIŠTA'!D312</f>
        <v>0</v>
      </c>
      <c r="E262" s="79">
        <f>'ZBIRNO PLAN SVEUČILIŠTA'!E312</f>
        <v>0</v>
      </c>
      <c r="F262" s="79">
        <f>'ZBIRNO PLAN SVEUČILIŠTA'!F312</f>
        <v>0</v>
      </c>
      <c r="G262" s="98">
        <f t="shared" si="151"/>
        <v>0</v>
      </c>
      <c r="H262" s="98"/>
    </row>
    <row r="263" spans="1:8" hidden="1">
      <c r="A263" s="158">
        <v>4233</v>
      </c>
      <c r="B263" s="159" t="s">
        <v>1386</v>
      </c>
      <c r="C263" s="79">
        <f>'ZBIRNO PLAN SVEUČILIŠTA'!C313</f>
        <v>0</v>
      </c>
      <c r="D263" s="79">
        <f>'ZBIRNO PLAN SVEUČILIŠTA'!D313</f>
        <v>0</v>
      </c>
      <c r="E263" s="79">
        <f>'ZBIRNO PLAN SVEUČILIŠTA'!E313</f>
        <v>0</v>
      </c>
      <c r="F263" s="79">
        <f>'ZBIRNO PLAN SVEUČILIŠTA'!F313</f>
        <v>0</v>
      </c>
      <c r="G263" s="98" t="e">
        <f t="shared" si="151"/>
        <v>#DIV/0!</v>
      </c>
      <c r="H263" s="98" t="e">
        <f t="shared" ref="H263:H323" si="152">E263/D263*100</f>
        <v>#DIV/0!</v>
      </c>
    </row>
    <row r="264" spans="1:8">
      <c r="A264" s="145">
        <v>424</v>
      </c>
      <c r="B264" s="146" t="s">
        <v>1376</v>
      </c>
      <c r="C264" s="109">
        <f t="shared" ref="C264" si="153">C265</f>
        <v>74050</v>
      </c>
      <c r="D264" s="109">
        <f>D265</f>
        <v>39873.31</v>
      </c>
      <c r="E264" s="109">
        <f>E265</f>
        <v>40000</v>
      </c>
      <c r="F264" s="109">
        <f>F265</f>
        <v>60000</v>
      </c>
      <c r="G264" s="102">
        <f t="shared" si="151"/>
        <v>53.846468602295737</v>
      </c>
      <c r="H264" s="102">
        <f t="shared" si="152"/>
        <v>100.31773133456943</v>
      </c>
    </row>
    <row r="265" spans="1:8">
      <c r="A265" s="147">
        <v>4241</v>
      </c>
      <c r="B265" s="148" t="s">
        <v>1328</v>
      </c>
      <c r="C265" s="79">
        <f>+'ZBIRNO PLAN SVEUČILIŠTA'!C314</f>
        <v>74050</v>
      </c>
      <c r="D265" s="79">
        <f>+'ZBIRNO PLAN SVEUČILIŠTA'!D314</f>
        <v>39873.31</v>
      </c>
      <c r="E265" s="79">
        <f>+'ZBIRNO PLAN SVEUČILIŠTA'!E314</f>
        <v>40000</v>
      </c>
      <c r="F265" s="79">
        <f>+'ZBIRNO PLAN SVEUČILIŠTA'!F314</f>
        <v>60000</v>
      </c>
      <c r="G265" s="98">
        <f t="shared" si="151"/>
        <v>53.846468602295737</v>
      </c>
      <c r="H265" s="98">
        <f t="shared" si="152"/>
        <v>100.31773133456943</v>
      </c>
    </row>
    <row r="266" spans="1:8">
      <c r="A266" s="145">
        <v>426</v>
      </c>
      <c r="B266" s="146" t="s">
        <v>1375</v>
      </c>
      <c r="C266" s="109">
        <f t="shared" ref="C266" si="154">C267+C269+C268</f>
        <v>136748</v>
      </c>
      <c r="D266" s="109">
        <f>D267+D269+D268</f>
        <v>314320.86</v>
      </c>
      <c r="E266" s="109">
        <f t="shared" ref="E266" si="155">E267+E269+E268</f>
        <v>315000</v>
      </c>
      <c r="F266" s="109">
        <f>F267+F269+F268</f>
        <v>200000</v>
      </c>
      <c r="G266" s="102">
        <f t="shared" si="151"/>
        <v>229.8540819609793</v>
      </c>
      <c r="H266" s="102">
        <f t="shared" si="152"/>
        <v>100.21606583794662</v>
      </c>
    </row>
    <row r="267" spans="1:8">
      <c r="A267" s="147">
        <v>4262</v>
      </c>
      <c r="B267" s="148" t="s">
        <v>1452</v>
      </c>
      <c r="C267" s="79">
        <f>'ZBIRNO PLAN SVEUČILIŠTA'!C315+'ZBIRNO PLAN SVEUČILIŠTA'!C102</f>
        <v>136748</v>
      </c>
      <c r="D267" s="79">
        <f>'ZBIRNO PLAN SVEUČILIŠTA'!D315+'ZBIRNO PLAN SVEUČILIŠTA'!D102</f>
        <v>314320.86</v>
      </c>
      <c r="E267" s="79">
        <f>'ZBIRNO PLAN SVEUČILIŠTA'!E315+'ZBIRNO PLAN SVEUČILIŠTA'!E102</f>
        <v>315000</v>
      </c>
      <c r="F267" s="79">
        <f>'ZBIRNO PLAN SVEUČILIŠTA'!F315+'ZBIRNO PLAN SVEUČILIŠTA'!F102</f>
        <v>200000</v>
      </c>
      <c r="G267" s="98">
        <f t="shared" si="151"/>
        <v>229.8540819609793</v>
      </c>
      <c r="H267" s="98">
        <f t="shared" si="152"/>
        <v>100.21606583794662</v>
      </c>
    </row>
    <row r="268" spans="1:8" hidden="1">
      <c r="A268" s="147">
        <v>4263</v>
      </c>
      <c r="B268" s="148" t="s">
        <v>1563</v>
      </c>
      <c r="C268" s="79">
        <f>'ZBIRNO PLAN SVEUČILIŠTA'!C316</f>
        <v>0</v>
      </c>
      <c r="D268" s="79">
        <f>'ZBIRNO PLAN SVEUČILIŠTA'!D316</f>
        <v>0</v>
      </c>
      <c r="E268" s="79">
        <f>'ZBIRNO PLAN SVEUČILIŠTA'!E316</f>
        <v>0</v>
      </c>
      <c r="F268" s="79">
        <f>'ZBIRNO PLAN SVEUČILIŠTA'!F316</f>
        <v>0</v>
      </c>
      <c r="G268" s="98" t="e">
        <f t="shared" si="151"/>
        <v>#DIV/0!</v>
      </c>
      <c r="H268" s="98" t="e">
        <f t="shared" si="152"/>
        <v>#DIV/0!</v>
      </c>
    </row>
    <row r="269" spans="1:8" hidden="1">
      <c r="A269" s="147">
        <v>4264</v>
      </c>
      <c r="B269" s="148" t="s">
        <v>1453</v>
      </c>
      <c r="C269" s="79">
        <f>'ZBIRNO PLAN SVEUČILIŠTA'!C317</f>
        <v>0</v>
      </c>
      <c r="D269" s="79">
        <f>'ZBIRNO PLAN SVEUČILIŠTA'!D317</f>
        <v>0</v>
      </c>
      <c r="E269" s="79">
        <f>'ZBIRNO PLAN SVEUČILIŠTA'!E317</f>
        <v>0</v>
      </c>
      <c r="F269" s="79">
        <f>'ZBIRNO PLAN SVEUČILIŠTA'!F317</f>
        <v>0</v>
      </c>
      <c r="G269" s="98" t="e">
        <f t="shared" si="151"/>
        <v>#DIV/0!</v>
      </c>
      <c r="H269" s="98" t="e">
        <f t="shared" si="152"/>
        <v>#DIV/0!</v>
      </c>
    </row>
    <row r="270" spans="1:8">
      <c r="A270" s="145">
        <v>45</v>
      </c>
      <c r="B270" s="28" t="s">
        <v>1564</v>
      </c>
      <c r="C270" s="109">
        <f t="shared" ref="C270:E271" si="156">C271</f>
        <v>0</v>
      </c>
      <c r="D270" s="109">
        <f>D271</f>
        <v>1781764.12</v>
      </c>
      <c r="E270" s="109">
        <f t="shared" si="156"/>
        <v>1781764</v>
      </c>
      <c r="F270" s="109">
        <f>F271</f>
        <v>0</v>
      </c>
      <c r="G270" s="102"/>
      <c r="H270" s="102">
        <f t="shared" si="152"/>
        <v>99.999993265101779</v>
      </c>
    </row>
    <row r="271" spans="1:8">
      <c r="A271" s="145">
        <v>452</v>
      </c>
      <c r="B271" s="28" t="s">
        <v>1471</v>
      </c>
      <c r="C271" s="109">
        <f t="shared" si="156"/>
        <v>0</v>
      </c>
      <c r="D271" s="109">
        <f>D272</f>
        <v>1781764.12</v>
      </c>
      <c r="E271" s="109">
        <f t="shared" si="156"/>
        <v>1781764</v>
      </c>
      <c r="F271" s="109">
        <f>F272</f>
        <v>0</v>
      </c>
      <c r="G271" s="102"/>
      <c r="H271" s="102">
        <f t="shared" si="152"/>
        <v>99.999993265101779</v>
      </c>
    </row>
    <row r="272" spans="1:8">
      <c r="A272" s="147">
        <v>4521</v>
      </c>
      <c r="B272" s="46" t="s">
        <v>1471</v>
      </c>
      <c r="C272" s="79">
        <f>'ZBIRNO PLAN SVEUČILIŠTA'!C318</f>
        <v>0</v>
      </c>
      <c r="D272" s="79">
        <f>'ZBIRNO PLAN SVEUČILIŠTA'!D318</f>
        <v>1781764.12</v>
      </c>
      <c r="E272" s="79">
        <f>'ZBIRNO PLAN SVEUČILIŠTA'!E318</f>
        <v>1781764</v>
      </c>
      <c r="F272" s="79">
        <f>'ZBIRNO PLAN SVEUČILIŠTA'!F318</f>
        <v>0</v>
      </c>
      <c r="G272" s="98"/>
      <c r="H272" s="98">
        <f t="shared" si="152"/>
        <v>99.999993265101779</v>
      </c>
    </row>
    <row r="273" spans="1:9">
      <c r="A273" s="50"/>
      <c r="B273" s="50" t="s">
        <v>18</v>
      </c>
      <c r="C273" s="53">
        <f>C274+C319</f>
        <v>8633955</v>
      </c>
      <c r="D273" s="53">
        <f>D274+D319</f>
        <v>9329999.5499999989</v>
      </c>
      <c r="E273" s="53">
        <f>E274+E319</f>
        <v>8820620</v>
      </c>
      <c r="F273" s="53">
        <f>F274+F319</f>
        <v>2656003.2659999998</v>
      </c>
      <c r="G273" s="101">
        <f t="shared" si="151"/>
        <v>108.06171157945575</v>
      </c>
      <c r="H273" s="101">
        <f t="shared" si="152"/>
        <v>94.540411848144203</v>
      </c>
    </row>
    <row r="274" spans="1:9">
      <c r="A274" s="145">
        <v>3</v>
      </c>
      <c r="B274" s="146" t="s">
        <v>1385</v>
      </c>
      <c r="C274" s="109">
        <f>C275+C283+C304+C307+C310+C316</f>
        <v>8570384</v>
      </c>
      <c r="D274" s="109">
        <f>D275+D283+D304+D307+D310+D316</f>
        <v>8860157.1999999993</v>
      </c>
      <c r="E274" s="109">
        <f>E275+E283+E304+E307+E310+E316</f>
        <v>8820620</v>
      </c>
      <c r="F274" s="109">
        <f>F275+F283+F304+F307+F310+F316</f>
        <v>2550520.2659999998</v>
      </c>
      <c r="G274" s="102">
        <f t="shared" si="151"/>
        <v>103.38109937664402</v>
      </c>
      <c r="H274" s="102">
        <f t="shared" si="152"/>
        <v>99.553764125087994</v>
      </c>
    </row>
    <row r="275" spans="1:9">
      <c r="A275" s="145">
        <v>31</v>
      </c>
      <c r="B275" s="146" t="s">
        <v>1344</v>
      </c>
      <c r="C275" s="109">
        <f t="shared" ref="C275" si="157">C276+C278+C280</f>
        <v>2782257</v>
      </c>
      <c r="D275" s="109">
        <f>D276+D278+D280</f>
        <v>2043290.13</v>
      </c>
      <c r="E275" s="109">
        <f t="shared" ref="E275" si="158">E276+E278+E280</f>
        <v>2036060</v>
      </c>
      <c r="F275" s="109">
        <f>F276+F278+F280</f>
        <v>973140.95100000012</v>
      </c>
      <c r="G275" s="102">
        <f t="shared" si="151"/>
        <v>73.440021177051577</v>
      </c>
      <c r="H275" s="102">
        <f t="shared" si="152"/>
        <v>99.646152551032984</v>
      </c>
    </row>
    <row r="276" spans="1:9">
      <c r="A276" s="145">
        <v>311</v>
      </c>
      <c r="B276" s="146" t="s">
        <v>1316</v>
      </c>
      <c r="C276" s="109">
        <f t="shared" ref="C276:E276" si="159">C277</f>
        <v>2378747</v>
      </c>
      <c r="D276" s="109">
        <f>D277</f>
        <v>1745522.1</v>
      </c>
      <c r="E276" s="109">
        <f t="shared" si="159"/>
        <v>1736241</v>
      </c>
      <c r="F276" s="109">
        <f>F277</f>
        <v>832072.50750000007</v>
      </c>
      <c r="G276" s="102">
        <f t="shared" si="151"/>
        <v>73.379897063453996</v>
      </c>
      <c r="H276" s="102">
        <f t="shared" si="152"/>
        <v>99.468290891304093</v>
      </c>
    </row>
    <row r="277" spans="1:9">
      <c r="A277" s="147">
        <v>3111</v>
      </c>
      <c r="B277" s="148" t="s">
        <v>1316</v>
      </c>
      <c r="C277" s="79">
        <f>'ZBIRNO PLAN SVEUČILIŠTA'!C104+'ZBIRNO PLAN SVEUČILIŠTA'!C322</f>
        <v>2378747</v>
      </c>
      <c r="D277" s="79">
        <f>'ZBIRNO PLAN SVEUČILIŠTA'!D104+'ZBIRNO PLAN SVEUČILIŠTA'!D322</f>
        <v>1745522.1</v>
      </c>
      <c r="E277" s="79">
        <f>'ZBIRNO PLAN SVEUČILIŠTA'!E104+'ZBIRNO PLAN SVEUČILIŠTA'!E322</f>
        <v>1736241</v>
      </c>
      <c r="F277" s="79">
        <f>'ZBIRNO PLAN SVEUČILIŠTA'!F104+'ZBIRNO PLAN SVEUČILIŠTA'!F322</f>
        <v>832072.50750000007</v>
      </c>
      <c r="G277" s="98">
        <f t="shared" si="151"/>
        <v>73.379897063453996</v>
      </c>
      <c r="H277" s="98">
        <f t="shared" si="152"/>
        <v>99.468290891304093</v>
      </c>
      <c r="I277" s="160"/>
    </row>
    <row r="278" spans="1:9" s="21" customFormat="1">
      <c r="A278" s="145">
        <v>312</v>
      </c>
      <c r="B278" s="146" t="s">
        <v>1317</v>
      </c>
      <c r="C278" s="109">
        <f t="shared" ref="C278:E278" si="160">C279</f>
        <v>11100</v>
      </c>
      <c r="D278" s="109">
        <f>D279</f>
        <v>9756.9</v>
      </c>
      <c r="E278" s="109">
        <f t="shared" si="160"/>
        <v>3000</v>
      </c>
      <c r="F278" s="109">
        <f>F279</f>
        <v>0</v>
      </c>
      <c r="G278" s="102">
        <f t="shared" si="151"/>
        <v>87.9</v>
      </c>
      <c r="H278" s="102">
        <f t="shared" si="152"/>
        <v>30.747471020508566</v>
      </c>
      <c r="I278" s="160"/>
    </row>
    <row r="279" spans="1:9">
      <c r="A279" s="147">
        <v>3121</v>
      </c>
      <c r="B279" s="148" t="s">
        <v>1317</v>
      </c>
      <c r="C279" s="79">
        <f>'ZBIRNO PLAN SVEUČILIŠTA'!C105</f>
        <v>11100</v>
      </c>
      <c r="D279" s="79">
        <f>'ZBIRNO PLAN SVEUČILIŠTA'!D105</f>
        <v>9756.9</v>
      </c>
      <c r="E279" s="79">
        <f>'ZBIRNO PLAN SVEUČILIŠTA'!E105</f>
        <v>3000</v>
      </c>
      <c r="F279" s="79">
        <f>'ZBIRNO PLAN SVEUČILIŠTA'!F105</f>
        <v>0</v>
      </c>
      <c r="G279" s="98">
        <f t="shared" si="151"/>
        <v>87.9</v>
      </c>
      <c r="H279" s="98">
        <f t="shared" si="152"/>
        <v>30.747471020508566</v>
      </c>
      <c r="I279" s="160"/>
    </row>
    <row r="280" spans="1:9">
      <c r="A280" s="145">
        <v>313</v>
      </c>
      <c r="B280" s="146" t="s">
        <v>1346</v>
      </c>
      <c r="C280" s="109">
        <f t="shared" ref="C280" si="161">C281+C282</f>
        <v>392410</v>
      </c>
      <c r="D280" s="109">
        <f>D281+D282</f>
        <v>288011.13</v>
      </c>
      <c r="E280" s="109">
        <f t="shared" ref="E280" si="162">E281+E282</f>
        <v>296819</v>
      </c>
      <c r="F280" s="109">
        <f>F281+F282</f>
        <v>141068.44349999999</v>
      </c>
      <c r="G280" s="102">
        <f t="shared" si="151"/>
        <v>73.395461379679418</v>
      </c>
      <c r="H280" s="102">
        <f t="shared" si="152"/>
        <v>103.05817000891597</v>
      </c>
      <c r="I280" s="160"/>
    </row>
    <row r="281" spans="1:9">
      <c r="A281" s="147">
        <v>3132</v>
      </c>
      <c r="B281" s="148" t="s">
        <v>1383</v>
      </c>
      <c r="C281" s="79">
        <f>'ZBIRNO PLAN SVEUČILIŠTA'!C106+'ZBIRNO PLAN SVEUČILIŠTA'!C323</f>
        <v>392410</v>
      </c>
      <c r="D281" s="79">
        <f>'ZBIRNO PLAN SVEUČILIŠTA'!D106+'ZBIRNO PLAN SVEUČILIŠTA'!D323</f>
        <v>288011.13</v>
      </c>
      <c r="E281" s="79">
        <f>'ZBIRNO PLAN SVEUČILIŠTA'!E106+'ZBIRNO PLAN SVEUČILIŠTA'!E323</f>
        <v>296819</v>
      </c>
      <c r="F281" s="79">
        <f>'ZBIRNO PLAN SVEUČILIŠTA'!F106+'ZBIRNO PLAN SVEUČILIŠTA'!F323</f>
        <v>141068.44349999999</v>
      </c>
      <c r="G281" s="98">
        <f t="shared" si="151"/>
        <v>73.395461379679418</v>
      </c>
      <c r="H281" s="98">
        <f t="shared" si="152"/>
        <v>103.05817000891597</v>
      </c>
      <c r="I281" s="160"/>
    </row>
    <row r="282" spans="1:9" hidden="1">
      <c r="A282" s="147">
        <v>3133</v>
      </c>
      <c r="B282" s="148" t="s">
        <v>1384</v>
      </c>
      <c r="C282" s="79">
        <f>'ZBIRNO PLAN SVEUČILIŠTA'!C107+'ZBIRNO PLAN SVEUČILIŠTA'!C324</f>
        <v>0</v>
      </c>
      <c r="D282" s="79">
        <f>'ZBIRNO PLAN SVEUČILIŠTA'!D107+'ZBIRNO PLAN SVEUČILIŠTA'!D324</f>
        <v>0</v>
      </c>
      <c r="E282" s="79">
        <f>'ZBIRNO PLAN SVEUČILIŠTA'!E107+'ZBIRNO PLAN SVEUČILIŠTA'!E324</f>
        <v>0</v>
      </c>
      <c r="F282" s="79">
        <f>'ZBIRNO PLAN SVEUČILIŠTA'!F107+'ZBIRNO PLAN SVEUČILIŠTA'!F324</f>
        <v>0</v>
      </c>
      <c r="G282" s="98" t="e">
        <f t="shared" si="151"/>
        <v>#DIV/0!</v>
      </c>
      <c r="H282" s="98" t="e">
        <f t="shared" si="152"/>
        <v>#DIV/0!</v>
      </c>
      <c r="I282" s="160"/>
    </row>
    <row r="283" spans="1:9">
      <c r="A283" s="145">
        <v>32</v>
      </c>
      <c r="B283" s="146" t="s">
        <v>1347</v>
      </c>
      <c r="C283" s="109">
        <f t="shared" ref="C283" si="163">C284+C288+C293+C301</f>
        <v>951026</v>
      </c>
      <c r="D283" s="109">
        <f>D284+D288+D293+D301</f>
        <v>515647.19</v>
      </c>
      <c r="E283" s="109">
        <f t="shared" ref="E283" si="164">E284+E288+E293+E301</f>
        <v>483339</v>
      </c>
      <c r="F283" s="109">
        <f>F284+F288+F293+F301</f>
        <v>1577379.3149999999</v>
      </c>
      <c r="G283" s="102">
        <f t="shared" si="151"/>
        <v>54.220093877559606</v>
      </c>
      <c r="H283" s="102">
        <f t="shared" si="152"/>
        <v>93.734438851494559</v>
      </c>
      <c r="I283" s="160"/>
    </row>
    <row r="284" spans="1:9">
      <c r="A284" s="145">
        <v>321</v>
      </c>
      <c r="B284" s="146" t="s">
        <v>1348</v>
      </c>
      <c r="C284" s="109">
        <f t="shared" ref="C284" si="165">C285+C286+C287</f>
        <v>87113</v>
      </c>
      <c r="D284" s="109">
        <f>D285+D286+D287</f>
        <v>201141.55000000002</v>
      </c>
      <c r="E284" s="109">
        <f t="shared" ref="E284" si="166">E285+E286+E287</f>
        <v>171600</v>
      </c>
      <c r="F284" s="109">
        <f>F285+F286+F287</f>
        <v>24713.16</v>
      </c>
      <c r="G284" s="102">
        <f t="shared" si="151"/>
        <v>230.89728283953028</v>
      </c>
      <c r="H284" s="102">
        <f t="shared" si="152"/>
        <v>85.313054413670358</v>
      </c>
      <c r="I284" s="160"/>
    </row>
    <row r="285" spans="1:9">
      <c r="A285" s="147">
        <v>3211</v>
      </c>
      <c r="B285" s="148" t="s">
        <v>1264</v>
      </c>
      <c r="C285" s="79">
        <f>'ZBIRNO PLAN SVEUČILIŠTA'!C325+'ZBIRNO PLAN SVEUČILIŠTA'!C108</f>
        <v>75005</v>
      </c>
      <c r="D285" s="79">
        <f>'ZBIRNO PLAN SVEUČILIŠTA'!D325+'ZBIRNO PLAN SVEUČILIŠTA'!D108</f>
        <v>176593.97</v>
      </c>
      <c r="E285" s="79">
        <f>'ZBIRNO PLAN SVEUČILIŠTA'!E325+'ZBIRNO PLAN SVEUČILIŠTA'!E108</f>
        <v>150152</v>
      </c>
      <c r="F285" s="79">
        <f>'ZBIRNO PLAN SVEUČILIŠTA'!F325+'ZBIRNO PLAN SVEUČILIŠTA'!F108</f>
        <v>24713.16</v>
      </c>
      <c r="G285" s="98">
        <f t="shared" si="151"/>
        <v>235.44293047130193</v>
      </c>
      <c r="H285" s="98">
        <f t="shared" si="152"/>
        <v>85.026685792272517</v>
      </c>
      <c r="I285" s="160"/>
    </row>
    <row r="286" spans="1:9">
      <c r="A286" s="147">
        <v>3212</v>
      </c>
      <c r="B286" s="148" t="s">
        <v>1265</v>
      </c>
      <c r="C286" s="79">
        <f>'ZBIRNO PLAN SVEUČILIŠTA'!C109</f>
        <v>11358</v>
      </c>
      <c r="D286" s="79">
        <f>'ZBIRNO PLAN SVEUČILIŠTA'!D109</f>
        <v>8231.5400000000009</v>
      </c>
      <c r="E286" s="79">
        <f>'ZBIRNO PLAN SVEUČILIŠTA'!E109</f>
        <v>8234</v>
      </c>
      <c r="F286" s="79">
        <f>'ZBIRNO PLAN SVEUČILIŠTA'!F109</f>
        <v>0</v>
      </c>
      <c r="G286" s="98">
        <f t="shared" si="151"/>
        <v>72.473498855432311</v>
      </c>
      <c r="H286" s="98">
        <f t="shared" si="152"/>
        <v>100.0298850518858</v>
      </c>
      <c r="I286" s="160"/>
    </row>
    <row r="287" spans="1:9">
      <c r="A287" s="147">
        <v>3213</v>
      </c>
      <c r="B287" s="148" t="s">
        <v>1266</v>
      </c>
      <c r="C287" s="79">
        <f>'ZBIRNO PLAN SVEUČILIŠTA'!C110</f>
        <v>750</v>
      </c>
      <c r="D287" s="79">
        <f>'ZBIRNO PLAN SVEUČILIŠTA'!D110</f>
        <v>16316.04</v>
      </c>
      <c r="E287" s="79">
        <f>'ZBIRNO PLAN SVEUČILIŠTA'!E110</f>
        <v>13214</v>
      </c>
      <c r="F287" s="79">
        <f>'ZBIRNO PLAN SVEUČILIŠTA'!F110</f>
        <v>0</v>
      </c>
      <c r="G287" s="98">
        <f t="shared" si="151"/>
        <v>2175.4720000000002</v>
      </c>
      <c r="H287" s="98">
        <f t="shared" si="152"/>
        <v>80.987788703631509</v>
      </c>
      <c r="I287" s="160"/>
    </row>
    <row r="288" spans="1:9" s="21" customFormat="1">
      <c r="A288" s="145">
        <v>322</v>
      </c>
      <c r="B288" s="146" t="s">
        <v>1368</v>
      </c>
      <c r="C288" s="109">
        <f t="shared" ref="C288" si="167">C289+C291+C290+C292</f>
        <v>24</v>
      </c>
      <c r="D288" s="109">
        <f>D289+D291+D290+D292</f>
        <v>832.5</v>
      </c>
      <c r="E288" s="109">
        <f t="shared" ref="E288" si="168">E289+E291+E290+E292</f>
        <v>468</v>
      </c>
      <c r="F288" s="109">
        <f>F289+F291+F290+F292</f>
        <v>0</v>
      </c>
      <c r="G288" s="102">
        <f t="shared" si="151"/>
        <v>3468.75</v>
      </c>
      <c r="H288" s="102">
        <f t="shared" si="152"/>
        <v>56.216216216216218</v>
      </c>
      <c r="I288" s="160"/>
    </row>
    <row r="289" spans="1:9">
      <c r="A289" s="147">
        <v>3221</v>
      </c>
      <c r="B289" s="148" t="s">
        <v>1267</v>
      </c>
      <c r="C289" s="79">
        <f>'ZBIRNO PLAN SVEUČILIŠTA'!C111</f>
        <v>24</v>
      </c>
      <c r="D289" s="79">
        <f>'ZBIRNO PLAN SVEUČILIŠTA'!D111</f>
        <v>468.75</v>
      </c>
      <c r="E289" s="79">
        <f>'ZBIRNO PLAN SVEUČILIŠTA'!E111</f>
        <v>468</v>
      </c>
      <c r="F289" s="79">
        <f>'ZBIRNO PLAN SVEUČILIŠTA'!F111</f>
        <v>0</v>
      </c>
      <c r="G289" s="98">
        <f t="shared" si="151"/>
        <v>1953.125</v>
      </c>
      <c r="H289" s="98">
        <f t="shared" si="152"/>
        <v>99.839999999999989</v>
      </c>
      <c r="I289" s="160"/>
    </row>
    <row r="290" spans="1:9" hidden="1">
      <c r="A290" s="147">
        <v>3222</v>
      </c>
      <c r="B290" s="148" t="s">
        <v>1268</v>
      </c>
      <c r="C290" s="79">
        <f>'ZBIRNO PLAN SVEUČILIŠTA'!C326+'ZBIRNO PLAN SVEUČILIŠTA'!C112</f>
        <v>0</v>
      </c>
      <c r="D290" s="79">
        <f>'ZBIRNO PLAN SVEUČILIŠTA'!D326+'ZBIRNO PLAN SVEUČILIŠTA'!D112</f>
        <v>0</v>
      </c>
      <c r="E290" s="79">
        <f>'ZBIRNO PLAN SVEUČILIŠTA'!E326+'ZBIRNO PLAN SVEUČILIŠTA'!E112</f>
        <v>0</v>
      </c>
      <c r="F290" s="79">
        <f>'ZBIRNO PLAN SVEUČILIŠTA'!F326+'ZBIRNO PLAN SVEUČILIŠTA'!F112</f>
        <v>0</v>
      </c>
      <c r="G290" s="98" t="e">
        <f t="shared" si="151"/>
        <v>#DIV/0!</v>
      </c>
      <c r="H290" s="98" t="e">
        <f t="shared" si="152"/>
        <v>#DIV/0!</v>
      </c>
      <c r="I290" s="160"/>
    </row>
    <row r="291" spans="1:9" hidden="1">
      <c r="A291" s="147">
        <v>3223</v>
      </c>
      <c r="B291" s="148" t="s">
        <v>1269</v>
      </c>
      <c r="C291" s="79">
        <f>'ZBIRNO PLAN SVEUČILIŠTA'!C113</f>
        <v>0</v>
      </c>
      <c r="D291" s="79">
        <f>'ZBIRNO PLAN SVEUČILIŠTA'!D113</f>
        <v>0</v>
      </c>
      <c r="E291" s="79">
        <f>'ZBIRNO PLAN SVEUČILIŠTA'!E113</f>
        <v>0</v>
      </c>
      <c r="F291" s="79">
        <f>'ZBIRNO PLAN SVEUČILIŠTA'!F113</f>
        <v>0</v>
      </c>
      <c r="G291" s="98" t="e">
        <f t="shared" si="151"/>
        <v>#DIV/0!</v>
      </c>
      <c r="H291" s="98" t="e">
        <f t="shared" si="152"/>
        <v>#DIV/0!</v>
      </c>
      <c r="I291" s="160"/>
    </row>
    <row r="292" spans="1:9">
      <c r="A292" s="147">
        <v>3224</v>
      </c>
      <c r="B292" s="148" t="s">
        <v>1454</v>
      </c>
      <c r="C292" s="79">
        <f>'ZBIRNO PLAN SVEUČILIŠTA'!C114+'ZBIRNO PLAN SVEUČILIŠTA'!C327</f>
        <v>0</v>
      </c>
      <c r="D292" s="79">
        <f>'ZBIRNO PLAN SVEUČILIŠTA'!D114+'ZBIRNO PLAN SVEUČILIŠTA'!D327</f>
        <v>363.75</v>
      </c>
      <c r="E292" s="79">
        <f>'ZBIRNO PLAN SVEUČILIŠTA'!E114+'ZBIRNO PLAN SVEUČILIŠTA'!E327</f>
        <v>0</v>
      </c>
      <c r="F292" s="79">
        <f>'ZBIRNO PLAN SVEUČILIŠTA'!F114+'ZBIRNO PLAN SVEUČILIŠTA'!F327</f>
        <v>0</v>
      </c>
      <c r="G292" s="98"/>
      <c r="H292" s="98">
        <f t="shared" si="152"/>
        <v>0</v>
      </c>
      <c r="I292" s="160"/>
    </row>
    <row r="293" spans="1:9" s="21" customFormat="1">
      <c r="A293" s="145">
        <v>323</v>
      </c>
      <c r="B293" s="146" t="s">
        <v>1369</v>
      </c>
      <c r="C293" s="109">
        <f t="shared" ref="C293" si="169">SUM(C294:C300)</f>
        <v>835198</v>
      </c>
      <c r="D293" s="109">
        <f>SUM(D294:D300)</f>
        <v>313073.82</v>
      </c>
      <c r="E293" s="109">
        <f t="shared" ref="E293" si="170">SUM(E294:E300)</f>
        <v>310672</v>
      </c>
      <c r="F293" s="109">
        <f>SUM(F294:F300)</f>
        <v>1514993.655</v>
      </c>
      <c r="G293" s="102">
        <f t="shared" si="151"/>
        <v>37.484982004267252</v>
      </c>
      <c r="H293" s="102">
        <f t="shared" si="152"/>
        <v>99.232826302755058</v>
      </c>
      <c r="I293" s="160"/>
    </row>
    <row r="294" spans="1:9">
      <c r="A294" s="147">
        <v>3231</v>
      </c>
      <c r="B294" s="148" t="s">
        <v>1272</v>
      </c>
      <c r="C294" s="79">
        <f>'ZBIRNO PLAN SVEUČILIŠTA'!C115</f>
        <v>2686</v>
      </c>
      <c r="D294" s="79">
        <f>'ZBIRNO PLAN SVEUČILIŠTA'!D115</f>
        <v>0</v>
      </c>
      <c r="E294" s="79">
        <f>'ZBIRNO PLAN SVEUČILIŠTA'!E115</f>
        <v>0</v>
      </c>
      <c r="F294" s="79">
        <f>'ZBIRNO PLAN SVEUČILIŠTA'!F115</f>
        <v>0</v>
      </c>
      <c r="G294" s="98">
        <f t="shared" si="151"/>
        <v>0</v>
      </c>
      <c r="H294" s="98"/>
      <c r="I294" s="160"/>
    </row>
    <row r="295" spans="1:9">
      <c r="A295" s="147">
        <v>3232</v>
      </c>
      <c r="B295" s="148" t="s">
        <v>1273</v>
      </c>
      <c r="C295" s="79">
        <f>'ZBIRNO PLAN SVEUČILIŠTA'!C116+'ZBIRNO PLAN SVEUČILIŠTA'!C328</f>
        <v>0</v>
      </c>
      <c r="D295" s="79">
        <f>'ZBIRNO PLAN SVEUČILIŠTA'!D116+'ZBIRNO PLAN SVEUČILIŠTA'!D328</f>
        <v>0</v>
      </c>
      <c r="E295" s="79">
        <f>'ZBIRNO PLAN SVEUČILIŠTA'!E116+'ZBIRNO PLAN SVEUČILIŠTA'!E328</f>
        <v>0</v>
      </c>
      <c r="F295" s="79">
        <f>'ZBIRNO PLAN SVEUČILIŠTA'!F116+'ZBIRNO PLAN SVEUČILIŠTA'!F328</f>
        <v>1500000</v>
      </c>
      <c r="G295" s="98"/>
      <c r="H295" s="98"/>
      <c r="I295" s="160"/>
    </row>
    <row r="296" spans="1:9">
      <c r="A296" s="147">
        <v>3233</v>
      </c>
      <c r="B296" s="148" t="s">
        <v>1274</v>
      </c>
      <c r="C296" s="79">
        <f>'ZBIRNO PLAN SVEUČILIŠTA'!C117</f>
        <v>90363</v>
      </c>
      <c r="D296" s="79">
        <f>'ZBIRNO PLAN SVEUČILIŠTA'!D117</f>
        <v>53074.25</v>
      </c>
      <c r="E296" s="79">
        <f>'ZBIRNO PLAN SVEUČILIŠTA'!E117</f>
        <v>53074</v>
      </c>
      <c r="F296" s="79">
        <f>'ZBIRNO PLAN SVEUČILIŠTA'!F117</f>
        <v>0</v>
      </c>
      <c r="G296" s="98">
        <f t="shared" si="151"/>
        <v>58.734493100052006</v>
      </c>
      <c r="H296" s="98">
        <f t="shared" si="152"/>
        <v>99.999528961784662</v>
      </c>
      <c r="I296" s="160"/>
    </row>
    <row r="297" spans="1:9" hidden="1">
      <c r="A297" s="147">
        <v>3234</v>
      </c>
      <c r="B297" s="148" t="s">
        <v>1275</v>
      </c>
      <c r="C297" s="79">
        <f>'ZBIRNO PLAN SVEUČILIŠTA'!C118</f>
        <v>0</v>
      </c>
      <c r="D297" s="79">
        <f>'ZBIRNO PLAN SVEUČILIŠTA'!D118</f>
        <v>0</v>
      </c>
      <c r="E297" s="79">
        <f>'ZBIRNO PLAN SVEUČILIŠTA'!E118</f>
        <v>0</v>
      </c>
      <c r="F297" s="79">
        <f>'ZBIRNO PLAN SVEUČILIŠTA'!F118</f>
        <v>0</v>
      </c>
      <c r="G297" s="98" t="e">
        <f t="shared" si="151"/>
        <v>#DIV/0!</v>
      </c>
      <c r="H297" s="98" t="e">
        <f t="shared" si="152"/>
        <v>#DIV/0!</v>
      </c>
      <c r="I297" s="160"/>
    </row>
    <row r="298" spans="1:9">
      <c r="A298" s="147">
        <v>3235</v>
      </c>
      <c r="B298" s="148" t="s">
        <v>1276</v>
      </c>
      <c r="C298" s="79">
        <f>'ZBIRNO PLAN SVEUČILIŠTA'!C119+'ZBIRNO PLAN SVEUČILIŠTA'!C329</f>
        <v>5604</v>
      </c>
      <c r="D298" s="79">
        <f>'ZBIRNO PLAN SVEUČILIŠTA'!D119+'ZBIRNO PLAN SVEUČILIŠTA'!D329</f>
        <v>2797.87</v>
      </c>
      <c r="E298" s="79">
        <f>'ZBIRNO PLAN SVEUČILIŠTA'!E119+'ZBIRNO PLAN SVEUČILIŠTA'!E329</f>
        <v>397</v>
      </c>
      <c r="F298" s="79">
        <f>'ZBIRNO PLAN SVEUČILIŠTA'!F119+'ZBIRNO PLAN SVEUČILIŠTA'!F329</f>
        <v>0</v>
      </c>
      <c r="G298" s="98">
        <f t="shared" si="151"/>
        <v>49.926302640970732</v>
      </c>
      <c r="H298" s="98">
        <f t="shared" si="152"/>
        <v>14.1893654815985</v>
      </c>
      <c r="I298" s="160"/>
    </row>
    <row r="299" spans="1:9">
      <c r="A299" s="147">
        <v>3237</v>
      </c>
      <c r="B299" s="148" t="s">
        <v>1278</v>
      </c>
      <c r="C299" s="79">
        <f>'ZBIRNO PLAN SVEUČILIŠTA'!C120+'ZBIRNO PLAN SVEUČILIŠTA'!C330</f>
        <v>735995</v>
      </c>
      <c r="D299" s="79">
        <f>'ZBIRNO PLAN SVEUČILIŠTA'!D120+'ZBIRNO PLAN SVEUČILIŠTA'!D330</f>
        <v>257201.7</v>
      </c>
      <c r="E299" s="79">
        <f>'ZBIRNO PLAN SVEUČILIŠTA'!E120+'ZBIRNO PLAN SVEUČILIŠTA'!E330</f>
        <v>257201</v>
      </c>
      <c r="F299" s="79">
        <f>'ZBIRNO PLAN SVEUČILIŠTA'!F120+'ZBIRNO PLAN SVEUČILIŠTA'!F330</f>
        <v>14993.655000000001</v>
      </c>
      <c r="G299" s="98">
        <f t="shared" si="151"/>
        <v>34.946120557884228</v>
      </c>
      <c r="H299" s="98">
        <f t="shared" si="152"/>
        <v>99.999727840057034</v>
      </c>
      <c r="I299" s="160"/>
    </row>
    <row r="300" spans="1:9">
      <c r="A300" s="147">
        <v>3239</v>
      </c>
      <c r="B300" s="148" t="s">
        <v>1280</v>
      </c>
      <c r="C300" s="79">
        <f>'ZBIRNO PLAN SVEUČILIŠTA'!C121</f>
        <v>550</v>
      </c>
      <c r="D300" s="79">
        <f>'ZBIRNO PLAN SVEUČILIŠTA'!D121</f>
        <v>0</v>
      </c>
      <c r="E300" s="79">
        <f>'ZBIRNO PLAN SVEUČILIŠTA'!E121</f>
        <v>0</v>
      </c>
      <c r="F300" s="79">
        <f>'ZBIRNO PLAN SVEUČILIŠTA'!F121</f>
        <v>0</v>
      </c>
      <c r="G300" s="98">
        <f t="shared" si="151"/>
        <v>0</v>
      </c>
      <c r="H300" s="98"/>
      <c r="I300" s="160"/>
    </row>
    <row r="301" spans="1:9">
      <c r="A301" s="145">
        <v>329</v>
      </c>
      <c r="B301" s="146" t="s">
        <v>1285</v>
      </c>
      <c r="C301" s="109">
        <f>C302+C303</f>
        <v>28691</v>
      </c>
      <c r="D301" s="109">
        <f t="shared" ref="D301:F301" si="171">D302+D303</f>
        <v>599.32000000000005</v>
      </c>
      <c r="E301" s="109">
        <f t="shared" si="171"/>
        <v>599</v>
      </c>
      <c r="F301" s="109">
        <f t="shared" si="171"/>
        <v>37672.5</v>
      </c>
      <c r="G301" s="102">
        <f t="shared" si="151"/>
        <v>2.0888780453800848</v>
      </c>
      <c r="H301" s="102">
        <f t="shared" si="152"/>
        <v>99.946606153640786</v>
      </c>
      <c r="I301" s="160"/>
    </row>
    <row r="302" spans="1:9">
      <c r="A302" s="147">
        <v>3293</v>
      </c>
      <c r="B302" s="148" t="s">
        <v>1321</v>
      </c>
      <c r="C302" s="79">
        <f>'ZBIRNO PLAN SVEUČILIŠTA'!C122+'ZBIRNO PLAN SVEUČILIŠTA'!C331</f>
        <v>28691</v>
      </c>
      <c r="D302" s="79">
        <f>'ZBIRNO PLAN SVEUČILIŠTA'!D122+'ZBIRNO PLAN SVEUČILIŠTA'!D331</f>
        <v>599.32000000000005</v>
      </c>
      <c r="E302" s="79">
        <f>'ZBIRNO PLAN SVEUČILIŠTA'!E122+'ZBIRNO PLAN SVEUČILIŠTA'!E331</f>
        <v>599</v>
      </c>
      <c r="F302" s="79">
        <f>'ZBIRNO PLAN SVEUČILIŠTA'!F122+'ZBIRNO PLAN SVEUČILIŠTA'!F331</f>
        <v>37672.5</v>
      </c>
      <c r="G302" s="98">
        <f t="shared" si="151"/>
        <v>2.0888780453800848</v>
      </c>
      <c r="H302" s="98">
        <f t="shared" si="152"/>
        <v>99.946606153640786</v>
      </c>
      <c r="I302" s="160"/>
    </row>
    <row r="303" spans="1:9" hidden="1">
      <c r="A303" s="147">
        <v>3295</v>
      </c>
      <c r="B303" s="148" t="s">
        <v>1284</v>
      </c>
      <c r="C303" s="79">
        <f>'ZBIRNO PLAN SVEUČILIŠTA'!C123</f>
        <v>0</v>
      </c>
      <c r="D303" s="79">
        <f>'ZBIRNO PLAN SVEUČILIŠTA'!D123</f>
        <v>0</v>
      </c>
      <c r="E303" s="79">
        <f>'ZBIRNO PLAN SVEUČILIŠTA'!E123</f>
        <v>0</v>
      </c>
      <c r="F303" s="79">
        <f>'ZBIRNO PLAN SVEUČILIŠTA'!F123</f>
        <v>0</v>
      </c>
      <c r="G303" s="98" t="e">
        <f t="shared" si="151"/>
        <v>#DIV/0!</v>
      </c>
      <c r="H303" s="98" t="e">
        <f t="shared" si="152"/>
        <v>#DIV/0!</v>
      </c>
      <c r="I303" s="160"/>
    </row>
    <row r="304" spans="1:9" hidden="1">
      <c r="A304" s="145">
        <v>34</v>
      </c>
      <c r="B304" s="146" t="s">
        <v>1370</v>
      </c>
      <c r="C304" s="109">
        <f t="shared" ref="C304:E305" si="172">C305</f>
        <v>0</v>
      </c>
      <c r="D304" s="109">
        <f>D305</f>
        <v>0</v>
      </c>
      <c r="E304" s="109">
        <f t="shared" si="172"/>
        <v>0</v>
      </c>
      <c r="F304" s="109">
        <f>F305</f>
        <v>0</v>
      </c>
      <c r="G304" s="102" t="e">
        <f t="shared" si="151"/>
        <v>#DIV/0!</v>
      </c>
      <c r="H304" s="102" t="e">
        <f t="shared" si="152"/>
        <v>#DIV/0!</v>
      </c>
      <c r="I304" s="160"/>
    </row>
    <row r="305" spans="1:9" hidden="1">
      <c r="A305" s="145">
        <v>343</v>
      </c>
      <c r="B305" s="146" t="s">
        <v>1371</v>
      </c>
      <c r="C305" s="109">
        <f t="shared" si="172"/>
        <v>0</v>
      </c>
      <c r="D305" s="109">
        <f>D306</f>
        <v>0</v>
      </c>
      <c r="E305" s="109">
        <f t="shared" si="172"/>
        <v>0</v>
      </c>
      <c r="F305" s="109">
        <f>F306</f>
        <v>0</v>
      </c>
      <c r="G305" s="102" t="e">
        <f t="shared" si="151"/>
        <v>#DIV/0!</v>
      </c>
      <c r="H305" s="102" t="e">
        <f t="shared" si="152"/>
        <v>#DIV/0!</v>
      </c>
      <c r="I305" s="160"/>
    </row>
    <row r="306" spans="1:9" hidden="1">
      <c r="A306" s="147">
        <v>3432</v>
      </c>
      <c r="B306" s="150" t="s">
        <v>1323</v>
      </c>
      <c r="C306" s="79">
        <f>'ZBIRNO PLAN SVEUČILIŠTA'!C124</f>
        <v>0</v>
      </c>
      <c r="D306" s="79">
        <f>'ZBIRNO PLAN SVEUČILIŠTA'!D124</f>
        <v>0</v>
      </c>
      <c r="E306" s="79">
        <f>'ZBIRNO PLAN SVEUČILIŠTA'!E124</f>
        <v>0</v>
      </c>
      <c r="F306" s="79">
        <f>'ZBIRNO PLAN SVEUČILIŠTA'!F124</f>
        <v>0</v>
      </c>
      <c r="G306" s="98" t="e">
        <f t="shared" si="151"/>
        <v>#DIV/0!</v>
      </c>
      <c r="H306" s="98" t="e">
        <f t="shared" si="152"/>
        <v>#DIV/0!</v>
      </c>
      <c r="I306" s="160"/>
    </row>
    <row r="307" spans="1:9" s="21" customFormat="1">
      <c r="A307" s="145">
        <v>35</v>
      </c>
      <c r="B307" s="155" t="s">
        <v>1617</v>
      </c>
      <c r="C307" s="109">
        <f t="shared" ref="C307:E308" si="173">C308</f>
        <v>3198752</v>
      </c>
      <c r="D307" s="109">
        <f>D308</f>
        <v>3396144.19</v>
      </c>
      <c r="E307" s="109">
        <f t="shared" si="173"/>
        <v>3396144</v>
      </c>
      <c r="F307" s="109">
        <f>F308</f>
        <v>0</v>
      </c>
      <c r="G307" s="102">
        <f t="shared" si="151"/>
        <v>106.17091259341143</v>
      </c>
      <c r="H307" s="102">
        <f t="shared" si="152"/>
        <v>99.999994405420111</v>
      </c>
    </row>
    <row r="308" spans="1:9" s="21" customFormat="1" ht="30">
      <c r="A308" s="145">
        <v>353</v>
      </c>
      <c r="B308" s="155" t="s">
        <v>1620</v>
      </c>
      <c r="C308" s="109">
        <f t="shared" si="173"/>
        <v>3198752</v>
      </c>
      <c r="D308" s="109">
        <f>D309</f>
        <v>3396144.19</v>
      </c>
      <c r="E308" s="109">
        <f t="shared" si="173"/>
        <v>3396144</v>
      </c>
      <c r="F308" s="109">
        <f>F309</f>
        <v>0</v>
      </c>
      <c r="G308" s="102">
        <f t="shared" si="151"/>
        <v>106.17091259341143</v>
      </c>
      <c r="H308" s="102">
        <f t="shared" si="152"/>
        <v>99.999994405420111</v>
      </c>
    </row>
    <row r="309" spans="1:9" s="19" customFormat="1" ht="15" customHeight="1">
      <c r="A309" s="60">
        <v>3531</v>
      </c>
      <c r="B309" s="153" t="s">
        <v>1592</v>
      </c>
      <c r="C309" s="79">
        <f>'ZBIRNO PLAN SVEUČILIŠTA'!C125</f>
        <v>3198752</v>
      </c>
      <c r="D309" s="79">
        <f>'ZBIRNO PLAN SVEUČILIŠTA'!D125</f>
        <v>3396144.19</v>
      </c>
      <c r="E309" s="79">
        <f>'ZBIRNO PLAN SVEUČILIŠTA'!E125</f>
        <v>3396144</v>
      </c>
      <c r="F309" s="79">
        <f>'ZBIRNO PLAN SVEUČILIŠTA'!F125</f>
        <v>0</v>
      </c>
      <c r="G309" s="98">
        <f t="shared" si="151"/>
        <v>106.17091259341143</v>
      </c>
      <c r="H309" s="98">
        <f t="shared" si="152"/>
        <v>99.999994405420111</v>
      </c>
    </row>
    <row r="310" spans="1:9" s="21" customFormat="1">
      <c r="A310" s="145">
        <v>36</v>
      </c>
      <c r="B310" s="146" t="s">
        <v>1425</v>
      </c>
      <c r="C310" s="109">
        <f t="shared" ref="C310" si="174">C311+C313</f>
        <v>1317021</v>
      </c>
      <c r="D310" s="109">
        <f>D311+D313</f>
        <v>2042306.63</v>
      </c>
      <c r="E310" s="109">
        <f t="shared" ref="E310" si="175">E311+E313</f>
        <v>2042307</v>
      </c>
      <c r="F310" s="109">
        <f>F311+F313</f>
        <v>0</v>
      </c>
      <c r="G310" s="102">
        <f t="shared" si="151"/>
        <v>155.07016440891982</v>
      </c>
      <c r="H310" s="102">
        <f t="shared" si="152"/>
        <v>100.00001811677026</v>
      </c>
    </row>
    <row r="311" spans="1:9" s="21" customFormat="1">
      <c r="A311" s="145">
        <v>361</v>
      </c>
      <c r="B311" s="146" t="s">
        <v>1619</v>
      </c>
      <c r="C311" s="109">
        <f t="shared" ref="C311:E311" si="176">C312</f>
        <v>222399</v>
      </c>
      <c r="D311" s="109">
        <f>D312</f>
        <v>816706.97</v>
      </c>
      <c r="E311" s="109">
        <f t="shared" si="176"/>
        <v>816707</v>
      </c>
      <c r="F311" s="109">
        <f>F312</f>
        <v>0</v>
      </c>
      <c r="G311" s="102">
        <f t="shared" si="151"/>
        <v>367.22600821046859</v>
      </c>
      <c r="H311" s="102">
        <f t="shared" si="152"/>
        <v>100.00000367328812</v>
      </c>
    </row>
    <row r="312" spans="1:9" s="19" customFormat="1" ht="15" customHeight="1">
      <c r="A312" s="60">
        <v>3611</v>
      </c>
      <c r="B312" s="153" t="s">
        <v>1681</v>
      </c>
      <c r="C312" s="79">
        <f>'ZBIRNO PLAN SVEUČILIŠTA'!C126</f>
        <v>222399</v>
      </c>
      <c r="D312" s="79">
        <f>'ZBIRNO PLAN SVEUČILIŠTA'!D126</f>
        <v>816706.97</v>
      </c>
      <c r="E312" s="79">
        <f>'ZBIRNO PLAN SVEUČILIŠTA'!E126</f>
        <v>816707</v>
      </c>
      <c r="F312" s="79">
        <f>'ZBIRNO PLAN SVEUČILIŠTA'!F126</f>
        <v>0</v>
      </c>
      <c r="G312" s="98">
        <f t="shared" si="151"/>
        <v>367.22600821046859</v>
      </c>
      <c r="H312" s="98">
        <f t="shared" si="152"/>
        <v>100.00000367328812</v>
      </c>
    </row>
    <row r="313" spans="1:9" s="19" customFormat="1" ht="15" customHeight="1">
      <c r="A313" s="96">
        <v>369</v>
      </c>
      <c r="B313" s="154" t="s">
        <v>1610</v>
      </c>
      <c r="C313" s="109">
        <f t="shared" ref="C313" si="177">C314+C315</f>
        <v>1094622</v>
      </c>
      <c r="D313" s="109">
        <f>D314+D315</f>
        <v>1225599.6599999999</v>
      </c>
      <c r="E313" s="109">
        <f t="shared" ref="E313" si="178">E314+E315</f>
        <v>1225600</v>
      </c>
      <c r="F313" s="109">
        <f>F314+F315</f>
        <v>0</v>
      </c>
      <c r="G313" s="102">
        <f t="shared" si="151"/>
        <v>111.96556071410953</v>
      </c>
      <c r="H313" s="102">
        <f t="shared" si="152"/>
        <v>100.00002774152206</v>
      </c>
    </row>
    <row r="314" spans="1:9" s="19" customFormat="1" ht="15" customHeight="1">
      <c r="A314" s="60">
        <v>3693</v>
      </c>
      <c r="B314" s="153" t="s">
        <v>1608</v>
      </c>
      <c r="C314" s="79">
        <f>'ZBIRNO PLAN SVEUČILIŠTA'!C127</f>
        <v>1094622</v>
      </c>
      <c r="D314" s="79">
        <f>'ZBIRNO PLAN SVEUČILIŠTA'!D127</f>
        <v>1225599.6599999999</v>
      </c>
      <c r="E314" s="79">
        <f>'ZBIRNO PLAN SVEUČILIŠTA'!E127</f>
        <v>1225600</v>
      </c>
      <c r="F314" s="79">
        <f>'ZBIRNO PLAN SVEUČILIŠTA'!F127</f>
        <v>0</v>
      </c>
      <c r="G314" s="98">
        <f t="shared" si="151"/>
        <v>111.96556071410953</v>
      </c>
      <c r="H314" s="98">
        <f t="shared" si="152"/>
        <v>100.00002774152206</v>
      </c>
    </row>
    <row r="315" spans="1:9" s="19" customFormat="1" ht="15" hidden="1" customHeight="1">
      <c r="A315" s="60">
        <v>3694</v>
      </c>
      <c r="B315" s="153" t="s">
        <v>1609</v>
      </c>
      <c r="C315" s="79">
        <f>'ZBIRNO PLAN SVEUČILIŠTA'!C128</f>
        <v>0</v>
      </c>
      <c r="D315" s="79">
        <f>'ZBIRNO PLAN SVEUČILIŠTA'!D128</f>
        <v>0</v>
      </c>
      <c r="E315" s="79">
        <f>'ZBIRNO PLAN SVEUČILIŠTA'!E128</f>
        <v>0</v>
      </c>
      <c r="F315" s="79">
        <f>'ZBIRNO PLAN SVEUČILIŠTA'!F128</f>
        <v>0</v>
      </c>
      <c r="G315" s="98" t="e">
        <f t="shared" si="151"/>
        <v>#DIV/0!</v>
      </c>
      <c r="H315" s="98" t="e">
        <f t="shared" si="152"/>
        <v>#DIV/0!</v>
      </c>
    </row>
    <row r="316" spans="1:9">
      <c r="A316" s="145">
        <v>38</v>
      </c>
      <c r="B316" s="146" t="s">
        <v>1379</v>
      </c>
      <c r="C316" s="109">
        <f t="shared" ref="C316:E316" si="179">C317</f>
        <v>321328</v>
      </c>
      <c r="D316" s="109">
        <f>D317</f>
        <v>862769.06</v>
      </c>
      <c r="E316" s="109">
        <f t="shared" si="179"/>
        <v>862770</v>
      </c>
      <c r="F316" s="109">
        <f>F317</f>
        <v>0</v>
      </c>
      <c r="G316" s="102">
        <f t="shared" si="151"/>
        <v>268.50105188467859</v>
      </c>
      <c r="H316" s="102">
        <f t="shared" si="152"/>
        <v>100.00010895151942</v>
      </c>
    </row>
    <row r="317" spans="1:9">
      <c r="A317" s="145">
        <v>381</v>
      </c>
      <c r="B317" s="146" t="s">
        <v>1365</v>
      </c>
      <c r="C317" s="109">
        <f t="shared" ref="C317:E317" si="180">C318</f>
        <v>321328</v>
      </c>
      <c r="D317" s="109">
        <f>D318</f>
        <v>862769.06</v>
      </c>
      <c r="E317" s="109">
        <f t="shared" si="180"/>
        <v>862770</v>
      </c>
      <c r="F317" s="109">
        <f>F318</f>
        <v>0</v>
      </c>
      <c r="G317" s="102">
        <f t="shared" si="151"/>
        <v>268.50105188467859</v>
      </c>
      <c r="H317" s="102">
        <f t="shared" si="152"/>
        <v>100.00010895151942</v>
      </c>
    </row>
    <row r="318" spans="1:9">
      <c r="A318" s="147">
        <v>3813</v>
      </c>
      <c r="B318" s="148" t="s">
        <v>1594</v>
      </c>
      <c r="C318" s="79">
        <f>'ZBIRNO PLAN SVEUČILIŠTA'!C129</f>
        <v>321328</v>
      </c>
      <c r="D318" s="79">
        <f>'ZBIRNO PLAN SVEUČILIŠTA'!D129</f>
        <v>862769.06</v>
      </c>
      <c r="E318" s="79">
        <f>'ZBIRNO PLAN SVEUČILIŠTA'!E129</f>
        <v>862770</v>
      </c>
      <c r="F318" s="79">
        <f>'ZBIRNO PLAN SVEUČILIŠTA'!F129</f>
        <v>0</v>
      </c>
      <c r="G318" s="98">
        <f t="shared" si="151"/>
        <v>268.50105188467859</v>
      </c>
      <c r="H318" s="98">
        <f t="shared" si="152"/>
        <v>100.00010895151942</v>
      </c>
    </row>
    <row r="319" spans="1:9">
      <c r="A319" s="147">
        <v>4</v>
      </c>
      <c r="B319" s="146" t="s">
        <v>1372</v>
      </c>
      <c r="C319" s="109">
        <f t="shared" ref="C319" si="181">C320</f>
        <v>63571</v>
      </c>
      <c r="D319" s="109">
        <f>D320</f>
        <v>469842.35</v>
      </c>
      <c r="E319" s="109">
        <f t="shared" ref="E319" si="182">E320</f>
        <v>0</v>
      </c>
      <c r="F319" s="109">
        <f>F320</f>
        <v>105483</v>
      </c>
      <c r="G319" s="102">
        <f t="shared" si="151"/>
        <v>739.08283651350462</v>
      </c>
      <c r="H319" s="102">
        <f t="shared" si="152"/>
        <v>0</v>
      </c>
      <c r="I319" s="160"/>
    </row>
    <row r="320" spans="1:9">
      <c r="A320" s="147">
        <v>42</v>
      </c>
      <c r="B320" s="146" t="s">
        <v>1373</v>
      </c>
      <c r="C320" s="109">
        <f t="shared" ref="C320:E320" si="183">C321+C325</f>
        <v>63571</v>
      </c>
      <c r="D320" s="109">
        <f>D321+D325</f>
        <v>469842.35</v>
      </c>
      <c r="E320" s="109">
        <f t="shared" si="183"/>
        <v>0</v>
      </c>
      <c r="F320" s="109">
        <f>F321+F325</f>
        <v>105483</v>
      </c>
      <c r="G320" s="102">
        <f t="shared" si="151"/>
        <v>739.08283651350462</v>
      </c>
      <c r="H320" s="102">
        <f t="shared" si="152"/>
        <v>0</v>
      </c>
      <c r="I320" s="160"/>
    </row>
    <row r="321" spans="1:9">
      <c r="A321" s="147">
        <v>422</v>
      </c>
      <c r="B321" s="146" t="s">
        <v>1374</v>
      </c>
      <c r="C321" s="109">
        <f t="shared" ref="C321:E321" si="184">C322+C324+C323</f>
        <v>63571</v>
      </c>
      <c r="D321" s="109">
        <f>D322+D324+D323</f>
        <v>140625</v>
      </c>
      <c r="E321" s="109">
        <f t="shared" si="184"/>
        <v>0</v>
      </c>
      <c r="F321" s="109">
        <f>F322+F324+F323</f>
        <v>105483</v>
      </c>
      <c r="G321" s="102">
        <f t="shared" si="151"/>
        <v>221.20935646757167</v>
      </c>
      <c r="H321" s="102">
        <f t="shared" si="152"/>
        <v>0</v>
      </c>
      <c r="I321" s="160"/>
    </row>
    <row r="322" spans="1:9">
      <c r="A322" s="147">
        <v>4221</v>
      </c>
      <c r="B322" s="148" t="s">
        <v>1287</v>
      </c>
      <c r="C322" s="79">
        <f>'ZBIRNO PLAN SVEUČILIŠTA'!C130+'ZBIRNO PLAN SVEUČILIŠTA'!C332</f>
        <v>63571</v>
      </c>
      <c r="D322" s="79">
        <f>'ZBIRNO PLAN SVEUČILIŠTA'!D130+'ZBIRNO PLAN SVEUČILIŠTA'!D332</f>
        <v>140625</v>
      </c>
      <c r="E322" s="79">
        <f>'ZBIRNO PLAN SVEUČILIŠTA'!E130+'ZBIRNO PLAN SVEUČILIŠTA'!E332</f>
        <v>0</v>
      </c>
      <c r="F322" s="79">
        <f>'ZBIRNO PLAN SVEUČILIŠTA'!F130+'ZBIRNO PLAN SVEUČILIŠTA'!F332</f>
        <v>0</v>
      </c>
      <c r="G322" s="98">
        <f t="shared" si="151"/>
        <v>221.20935646757167</v>
      </c>
      <c r="H322" s="98">
        <f t="shared" si="152"/>
        <v>0</v>
      </c>
      <c r="I322" s="160"/>
    </row>
    <row r="323" spans="1:9" hidden="1">
      <c r="A323" s="147">
        <v>4225</v>
      </c>
      <c r="B323" s="148" t="s">
        <v>1337</v>
      </c>
      <c r="C323" s="79">
        <f>'ZBIRNO PLAN SVEUČILIŠTA'!C343</f>
        <v>0</v>
      </c>
      <c r="D323" s="79">
        <f>'ZBIRNO PLAN SVEUČILIŠTA'!D343</f>
        <v>0</v>
      </c>
      <c r="E323" s="79">
        <f>'ZBIRNO PLAN SVEUČILIŠTA'!E343</f>
        <v>0</v>
      </c>
      <c r="F323" s="79">
        <f>'ZBIRNO PLAN SVEUČILIŠTA'!F343</f>
        <v>0</v>
      </c>
      <c r="G323" s="98" t="e">
        <f t="shared" si="151"/>
        <v>#DIV/0!</v>
      </c>
      <c r="H323" s="98" t="e">
        <f t="shared" si="152"/>
        <v>#DIV/0!</v>
      </c>
      <c r="I323" s="160"/>
    </row>
    <row r="324" spans="1:9">
      <c r="A324" s="147">
        <v>4227</v>
      </c>
      <c r="B324" s="148" t="s">
        <v>1288</v>
      </c>
      <c r="C324" s="79">
        <f>'ZBIRNO PLAN SVEUČILIŠTA'!C131</f>
        <v>0</v>
      </c>
      <c r="D324" s="79">
        <f>'ZBIRNO PLAN SVEUČILIŠTA'!D131</f>
        <v>0</v>
      </c>
      <c r="E324" s="79">
        <f>'ZBIRNO PLAN SVEUČILIŠTA'!E131</f>
        <v>0</v>
      </c>
      <c r="F324" s="79">
        <f>'ZBIRNO PLAN SVEUČILIŠTA'!F131</f>
        <v>105483</v>
      </c>
      <c r="G324" s="98"/>
      <c r="H324" s="98"/>
      <c r="I324" s="160"/>
    </row>
    <row r="325" spans="1:9" s="21" customFormat="1">
      <c r="A325" s="145">
        <v>426</v>
      </c>
      <c r="B325" s="146" t="s">
        <v>1375</v>
      </c>
      <c r="C325" s="109">
        <f t="shared" ref="C325:E325" si="185">C326</f>
        <v>0</v>
      </c>
      <c r="D325" s="109">
        <f>D326</f>
        <v>329217.34999999998</v>
      </c>
      <c r="E325" s="109">
        <f t="shared" si="185"/>
        <v>0</v>
      </c>
      <c r="F325" s="109">
        <f>F326</f>
        <v>0</v>
      </c>
      <c r="G325" s="102"/>
      <c r="H325" s="102">
        <f t="shared" ref="H325:H388" si="186">E325/D325*100</f>
        <v>0</v>
      </c>
      <c r="I325" s="161"/>
    </row>
    <row r="326" spans="1:9">
      <c r="A326" s="147">
        <v>4262</v>
      </c>
      <c r="B326" s="148" t="s">
        <v>1452</v>
      </c>
      <c r="C326" s="79">
        <f>'ZBIRNO PLAN SVEUČILIŠTA'!C344</f>
        <v>0</v>
      </c>
      <c r="D326" s="79">
        <f>'ZBIRNO PLAN SVEUČILIŠTA'!D344</f>
        <v>329217.34999999998</v>
      </c>
      <c r="E326" s="79">
        <f>'ZBIRNO PLAN SVEUČILIŠTA'!E344</f>
        <v>0</v>
      </c>
      <c r="F326" s="79">
        <f>'ZBIRNO PLAN SVEUČILIŠTA'!F344</f>
        <v>0</v>
      </c>
      <c r="G326" s="98"/>
      <c r="H326" s="98">
        <f t="shared" si="186"/>
        <v>0</v>
      </c>
      <c r="I326" s="160"/>
    </row>
    <row r="327" spans="1:9">
      <c r="A327" s="50"/>
      <c r="B327" s="50" t="s">
        <v>174</v>
      </c>
      <c r="C327" s="53">
        <f t="shared" ref="C327:E327" si="187">C328+C377</f>
        <v>579117.32000000007</v>
      </c>
      <c r="D327" s="53">
        <f>D328+D377</f>
        <v>1625161.81</v>
      </c>
      <c r="E327" s="53">
        <f t="shared" si="187"/>
        <v>1604855</v>
      </c>
      <c r="F327" s="53">
        <f>F328+F377</f>
        <v>921310.85750000004</v>
      </c>
      <c r="G327" s="101">
        <f t="shared" ref="G327:G388" si="188">D327/C327*100</f>
        <v>280.62738824665092</v>
      </c>
      <c r="H327" s="101">
        <f t="shared" si="186"/>
        <v>98.750474575820846</v>
      </c>
    </row>
    <row r="328" spans="1:9">
      <c r="A328" s="145">
        <v>3</v>
      </c>
      <c r="B328" s="146" t="s">
        <v>1385</v>
      </c>
      <c r="C328" s="109">
        <f t="shared" ref="C328:E328" si="189">C329+C338+C362+C371+C374+C366</f>
        <v>551854.32000000007</v>
      </c>
      <c r="D328" s="109">
        <f>D329+D338+D362+D371+D374+D366</f>
        <v>1064498.3500000001</v>
      </c>
      <c r="E328" s="109">
        <f t="shared" si="189"/>
        <v>1047567</v>
      </c>
      <c r="F328" s="109">
        <f>F329+F338+F362+F371+F374+F366</f>
        <v>921310.85750000004</v>
      </c>
      <c r="G328" s="102">
        <f t="shared" si="188"/>
        <v>192.89481144226613</v>
      </c>
      <c r="H328" s="102">
        <f t="shared" si="186"/>
        <v>98.409452677874029</v>
      </c>
    </row>
    <row r="329" spans="1:9">
      <c r="A329" s="145">
        <v>31</v>
      </c>
      <c r="B329" s="146" t="s">
        <v>1345</v>
      </c>
      <c r="C329" s="109">
        <f t="shared" ref="C329" si="190">C330+C333+C335</f>
        <v>375625.32</v>
      </c>
      <c r="D329" s="109">
        <f>D330+D333+D335</f>
        <v>657325.28</v>
      </c>
      <c r="E329" s="109">
        <f t="shared" ref="E329" si="191">E330+E333+E335</f>
        <v>651775</v>
      </c>
      <c r="F329" s="109">
        <f>F330+F333+F335</f>
        <v>583601.76</v>
      </c>
      <c r="G329" s="102">
        <f t="shared" si="188"/>
        <v>174.99493378135423</v>
      </c>
      <c r="H329" s="102">
        <f t="shared" si="186"/>
        <v>99.155626571976669</v>
      </c>
    </row>
    <row r="330" spans="1:9">
      <c r="A330" s="145">
        <v>311</v>
      </c>
      <c r="B330" s="146" t="s">
        <v>1316</v>
      </c>
      <c r="C330" s="109">
        <f t="shared" ref="C330" si="192">C331+C332</f>
        <v>305695.32</v>
      </c>
      <c r="D330" s="109">
        <f>D331+D332</f>
        <v>557670.78</v>
      </c>
      <c r="E330" s="109">
        <f t="shared" ref="E330" si="193">E331+E332</f>
        <v>553538</v>
      </c>
      <c r="F330" s="109">
        <f>F331+F332</f>
        <v>488858.82449999999</v>
      </c>
      <c r="G330" s="102">
        <f t="shared" si="188"/>
        <v>182.42699299420087</v>
      </c>
      <c r="H330" s="102">
        <f t="shared" si="186"/>
        <v>99.258921186439068</v>
      </c>
    </row>
    <row r="331" spans="1:9">
      <c r="A331" s="147">
        <v>3111</v>
      </c>
      <c r="B331" s="148" t="s">
        <v>1316</v>
      </c>
      <c r="C331" s="79">
        <v>305203.61</v>
      </c>
      <c r="D331" s="79">
        <f>'ZBIRNO PLAN SVEUČILIŠTA'!D346+'ZBIRNO PLAN SVEUČILIŠTA'!D133</f>
        <v>556561.63</v>
      </c>
      <c r="E331" s="79">
        <f>'ZBIRNO PLAN SVEUČILIŠTA'!E346+'ZBIRNO PLAN SVEUČILIŠTA'!E133</f>
        <v>552338</v>
      </c>
      <c r="F331" s="79">
        <f>'ZBIRNO PLAN SVEUČILIŠTA'!F346+'ZBIRNO PLAN SVEUČILIŠTA'!F133</f>
        <v>486858.82449999999</v>
      </c>
      <c r="G331" s="98">
        <f t="shared" si="188"/>
        <v>182.35748587639577</v>
      </c>
      <c r="H331" s="98">
        <f t="shared" si="186"/>
        <v>99.241120880000295</v>
      </c>
    </row>
    <row r="332" spans="1:9">
      <c r="A332" s="147">
        <v>3112</v>
      </c>
      <c r="B332" s="148" t="s">
        <v>1630</v>
      </c>
      <c r="C332" s="79">
        <v>491.71</v>
      </c>
      <c r="D332" s="79">
        <f>'ZBIRNO PLAN SVEUČILIŠTA'!D347</f>
        <v>1109.1500000000001</v>
      </c>
      <c r="E332" s="79">
        <f>'ZBIRNO PLAN SVEUČILIŠTA'!E347</f>
        <v>1200</v>
      </c>
      <c r="F332" s="79">
        <f>'ZBIRNO PLAN SVEUČILIŠTA'!F347</f>
        <v>2000</v>
      </c>
      <c r="G332" s="98">
        <f t="shared" si="188"/>
        <v>225.56994976713921</v>
      </c>
      <c r="H332" s="98">
        <f t="shared" si="186"/>
        <v>108.19095703917414</v>
      </c>
    </row>
    <row r="333" spans="1:9" s="21" customFormat="1">
      <c r="A333" s="145">
        <v>312</v>
      </c>
      <c r="B333" s="146" t="s">
        <v>1317</v>
      </c>
      <c r="C333" s="109">
        <f t="shared" ref="C333:E333" si="194">C334</f>
        <v>2100</v>
      </c>
      <c r="D333" s="109">
        <f>D334</f>
        <v>7821.82</v>
      </c>
      <c r="E333" s="109">
        <f t="shared" si="194"/>
        <v>5300</v>
      </c>
      <c r="F333" s="109">
        <f>F334</f>
        <v>8650.875</v>
      </c>
      <c r="G333" s="102">
        <f t="shared" si="188"/>
        <v>372.46761904761905</v>
      </c>
      <c r="H333" s="102">
        <f t="shared" si="186"/>
        <v>67.75916602529847</v>
      </c>
    </row>
    <row r="334" spans="1:9">
      <c r="A334" s="147">
        <v>3121</v>
      </c>
      <c r="B334" s="148" t="s">
        <v>1317</v>
      </c>
      <c r="C334" s="79">
        <v>2100</v>
      </c>
      <c r="D334" s="79">
        <f>'ZBIRNO PLAN SVEUČILIŠTA'!D134+'ZBIRNO PLAN SVEUČILIŠTA'!D348</f>
        <v>7821.82</v>
      </c>
      <c r="E334" s="79">
        <f>'ZBIRNO PLAN SVEUČILIŠTA'!E134+'ZBIRNO PLAN SVEUČILIŠTA'!E348</f>
        <v>5300</v>
      </c>
      <c r="F334" s="79">
        <f>'ZBIRNO PLAN SVEUČILIŠTA'!F134+'ZBIRNO PLAN SVEUČILIŠTA'!F348</f>
        <v>8650.875</v>
      </c>
      <c r="G334" s="98">
        <f t="shared" si="188"/>
        <v>372.46761904761905</v>
      </c>
      <c r="H334" s="98">
        <f t="shared" si="186"/>
        <v>67.75916602529847</v>
      </c>
    </row>
    <row r="335" spans="1:9">
      <c r="A335" s="145">
        <v>313</v>
      </c>
      <c r="B335" s="146" t="s">
        <v>1346</v>
      </c>
      <c r="C335" s="109">
        <f t="shared" ref="C335" si="195">C336+C337</f>
        <v>67830</v>
      </c>
      <c r="D335" s="109">
        <f>D336+D337</f>
        <v>91832.68</v>
      </c>
      <c r="E335" s="109">
        <f t="shared" ref="E335" si="196">E336+E337</f>
        <v>92937</v>
      </c>
      <c r="F335" s="109">
        <f>F336+F337</f>
        <v>86092.060499999992</v>
      </c>
      <c r="G335" s="102">
        <f t="shared" si="188"/>
        <v>135.38652513637032</v>
      </c>
      <c r="H335" s="102">
        <f t="shared" si="186"/>
        <v>101.20253487102848</v>
      </c>
    </row>
    <row r="336" spans="1:9">
      <c r="A336" s="147">
        <v>3132</v>
      </c>
      <c r="B336" s="148" t="s">
        <v>1383</v>
      </c>
      <c r="C336" s="79">
        <v>67830</v>
      </c>
      <c r="D336" s="79">
        <f>'ZBIRNO PLAN SVEUČILIŠTA'!D349+'ZBIRNO PLAN SVEUČILIŠTA'!D135</f>
        <v>91832.68</v>
      </c>
      <c r="E336" s="79">
        <f>'ZBIRNO PLAN SVEUČILIŠTA'!E349+'ZBIRNO PLAN SVEUČILIŠTA'!E135</f>
        <v>92937</v>
      </c>
      <c r="F336" s="79">
        <f>'ZBIRNO PLAN SVEUČILIŠTA'!F349+'ZBIRNO PLAN SVEUČILIŠTA'!F135</f>
        <v>86092.060499999992</v>
      </c>
      <c r="G336" s="98">
        <f t="shared" si="188"/>
        <v>135.38652513637032</v>
      </c>
      <c r="H336" s="98">
        <f t="shared" si="186"/>
        <v>101.20253487102848</v>
      </c>
    </row>
    <row r="337" spans="1:8" hidden="1">
      <c r="A337" s="147">
        <v>3133</v>
      </c>
      <c r="B337" s="148" t="s">
        <v>1384</v>
      </c>
      <c r="C337" s="79">
        <f>'ZBIRNO PLAN SVEUČILIŠTA'!C136+'ZBIRNO PLAN SVEUČILIŠTA'!C350</f>
        <v>0</v>
      </c>
      <c r="D337" s="79">
        <f>'ZBIRNO PLAN SVEUČILIŠTA'!D136+'ZBIRNO PLAN SVEUČILIŠTA'!D350</f>
        <v>0</v>
      </c>
      <c r="E337" s="79">
        <f>'ZBIRNO PLAN SVEUČILIŠTA'!E136+'ZBIRNO PLAN SVEUČILIŠTA'!E350</f>
        <v>0</v>
      </c>
      <c r="F337" s="79">
        <f>'ZBIRNO PLAN SVEUČILIŠTA'!F136+'ZBIRNO PLAN SVEUČILIŠTA'!F350</f>
        <v>0</v>
      </c>
      <c r="G337" s="98" t="e">
        <f t="shared" si="188"/>
        <v>#DIV/0!</v>
      </c>
      <c r="H337" s="98" t="e">
        <f t="shared" si="186"/>
        <v>#DIV/0!</v>
      </c>
    </row>
    <row r="338" spans="1:8">
      <c r="A338" s="145">
        <v>32</v>
      </c>
      <c r="B338" s="146" t="s">
        <v>1347</v>
      </c>
      <c r="C338" s="109">
        <f t="shared" ref="C338" si="197">C339+C343+C348+C355+C357</f>
        <v>149376</v>
      </c>
      <c r="D338" s="109">
        <f>D339+D343+D348+D355+D357</f>
        <v>328226.86</v>
      </c>
      <c r="E338" s="109">
        <f t="shared" ref="E338" si="198">E339+E343+E348+E355+E357</f>
        <v>316792</v>
      </c>
      <c r="F338" s="109">
        <f>F339+F343+F348+F355+F357</f>
        <v>330209.09750000003</v>
      </c>
      <c r="G338" s="102">
        <f t="shared" si="188"/>
        <v>219.73199175235644</v>
      </c>
      <c r="H338" s="102">
        <f t="shared" si="186"/>
        <v>96.516171772170026</v>
      </c>
    </row>
    <row r="339" spans="1:8">
      <c r="A339" s="145">
        <v>321</v>
      </c>
      <c r="B339" s="146" t="s">
        <v>1348</v>
      </c>
      <c r="C339" s="109">
        <f t="shared" ref="C339" si="199">SUM(C340:C342)</f>
        <v>44194</v>
      </c>
      <c r="D339" s="109">
        <f>SUM(D340:D342)</f>
        <v>165666.39999999997</v>
      </c>
      <c r="E339" s="109">
        <f t="shared" ref="E339" si="200">SUM(E340:E342)</f>
        <v>178238</v>
      </c>
      <c r="F339" s="109">
        <f>SUM(F340:F342)</f>
        <v>92004.097500000003</v>
      </c>
      <c r="G339" s="102">
        <f t="shared" si="188"/>
        <v>374.86174593836262</v>
      </c>
      <c r="H339" s="102">
        <f t="shared" si="186"/>
        <v>107.58850316056849</v>
      </c>
    </row>
    <row r="340" spans="1:8">
      <c r="A340" s="147">
        <v>3211</v>
      </c>
      <c r="B340" s="148" t="s">
        <v>1264</v>
      </c>
      <c r="C340" s="79">
        <f>'ZBIRNO PLAN SVEUČILIŠTA'!C351+'ZBIRNO PLAN SVEUČILIŠTA'!C137</f>
        <v>40222</v>
      </c>
      <c r="D340" s="79">
        <f>'ZBIRNO PLAN SVEUČILIŠTA'!D351+'ZBIRNO PLAN SVEUČILIŠTA'!D137</f>
        <v>139204.04999999999</v>
      </c>
      <c r="E340" s="79">
        <f>'ZBIRNO PLAN SVEUČILIŠTA'!E351+'ZBIRNO PLAN SVEUČILIŠTA'!E137</f>
        <v>149738</v>
      </c>
      <c r="F340" s="79">
        <f>'ZBIRNO PLAN SVEUČILIŠTA'!F351+'ZBIRNO PLAN SVEUČILIŠTA'!F137</f>
        <v>67004.097500000003</v>
      </c>
      <c r="G340" s="98">
        <f t="shared" si="188"/>
        <v>346.08932922281338</v>
      </c>
      <c r="H340" s="98">
        <f t="shared" si="186"/>
        <v>107.56727264759898</v>
      </c>
    </row>
    <row r="341" spans="1:8">
      <c r="A341" s="147">
        <v>3212</v>
      </c>
      <c r="B341" s="148" t="s">
        <v>1339</v>
      </c>
      <c r="C341" s="79">
        <f>'ZBIRNO PLAN SVEUČILIŠTA'!C138+'ZBIRNO PLAN SVEUČILIŠTA'!C352</f>
        <v>0</v>
      </c>
      <c r="D341" s="79">
        <f>'ZBIRNO PLAN SVEUČILIŠTA'!D138+'ZBIRNO PLAN SVEUČILIŠTA'!D352</f>
        <v>5047.8</v>
      </c>
      <c r="E341" s="79">
        <f>'ZBIRNO PLAN SVEUČILIŠTA'!E138+'ZBIRNO PLAN SVEUČILIŠTA'!E352</f>
        <v>6000</v>
      </c>
      <c r="F341" s="79">
        <f>'ZBIRNO PLAN SVEUČILIŠTA'!F138+'ZBIRNO PLAN SVEUČILIŠTA'!F352</f>
        <v>0</v>
      </c>
      <c r="G341" s="98"/>
      <c r="H341" s="98">
        <f t="shared" si="186"/>
        <v>118.8636633781053</v>
      </c>
    </row>
    <row r="342" spans="1:8">
      <c r="A342" s="147">
        <v>3213</v>
      </c>
      <c r="B342" s="148" t="s">
        <v>1266</v>
      </c>
      <c r="C342" s="79">
        <f>'ZBIRNO PLAN SVEUČILIŠTA'!C353+'ZBIRNO PLAN SVEUČILIŠTA'!C139</f>
        <v>3972</v>
      </c>
      <c r="D342" s="79">
        <f>'ZBIRNO PLAN SVEUČILIŠTA'!D353+'ZBIRNO PLAN SVEUČILIŠTA'!D139</f>
        <v>21414.55</v>
      </c>
      <c r="E342" s="79">
        <f>'ZBIRNO PLAN SVEUČILIŠTA'!E353+'ZBIRNO PLAN SVEUČILIŠTA'!E139</f>
        <v>22500</v>
      </c>
      <c r="F342" s="79">
        <f>'ZBIRNO PLAN SVEUČILIŠTA'!F353+'ZBIRNO PLAN SVEUČILIŠTA'!F139</f>
        <v>25000</v>
      </c>
      <c r="G342" s="98">
        <f t="shared" si="188"/>
        <v>539.13771399798588</v>
      </c>
      <c r="H342" s="98">
        <f t="shared" si="186"/>
        <v>105.06874998540712</v>
      </c>
    </row>
    <row r="343" spans="1:8">
      <c r="A343" s="145">
        <v>322</v>
      </c>
      <c r="B343" s="146" t="s">
        <v>1368</v>
      </c>
      <c r="C343" s="109">
        <f t="shared" ref="C343" si="201">SUM(C344:C347)</f>
        <v>356</v>
      </c>
      <c r="D343" s="109">
        <f>SUM(D344:D347)</f>
        <v>4615.75</v>
      </c>
      <c r="E343" s="109">
        <f t="shared" ref="E343" si="202">SUM(E344:E347)</f>
        <v>5100</v>
      </c>
      <c r="F343" s="109">
        <f>SUM(F344:F347)</f>
        <v>150000</v>
      </c>
      <c r="G343" s="102">
        <f t="shared" si="188"/>
        <v>1296.5589887640449</v>
      </c>
      <c r="H343" s="102">
        <f t="shared" si="186"/>
        <v>110.49125277582192</v>
      </c>
    </row>
    <row r="344" spans="1:8">
      <c r="A344" s="147">
        <v>3221</v>
      </c>
      <c r="B344" s="148" t="s">
        <v>1267</v>
      </c>
      <c r="C344" s="79">
        <f>'ZBIRNO PLAN SVEUČILIŠTA'!C354+'ZBIRNO PLAN SVEUČILIŠTA'!C140</f>
        <v>0</v>
      </c>
      <c r="D344" s="79">
        <f>'ZBIRNO PLAN SVEUČILIŠTA'!D354+'ZBIRNO PLAN SVEUČILIŠTA'!D140</f>
        <v>572</v>
      </c>
      <c r="E344" s="79">
        <f>'ZBIRNO PLAN SVEUČILIŠTA'!E354+'ZBIRNO PLAN SVEUČILIŠTA'!E140</f>
        <v>600</v>
      </c>
      <c r="F344" s="79">
        <f>'ZBIRNO PLAN SVEUČILIŠTA'!F354+'ZBIRNO PLAN SVEUČILIŠTA'!F140</f>
        <v>0</v>
      </c>
      <c r="G344" s="98"/>
      <c r="H344" s="98">
        <f t="shared" si="186"/>
        <v>104.89510489510489</v>
      </c>
    </row>
    <row r="345" spans="1:8">
      <c r="A345" s="147">
        <v>3222</v>
      </c>
      <c r="B345" s="148" t="s">
        <v>1268</v>
      </c>
      <c r="C345" s="79">
        <f>'ZBIRNO PLAN SVEUČILIŠTA'!C355</f>
        <v>0</v>
      </c>
      <c r="D345" s="79">
        <f>'ZBIRNO PLAN SVEUČILIŠTA'!D355</f>
        <v>3665</v>
      </c>
      <c r="E345" s="79">
        <f>'ZBIRNO PLAN SVEUČILIŠTA'!E355</f>
        <v>4000</v>
      </c>
      <c r="F345" s="79">
        <f>'ZBIRNO PLAN SVEUČILIŠTA'!F355</f>
        <v>0</v>
      </c>
      <c r="G345" s="98"/>
      <c r="H345" s="98">
        <f t="shared" si="186"/>
        <v>109.14051841746249</v>
      </c>
    </row>
    <row r="346" spans="1:8">
      <c r="A346" s="147">
        <v>3223</v>
      </c>
      <c r="B346" s="148" t="s">
        <v>1269</v>
      </c>
      <c r="C346" s="79">
        <f>'ZBIRNO PLAN SVEUČILIŠTA'!C356</f>
        <v>0</v>
      </c>
      <c r="D346" s="79">
        <f>'ZBIRNO PLAN SVEUČILIŠTA'!D356</f>
        <v>0</v>
      </c>
      <c r="E346" s="79">
        <f>'ZBIRNO PLAN SVEUČILIŠTA'!E356</f>
        <v>0</v>
      </c>
      <c r="F346" s="79">
        <f>'ZBIRNO PLAN SVEUČILIŠTA'!F356</f>
        <v>0</v>
      </c>
      <c r="G346" s="98"/>
      <c r="H346" s="98"/>
    </row>
    <row r="347" spans="1:8">
      <c r="A347" s="147">
        <v>3224</v>
      </c>
      <c r="B347" s="148" t="s">
        <v>1454</v>
      </c>
      <c r="C347" s="79">
        <f>'ZBIRNO PLAN SVEUČILIŠTA'!C357</f>
        <v>356</v>
      </c>
      <c r="D347" s="79">
        <f>'ZBIRNO PLAN SVEUČILIŠTA'!D357</f>
        <v>378.75</v>
      </c>
      <c r="E347" s="79">
        <f>'ZBIRNO PLAN SVEUČILIŠTA'!E357</f>
        <v>500</v>
      </c>
      <c r="F347" s="79">
        <f>'ZBIRNO PLAN SVEUČILIŠTA'!F357</f>
        <v>150000</v>
      </c>
      <c r="G347" s="98">
        <f t="shared" si="188"/>
        <v>106.39044943820224</v>
      </c>
      <c r="H347" s="98">
        <f t="shared" si="186"/>
        <v>132.013201320132</v>
      </c>
    </row>
    <row r="348" spans="1:8">
      <c r="A348" s="145">
        <v>323</v>
      </c>
      <c r="B348" s="146" t="s">
        <v>1369</v>
      </c>
      <c r="C348" s="109">
        <f t="shared" ref="C348" si="203">SUM(C349:C354)</f>
        <v>94655</v>
      </c>
      <c r="D348" s="109">
        <f>SUM(D349:D354)</f>
        <v>119809.95999999999</v>
      </c>
      <c r="E348" s="109">
        <f t="shared" ref="E348" si="204">SUM(E349:E354)</f>
        <v>107154</v>
      </c>
      <c r="F348" s="109">
        <f>SUM(F349:F354)</f>
        <v>83205</v>
      </c>
      <c r="G348" s="102">
        <f t="shared" si="188"/>
        <v>126.57541598436426</v>
      </c>
      <c r="H348" s="102">
        <f t="shared" si="186"/>
        <v>89.436637822097595</v>
      </c>
    </row>
    <row r="349" spans="1:8">
      <c r="A349" s="147">
        <v>3231</v>
      </c>
      <c r="B349" s="148" t="s">
        <v>1272</v>
      </c>
      <c r="C349" s="79">
        <f>'ZBIRNO PLAN SVEUČILIŠTA'!C358+'ZBIRNO PLAN SVEUČILIŠTA'!C141</f>
        <v>2681</v>
      </c>
      <c r="D349" s="79">
        <f>'ZBIRNO PLAN SVEUČILIŠTA'!D358+'ZBIRNO PLAN SVEUČILIŠTA'!D141</f>
        <v>4753.25</v>
      </c>
      <c r="E349" s="79">
        <f>'ZBIRNO PLAN SVEUČILIŠTA'!E358+'ZBIRNO PLAN SVEUČILIŠTA'!E141</f>
        <v>4708</v>
      </c>
      <c r="F349" s="79">
        <f>'ZBIRNO PLAN SVEUČILIŠTA'!F358+'ZBIRNO PLAN SVEUČILIŠTA'!F141</f>
        <v>0</v>
      </c>
      <c r="G349" s="98">
        <f t="shared" si="188"/>
        <v>177.29392017903766</v>
      </c>
      <c r="H349" s="98">
        <f t="shared" si="186"/>
        <v>99.048019775942777</v>
      </c>
    </row>
    <row r="350" spans="1:8" hidden="1">
      <c r="A350" s="147">
        <v>3232</v>
      </c>
      <c r="B350" s="148" t="s">
        <v>1273</v>
      </c>
      <c r="C350" s="79">
        <f>'ZBIRNO PLAN SVEUČILIŠTA'!C359</f>
        <v>0</v>
      </c>
      <c r="D350" s="79">
        <f>'ZBIRNO PLAN SVEUČILIŠTA'!D359</f>
        <v>0</v>
      </c>
      <c r="E350" s="79">
        <f>'ZBIRNO PLAN SVEUČILIŠTA'!E359</f>
        <v>0</v>
      </c>
      <c r="F350" s="79">
        <f>'ZBIRNO PLAN SVEUČILIŠTA'!F359</f>
        <v>0</v>
      </c>
      <c r="G350" s="98" t="e">
        <f t="shared" si="188"/>
        <v>#DIV/0!</v>
      </c>
      <c r="H350" s="98" t="e">
        <f t="shared" si="186"/>
        <v>#DIV/0!</v>
      </c>
    </row>
    <row r="351" spans="1:8">
      <c r="A351" s="147">
        <v>3233</v>
      </c>
      <c r="B351" s="148" t="s">
        <v>1274</v>
      </c>
      <c r="C351" s="79">
        <f>'ZBIRNO PLAN SVEUČILIŠTA'!C360+'ZBIRNO PLAN SVEUČILIŠTA'!C142</f>
        <v>0</v>
      </c>
      <c r="D351" s="79">
        <f>'ZBIRNO PLAN SVEUČILIŠTA'!D360+'ZBIRNO PLAN SVEUČILIŠTA'!D142</f>
        <v>30746</v>
      </c>
      <c r="E351" s="79">
        <f>'ZBIRNO PLAN SVEUČILIŠTA'!E360+'ZBIRNO PLAN SVEUČILIŠTA'!E142</f>
        <v>30746</v>
      </c>
      <c r="F351" s="79">
        <f>'ZBIRNO PLAN SVEUČILIŠTA'!F360+'ZBIRNO PLAN SVEUČILIŠTA'!F142</f>
        <v>0</v>
      </c>
      <c r="G351" s="98"/>
      <c r="H351" s="98">
        <f t="shared" si="186"/>
        <v>100</v>
      </c>
    </row>
    <row r="352" spans="1:8">
      <c r="A352" s="147">
        <v>3235</v>
      </c>
      <c r="B352" s="148" t="s">
        <v>1276</v>
      </c>
      <c r="C352" s="79">
        <f>'ZBIRNO PLAN SVEUČILIŠTA'!C361+'ZBIRNO PLAN SVEUČILIŠTA'!C143</f>
        <v>47020</v>
      </c>
      <c r="D352" s="79">
        <f>'ZBIRNO PLAN SVEUČILIŠTA'!D361+'ZBIRNO PLAN SVEUČILIŠTA'!D143</f>
        <v>525</v>
      </c>
      <c r="E352" s="79">
        <f>'ZBIRNO PLAN SVEUČILIŠTA'!E361+'ZBIRNO PLAN SVEUČILIŠTA'!E143</f>
        <v>600</v>
      </c>
      <c r="F352" s="79">
        <f>'ZBIRNO PLAN SVEUČILIŠTA'!F361+'ZBIRNO PLAN SVEUČILIŠTA'!F143</f>
        <v>8000</v>
      </c>
      <c r="G352" s="98">
        <f t="shared" si="188"/>
        <v>1.1165461505742238</v>
      </c>
      <c r="H352" s="98">
        <f t="shared" si="186"/>
        <v>114.28571428571428</v>
      </c>
    </row>
    <row r="353" spans="1:8">
      <c r="A353" s="147">
        <v>3237</v>
      </c>
      <c r="B353" s="148" t="s">
        <v>1278</v>
      </c>
      <c r="C353" s="79">
        <f>'ZBIRNO PLAN SVEUČILIŠTA'!C144+'ZBIRNO PLAN SVEUČILIŠTA'!C362</f>
        <v>31415</v>
      </c>
      <c r="D353" s="79">
        <f>'ZBIRNO PLAN SVEUČILIŠTA'!D144+'ZBIRNO PLAN SVEUČILIŠTA'!D362</f>
        <v>20562.349999999999</v>
      </c>
      <c r="E353" s="79">
        <f>'ZBIRNO PLAN SVEUČILIŠTA'!E144+'ZBIRNO PLAN SVEUČILIŠTA'!E362</f>
        <v>6300</v>
      </c>
      <c r="F353" s="79">
        <f>'ZBIRNO PLAN SVEUČILIŠTA'!F144+'ZBIRNO PLAN SVEUČILIŠTA'!F362</f>
        <v>27705</v>
      </c>
      <c r="G353" s="98">
        <f t="shared" si="188"/>
        <v>65.453923285054898</v>
      </c>
      <c r="H353" s="98">
        <f t="shared" si="186"/>
        <v>30.638521375231921</v>
      </c>
    </row>
    <row r="354" spans="1:8">
      <c r="A354" s="147">
        <v>3239</v>
      </c>
      <c r="B354" s="148" t="s">
        <v>1280</v>
      </c>
      <c r="C354" s="79">
        <f>'ZBIRNO PLAN SVEUČILIŠTA'!C145+'ZBIRNO PLAN SVEUČILIŠTA'!C363</f>
        <v>13539</v>
      </c>
      <c r="D354" s="79">
        <f>'ZBIRNO PLAN SVEUČILIŠTA'!D145+'ZBIRNO PLAN SVEUČILIŠTA'!D363</f>
        <v>63223.360000000001</v>
      </c>
      <c r="E354" s="79">
        <f>'ZBIRNO PLAN SVEUČILIŠTA'!E145+'ZBIRNO PLAN SVEUČILIŠTA'!E363</f>
        <v>64800</v>
      </c>
      <c r="F354" s="79">
        <f>'ZBIRNO PLAN SVEUČILIŠTA'!F145+'ZBIRNO PLAN SVEUČILIŠTA'!F363</f>
        <v>47500</v>
      </c>
      <c r="G354" s="98">
        <f t="shared" si="188"/>
        <v>466.97215451658172</v>
      </c>
      <c r="H354" s="98">
        <f t="shared" si="186"/>
        <v>102.49376179943617</v>
      </c>
    </row>
    <row r="355" spans="1:8">
      <c r="A355" s="145">
        <v>324</v>
      </c>
      <c r="B355" s="146" t="s">
        <v>1377</v>
      </c>
      <c r="C355" s="109">
        <f t="shared" ref="C355:E355" si="205">C356</f>
        <v>961</v>
      </c>
      <c r="D355" s="109">
        <f>D356</f>
        <v>20022.900000000001</v>
      </c>
      <c r="E355" s="109">
        <f t="shared" si="205"/>
        <v>6500</v>
      </c>
      <c r="F355" s="109">
        <f>F356</f>
        <v>0</v>
      </c>
      <c r="G355" s="102">
        <f t="shared" si="188"/>
        <v>2083.5483870967741</v>
      </c>
      <c r="H355" s="102">
        <f t="shared" si="186"/>
        <v>32.462830059581776</v>
      </c>
    </row>
    <row r="356" spans="1:8">
      <c r="A356" s="147">
        <v>3241</v>
      </c>
      <c r="B356" s="148" t="s">
        <v>1377</v>
      </c>
      <c r="C356" s="79">
        <v>961</v>
      </c>
      <c r="D356" s="79">
        <f>'ZBIRNO PLAN SVEUČILIŠTA'!D364</f>
        <v>20022.900000000001</v>
      </c>
      <c r="E356" s="79">
        <f>'ZBIRNO PLAN SVEUČILIŠTA'!E364</f>
        <v>6500</v>
      </c>
      <c r="F356" s="79">
        <f>'ZBIRNO PLAN SVEUČILIŠTA'!F364</f>
        <v>0</v>
      </c>
      <c r="G356" s="98">
        <f t="shared" si="188"/>
        <v>2083.5483870967741</v>
      </c>
      <c r="H356" s="98">
        <f t="shared" si="186"/>
        <v>32.462830059581776</v>
      </c>
    </row>
    <row r="357" spans="1:8">
      <c r="A357" s="145">
        <v>329</v>
      </c>
      <c r="B357" s="146" t="s">
        <v>1285</v>
      </c>
      <c r="C357" s="109">
        <f t="shared" ref="C357" si="206">SUM(C358:C361)</f>
        <v>9210</v>
      </c>
      <c r="D357" s="109">
        <f>SUM(D358:D361)</f>
        <v>18111.850000000002</v>
      </c>
      <c r="E357" s="109">
        <f t="shared" ref="E357" si="207">SUM(E358:E361)</f>
        <v>19800</v>
      </c>
      <c r="F357" s="109">
        <f>SUM(F358:F361)</f>
        <v>5000</v>
      </c>
      <c r="G357" s="102">
        <f t="shared" si="188"/>
        <v>196.65418023887082</v>
      </c>
      <c r="H357" s="102">
        <f t="shared" si="186"/>
        <v>109.32069335821575</v>
      </c>
    </row>
    <row r="358" spans="1:8">
      <c r="A358" s="147">
        <v>3293</v>
      </c>
      <c r="B358" s="148" t="s">
        <v>1321</v>
      </c>
      <c r="C358" s="79">
        <v>3018</v>
      </c>
      <c r="D358" s="79">
        <f>'ZBIRNO PLAN SVEUČILIŠTA'!D365+'ZBIRNO PLAN SVEUČILIŠTA'!D146</f>
        <v>6273.67</v>
      </c>
      <c r="E358" s="79">
        <f>'ZBIRNO PLAN SVEUČILIŠTA'!E365+'ZBIRNO PLAN SVEUČILIŠTA'!E146</f>
        <v>7700</v>
      </c>
      <c r="F358" s="79">
        <f>'ZBIRNO PLAN SVEUČILIŠTA'!F365+'ZBIRNO PLAN SVEUČILIŠTA'!F146</f>
        <v>5000</v>
      </c>
      <c r="G358" s="98">
        <f t="shared" si="188"/>
        <v>207.87508283631544</v>
      </c>
      <c r="H358" s="98">
        <f t="shared" si="186"/>
        <v>122.73517733639162</v>
      </c>
    </row>
    <row r="359" spans="1:8">
      <c r="A359" s="147">
        <v>3294</v>
      </c>
      <c r="B359" s="148" t="s">
        <v>1283</v>
      </c>
      <c r="C359" s="79">
        <f>'ZBIRNO PLAN SVEUČILIŠTA'!C366</f>
        <v>6192</v>
      </c>
      <c r="D359" s="79">
        <f>'ZBIRNO PLAN SVEUČILIŠTA'!D366</f>
        <v>1625.55</v>
      </c>
      <c r="E359" s="79">
        <f>'ZBIRNO PLAN SVEUČILIŠTA'!E366</f>
        <v>1600</v>
      </c>
      <c r="F359" s="79">
        <f>'ZBIRNO PLAN SVEUČILIŠTA'!F366</f>
        <v>0</v>
      </c>
      <c r="G359" s="98">
        <f t="shared" si="188"/>
        <v>26.252422480620151</v>
      </c>
      <c r="H359" s="98">
        <f t="shared" si="186"/>
        <v>98.42822429331612</v>
      </c>
    </row>
    <row r="360" spans="1:8" hidden="1">
      <c r="A360" s="147">
        <v>3295</v>
      </c>
      <c r="B360" s="148" t="s">
        <v>1284</v>
      </c>
      <c r="C360" s="79">
        <f>'ZBIRNO PLAN SVEUČILIŠTA'!C147+'ZBIRNO PLAN SVEUČILIŠTA'!C367</f>
        <v>0</v>
      </c>
      <c r="D360" s="79">
        <f>'ZBIRNO PLAN SVEUČILIŠTA'!D147+'ZBIRNO PLAN SVEUČILIŠTA'!D367</f>
        <v>0</v>
      </c>
      <c r="E360" s="79">
        <f>'ZBIRNO PLAN SVEUČILIŠTA'!E147+'ZBIRNO PLAN SVEUČILIŠTA'!E367</f>
        <v>0</v>
      </c>
      <c r="F360" s="79">
        <f>'ZBIRNO PLAN SVEUČILIŠTA'!F147+'ZBIRNO PLAN SVEUČILIŠTA'!F367</f>
        <v>0</v>
      </c>
      <c r="G360" s="98" t="e">
        <f t="shared" si="188"/>
        <v>#DIV/0!</v>
      </c>
      <c r="H360" s="98" t="e">
        <f t="shared" si="186"/>
        <v>#DIV/0!</v>
      </c>
    </row>
    <row r="361" spans="1:8">
      <c r="A361" s="147">
        <v>3299</v>
      </c>
      <c r="B361" s="148" t="s">
        <v>1285</v>
      </c>
      <c r="C361" s="79">
        <f>'ZBIRNO PLAN SVEUČILIŠTA'!C368</f>
        <v>0</v>
      </c>
      <c r="D361" s="79">
        <f>'ZBIRNO PLAN SVEUČILIŠTA'!D368</f>
        <v>10212.630000000001</v>
      </c>
      <c r="E361" s="79">
        <f>'ZBIRNO PLAN SVEUČILIŠTA'!E368</f>
        <v>10500</v>
      </c>
      <c r="F361" s="79">
        <f>'ZBIRNO PLAN SVEUČILIŠTA'!F368</f>
        <v>0</v>
      </c>
      <c r="G361" s="98"/>
      <c r="H361" s="98">
        <f t="shared" si="186"/>
        <v>102.81386870962719</v>
      </c>
    </row>
    <row r="362" spans="1:8" hidden="1">
      <c r="A362" s="145">
        <v>34</v>
      </c>
      <c r="B362" s="146" t="s">
        <v>1370</v>
      </c>
      <c r="C362" s="109">
        <f t="shared" ref="C362:E362" si="208">C363</f>
        <v>0</v>
      </c>
      <c r="D362" s="109">
        <f>D363</f>
        <v>0</v>
      </c>
      <c r="E362" s="109">
        <f t="shared" si="208"/>
        <v>0</v>
      </c>
      <c r="F362" s="109">
        <f>F363</f>
        <v>0</v>
      </c>
      <c r="G362" s="102" t="e">
        <f t="shared" si="188"/>
        <v>#DIV/0!</v>
      </c>
      <c r="H362" s="102" t="e">
        <f t="shared" si="186"/>
        <v>#DIV/0!</v>
      </c>
    </row>
    <row r="363" spans="1:8" hidden="1">
      <c r="A363" s="145">
        <v>343</v>
      </c>
      <c r="B363" s="146" t="s">
        <v>1371</v>
      </c>
      <c r="C363" s="109">
        <f t="shared" ref="C363" si="209">C365+C364</f>
        <v>0</v>
      </c>
      <c r="D363" s="109">
        <f>D365+D364</f>
        <v>0</v>
      </c>
      <c r="E363" s="109">
        <f t="shared" ref="E363" si="210">E365+E364</f>
        <v>0</v>
      </c>
      <c r="F363" s="109">
        <f>F365+F364</f>
        <v>0</v>
      </c>
      <c r="G363" s="102" t="e">
        <f t="shared" si="188"/>
        <v>#DIV/0!</v>
      </c>
      <c r="H363" s="102" t="e">
        <f t="shared" si="186"/>
        <v>#DIV/0!</v>
      </c>
    </row>
    <row r="364" spans="1:8" hidden="1">
      <c r="A364" s="147">
        <v>3431</v>
      </c>
      <c r="B364" s="148" t="s">
        <v>1286</v>
      </c>
      <c r="C364" s="79">
        <f>'ZBIRNO PLAN SVEUČILIŠTA'!C369</f>
        <v>0</v>
      </c>
      <c r="D364" s="79">
        <f>'ZBIRNO PLAN SVEUČILIŠTA'!D369</f>
        <v>0</v>
      </c>
      <c r="E364" s="79">
        <f>'ZBIRNO PLAN SVEUČILIŠTA'!E369</f>
        <v>0</v>
      </c>
      <c r="F364" s="79">
        <f>'ZBIRNO PLAN SVEUČILIŠTA'!F369</f>
        <v>0</v>
      </c>
      <c r="G364" s="98" t="e">
        <f t="shared" si="188"/>
        <v>#DIV/0!</v>
      </c>
      <c r="H364" s="98" t="e">
        <f t="shared" si="186"/>
        <v>#DIV/0!</v>
      </c>
    </row>
    <row r="365" spans="1:8" hidden="1">
      <c r="A365" s="147">
        <v>3432</v>
      </c>
      <c r="B365" s="150" t="s">
        <v>1323</v>
      </c>
      <c r="C365" s="79">
        <f>'ZBIRNO PLAN SVEUČILIŠTA'!C370+'ZBIRNO PLAN SVEUČILIŠTA'!C148</f>
        <v>0</v>
      </c>
      <c r="D365" s="79">
        <f>'ZBIRNO PLAN SVEUČILIŠTA'!D370+'ZBIRNO PLAN SVEUČILIŠTA'!D148</f>
        <v>0</v>
      </c>
      <c r="E365" s="79">
        <f>'ZBIRNO PLAN SVEUČILIŠTA'!E370+'ZBIRNO PLAN SVEUČILIŠTA'!E148</f>
        <v>0</v>
      </c>
      <c r="F365" s="79">
        <f>'ZBIRNO PLAN SVEUČILIŠTA'!F370+'ZBIRNO PLAN SVEUČILIŠTA'!F148</f>
        <v>0</v>
      </c>
      <c r="G365" s="98" t="e">
        <f t="shared" si="188"/>
        <v>#DIV/0!</v>
      </c>
      <c r="H365" s="98" t="e">
        <f t="shared" si="186"/>
        <v>#DIV/0!</v>
      </c>
    </row>
    <row r="366" spans="1:8">
      <c r="A366" s="145">
        <v>36</v>
      </c>
      <c r="B366" s="156" t="s">
        <v>1425</v>
      </c>
      <c r="C366" s="109">
        <f t="shared" ref="C366" si="211">C369+C367</f>
        <v>19348</v>
      </c>
      <c r="D366" s="109">
        <f>D369+D367</f>
        <v>78843.13</v>
      </c>
      <c r="E366" s="109">
        <f t="shared" ref="E366" si="212">E369+E367</f>
        <v>79000</v>
      </c>
      <c r="F366" s="109">
        <f>F369+F367</f>
        <v>0</v>
      </c>
      <c r="G366" s="102">
        <f t="shared" si="188"/>
        <v>407.50015505478598</v>
      </c>
      <c r="H366" s="102">
        <f t="shared" si="186"/>
        <v>100.19896470370975</v>
      </c>
    </row>
    <row r="367" spans="1:8">
      <c r="A367" s="145">
        <v>361</v>
      </c>
      <c r="B367" s="146" t="s">
        <v>1619</v>
      </c>
      <c r="C367" s="109">
        <f t="shared" ref="C367:E369" si="213">C368</f>
        <v>0</v>
      </c>
      <c r="D367" s="109">
        <f>D368</f>
        <v>78843.13</v>
      </c>
      <c r="E367" s="109">
        <f t="shared" si="213"/>
        <v>79000</v>
      </c>
      <c r="F367" s="109">
        <f>F368</f>
        <v>0</v>
      </c>
      <c r="G367" s="102"/>
      <c r="H367" s="102">
        <f t="shared" si="186"/>
        <v>100.19896470370975</v>
      </c>
    </row>
    <row r="368" spans="1:8">
      <c r="A368" s="147">
        <v>3611</v>
      </c>
      <c r="B368" s="148" t="s">
        <v>1619</v>
      </c>
      <c r="C368" s="79">
        <f>'ZBIRNO PLAN SVEUČILIŠTA'!C371</f>
        <v>0</v>
      </c>
      <c r="D368" s="79">
        <f>'ZBIRNO PLAN SVEUČILIŠTA'!D371</f>
        <v>78843.13</v>
      </c>
      <c r="E368" s="79">
        <f>'ZBIRNO PLAN SVEUČILIŠTA'!E371</f>
        <v>79000</v>
      </c>
      <c r="F368" s="79">
        <f>'ZBIRNO PLAN SVEUČILIŠTA'!F371</f>
        <v>0</v>
      </c>
      <c r="G368" s="98"/>
      <c r="H368" s="98">
        <f t="shared" si="186"/>
        <v>100.19896470370975</v>
      </c>
    </row>
    <row r="369" spans="1:8">
      <c r="A369" s="145">
        <v>369</v>
      </c>
      <c r="B369" s="146" t="s">
        <v>1405</v>
      </c>
      <c r="C369" s="109">
        <f t="shared" si="213"/>
        <v>19348</v>
      </c>
      <c r="D369" s="109">
        <f>D370</f>
        <v>0</v>
      </c>
      <c r="E369" s="109">
        <f t="shared" si="213"/>
        <v>0</v>
      </c>
      <c r="F369" s="109">
        <f>F370</f>
        <v>0</v>
      </c>
      <c r="G369" s="102">
        <f t="shared" si="188"/>
        <v>0</v>
      </c>
      <c r="H369" s="102"/>
    </row>
    <row r="370" spans="1:8">
      <c r="A370" s="147">
        <v>3691</v>
      </c>
      <c r="B370" s="148" t="s">
        <v>1359</v>
      </c>
      <c r="C370" s="79">
        <f>'ZBIRNO PLAN SVEUČILIŠTA'!C372</f>
        <v>19348</v>
      </c>
      <c r="D370" s="79">
        <f>'ZBIRNO PLAN SVEUČILIŠTA'!D372</f>
        <v>0</v>
      </c>
      <c r="E370" s="79">
        <f>'ZBIRNO PLAN SVEUČILIŠTA'!E372</f>
        <v>0</v>
      </c>
      <c r="F370" s="79">
        <f>'ZBIRNO PLAN SVEUČILIŠTA'!F372</f>
        <v>0</v>
      </c>
      <c r="G370" s="98">
        <f t="shared" si="188"/>
        <v>0</v>
      </c>
      <c r="H370" s="98"/>
    </row>
    <row r="371" spans="1:8" ht="30">
      <c r="A371" s="145">
        <v>37</v>
      </c>
      <c r="B371" s="156" t="s">
        <v>1380</v>
      </c>
      <c r="C371" s="109">
        <f t="shared" ref="C371:E372" si="214">C372</f>
        <v>7505</v>
      </c>
      <c r="D371" s="109">
        <f>D372</f>
        <v>103.08</v>
      </c>
      <c r="E371" s="109">
        <f t="shared" si="214"/>
        <v>0</v>
      </c>
      <c r="F371" s="109">
        <f>F372</f>
        <v>7500</v>
      </c>
      <c r="G371" s="102">
        <f t="shared" si="188"/>
        <v>1.3734843437708195</v>
      </c>
      <c r="H371" s="102">
        <f t="shared" si="186"/>
        <v>0</v>
      </c>
    </row>
    <row r="372" spans="1:8">
      <c r="A372" s="145">
        <v>372</v>
      </c>
      <c r="B372" s="146" t="s">
        <v>1381</v>
      </c>
      <c r="C372" s="109">
        <f t="shared" si="214"/>
        <v>7505</v>
      </c>
      <c r="D372" s="109">
        <f>D373</f>
        <v>103.08</v>
      </c>
      <c r="E372" s="109">
        <f t="shared" si="214"/>
        <v>0</v>
      </c>
      <c r="F372" s="109">
        <f>F373</f>
        <v>7500</v>
      </c>
      <c r="G372" s="102">
        <f t="shared" si="188"/>
        <v>1.3734843437708195</v>
      </c>
      <c r="H372" s="102">
        <f t="shared" si="186"/>
        <v>0</v>
      </c>
    </row>
    <row r="373" spans="1:8">
      <c r="A373" s="147">
        <v>3721</v>
      </c>
      <c r="B373" s="148" t="s">
        <v>1340</v>
      </c>
      <c r="C373" s="79">
        <f>'ZBIRNO PLAN SVEUČILIŠTA'!C373</f>
        <v>7505</v>
      </c>
      <c r="D373" s="79">
        <f>'ZBIRNO PLAN SVEUČILIŠTA'!D373</f>
        <v>103.08</v>
      </c>
      <c r="E373" s="79">
        <f>'ZBIRNO PLAN SVEUČILIŠTA'!E373</f>
        <v>0</v>
      </c>
      <c r="F373" s="79">
        <f>'ZBIRNO PLAN SVEUČILIŠTA'!F373</f>
        <v>7500</v>
      </c>
      <c r="G373" s="98">
        <f t="shared" si="188"/>
        <v>1.3734843437708195</v>
      </c>
      <c r="H373" s="98">
        <f t="shared" si="186"/>
        <v>0</v>
      </c>
    </row>
    <row r="374" spans="1:8" hidden="1">
      <c r="A374" s="145">
        <v>38</v>
      </c>
      <c r="B374" s="146" t="s">
        <v>1379</v>
      </c>
      <c r="C374" s="109">
        <f t="shared" ref="C374:E375" si="215">C375</f>
        <v>0</v>
      </c>
      <c r="D374" s="109">
        <f>D375</f>
        <v>0</v>
      </c>
      <c r="E374" s="109">
        <f t="shared" si="215"/>
        <v>0</v>
      </c>
      <c r="F374" s="109">
        <f>F375</f>
        <v>0</v>
      </c>
      <c r="G374" s="102" t="e">
        <f t="shared" si="188"/>
        <v>#DIV/0!</v>
      </c>
      <c r="H374" s="102" t="e">
        <f t="shared" si="186"/>
        <v>#DIV/0!</v>
      </c>
    </row>
    <row r="375" spans="1:8" hidden="1">
      <c r="A375" s="145">
        <v>381</v>
      </c>
      <c r="B375" s="146" t="s">
        <v>1365</v>
      </c>
      <c r="C375" s="109">
        <f t="shared" si="215"/>
        <v>0</v>
      </c>
      <c r="D375" s="109">
        <f>D376</f>
        <v>0</v>
      </c>
      <c r="E375" s="109">
        <f t="shared" si="215"/>
        <v>0</v>
      </c>
      <c r="F375" s="109">
        <f>F376</f>
        <v>0</v>
      </c>
      <c r="G375" s="102" t="e">
        <f t="shared" si="188"/>
        <v>#DIV/0!</v>
      </c>
      <c r="H375" s="102" t="e">
        <f t="shared" si="186"/>
        <v>#DIV/0!</v>
      </c>
    </row>
    <row r="376" spans="1:8" hidden="1">
      <c r="A376" s="147">
        <v>3811</v>
      </c>
      <c r="B376" s="148" t="s">
        <v>1333</v>
      </c>
      <c r="C376" s="79">
        <f>'ZBIRNO PLAN SVEUČILIŠTA'!C374</f>
        <v>0</v>
      </c>
      <c r="D376" s="79">
        <f>'ZBIRNO PLAN SVEUČILIŠTA'!D374</f>
        <v>0</v>
      </c>
      <c r="E376" s="79">
        <f>'ZBIRNO PLAN SVEUČILIŠTA'!E374</f>
        <v>0</v>
      </c>
      <c r="F376" s="79">
        <f>'ZBIRNO PLAN SVEUČILIŠTA'!F374</f>
        <v>0</v>
      </c>
      <c r="G376" s="98" t="e">
        <f t="shared" si="188"/>
        <v>#DIV/0!</v>
      </c>
      <c r="H376" s="98" t="e">
        <f t="shared" si="186"/>
        <v>#DIV/0!</v>
      </c>
    </row>
    <row r="377" spans="1:8">
      <c r="A377" s="145">
        <v>4</v>
      </c>
      <c r="B377" s="146" t="s">
        <v>1372</v>
      </c>
      <c r="C377" s="109">
        <f t="shared" ref="C377" si="216">C378+C381</f>
        <v>27263</v>
      </c>
      <c r="D377" s="109">
        <f>D378+D381</f>
        <v>560663.46</v>
      </c>
      <c r="E377" s="109">
        <f t="shared" ref="E377" si="217">E378+E381</f>
        <v>557288</v>
      </c>
      <c r="F377" s="109">
        <f>F378+F381</f>
        <v>0</v>
      </c>
      <c r="G377" s="102">
        <f t="shared" si="188"/>
        <v>2056.4995048233868</v>
      </c>
      <c r="H377" s="102">
        <f t="shared" si="186"/>
        <v>99.397952561417156</v>
      </c>
    </row>
    <row r="378" spans="1:8" hidden="1">
      <c r="A378" s="145">
        <v>41</v>
      </c>
      <c r="B378" s="146" t="s">
        <v>1382</v>
      </c>
      <c r="C378" s="109">
        <f t="shared" ref="C378:E379" si="218">C379</f>
        <v>0</v>
      </c>
      <c r="D378" s="109">
        <f>D379</f>
        <v>0</v>
      </c>
      <c r="E378" s="109">
        <f t="shared" si="218"/>
        <v>0</v>
      </c>
      <c r="F378" s="109">
        <f>F379</f>
        <v>0</v>
      </c>
      <c r="G378" s="102" t="e">
        <f t="shared" si="188"/>
        <v>#DIV/0!</v>
      </c>
      <c r="H378" s="102" t="e">
        <f t="shared" si="186"/>
        <v>#DIV/0!</v>
      </c>
    </row>
    <row r="379" spans="1:8" hidden="1">
      <c r="A379" s="145">
        <v>412</v>
      </c>
      <c r="B379" s="146" t="s">
        <v>1334</v>
      </c>
      <c r="C379" s="109">
        <f t="shared" si="218"/>
        <v>0</v>
      </c>
      <c r="D379" s="109">
        <f>D380</f>
        <v>0</v>
      </c>
      <c r="E379" s="109">
        <f t="shared" si="218"/>
        <v>0</v>
      </c>
      <c r="F379" s="109">
        <f>F380</f>
        <v>0</v>
      </c>
      <c r="G379" s="102" t="e">
        <f t="shared" si="188"/>
        <v>#DIV/0!</v>
      </c>
      <c r="H379" s="102" t="e">
        <f t="shared" si="186"/>
        <v>#DIV/0!</v>
      </c>
    </row>
    <row r="380" spans="1:8" hidden="1">
      <c r="A380" s="147">
        <v>4123</v>
      </c>
      <c r="B380" s="148" t="s">
        <v>1341</v>
      </c>
      <c r="C380" s="79">
        <f>'ZBIRNO PLAN SVEUČILIŠTA'!C149</f>
        <v>0</v>
      </c>
      <c r="D380" s="79">
        <f>'ZBIRNO PLAN SVEUČILIŠTA'!D149</f>
        <v>0</v>
      </c>
      <c r="E380" s="79">
        <f>'ZBIRNO PLAN SVEUČILIŠTA'!E149</f>
        <v>0</v>
      </c>
      <c r="F380" s="79">
        <f>'ZBIRNO PLAN SVEUČILIŠTA'!F149</f>
        <v>0</v>
      </c>
      <c r="G380" s="98" t="e">
        <f t="shared" si="188"/>
        <v>#DIV/0!</v>
      </c>
      <c r="H380" s="98" t="e">
        <f t="shared" si="186"/>
        <v>#DIV/0!</v>
      </c>
    </row>
    <row r="381" spans="1:8">
      <c r="A381" s="145">
        <v>42</v>
      </c>
      <c r="B381" s="146" t="s">
        <v>1372</v>
      </c>
      <c r="C381" s="109">
        <f t="shared" ref="C381" si="219">C382+C388</f>
        <v>27263</v>
      </c>
      <c r="D381" s="109">
        <f>D382+D388</f>
        <v>560663.46</v>
      </c>
      <c r="E381" s="109">
        <f t="shared" ref="E381" si="220">E382+E388</f>
        <v>557288</v>
      </c>
      <c r="F381" s="109">
        <f>F382+F388</f>
        <v>0</v>
      </c>
      <c r="G381" s="102">
        <f t="shared" si="188"/>
        <v>2056.4995048233868</v>
      </c>
      <c r="H381" s="102">
        <f t="shared" si="186"/>
        <v>99.397952561417156</v>
      </c>
    </row>
    <row r="382" spans="1:8">
      <c r="A382" s="145">
        <v>422</v>
      </c>
      <c r="B382" s="146" t="s">
        <v>1374</v>
      </c>
      <c r="C382" s="109">
        <f t="shared" ref="C382" si="221">SUM(C383:C387)</f>
        <v>27263</v>
      </c>
      <c r="D382" s="109">
        <f>SUM(D383:D387)</f>
        <v>560663.46</v>
      </c>
      <c r="E382" s="109">
        <f t="shared" ref="E382" si="222">SUM(E383:E387)</f>
        <v>557288</v>
      </c>
      <c r="F382" s="109">
        <f>SUM(F383:F387)</f>
        <v>0</v>
      </c>
      <c r="G382" s="102">
        <f t="shared" si="188"/>
        <v>2056.4995048233868</v>
      </c>
      <c r="H382" s="102">
        <f t="shared" si="186"/>
        <v>99.397952561417156</v>
      </c>
    </row>
    <row r="383" spans="1:8">
      <c r="A383" s="147">
        <v>4221</v>
      </c>
      <c r="B383" s="148" t="s">
        <v>1287</v>
      </c>
      <c r="C383" s="79">
        <v>19263</v>
      </c>
      <c r="D383" s="79">
        <f>'ZBIRNO PLAN SVEUČILIŠTA'!D376+'ZBIRNO PLAN SVEUČILIŠTA'!D150</f>
        <v>15532.5</v>
      </c>
      <c r="E383" s="79">
        <f>'ZBIRNO PLAN SVEUČILIŠTA'!E376+'ZBIRNO PLAN SVEUČILIŠTA'!E150</f>
        <v>29488</v>
      </c>
      <c r="F383" s="79">
        <f>'ZBIRNO PLAN SVEUČILIŠTA'!F376+'ZBIRNO PLAN SVEUČILIŠTA'!F150</f>
        <v>0</v>
      </c>
      <c r="G383" s="98">
        <f t="shared" si="188"/>
        <v>80.633857654570946</v>
      </c>
      <c r="H383" s="98">
        <f t="shared" si="186"/>
        <v>189.84709480122325</v>
      </c>
    </row>
    <row r="384" spans="1:8">
      <c r="A384" s="147">
        <v>4222</v>
      </c>
      <c r="B384" s="148" t="s">
        <v>1327</v>
      </c>
      <c r="C384" s="79">
        <f>'ZBIRNO PLAN SVEUČILIŠTA'!C377</f>
        <v>0</v>
      </c>
      <c r="D384" s="79">
        <f>'ZBIRNO PLAN SVEUČILIŠTA'!D377</f>
        <v>0</v>
      </c>
      <c r="E384" s="79">
        <f>'ZBIRNO PLAN SVEUČILIŠTA'!E377</f>
        <v>0</v>
      </c>
      <c r="F384" s="79">
        <f>'ZBIRNO PLAN SVEUČILIŠTA'!F377</f>
        <v>0</v>
      </c>
      <c r="G384" s="98"/>
      <c r="H384" s="98"/>
    </row>
    <row r="385" spans="1:8">
      <c r="A385" s="147">
        <v>4224</v>
      </c>
      <c r="B385" s="148" t="s">
        <v>1336</v>
      </c>
      <c r="C385" s="79">
        <f>'ZBIRNO PLAN SVEUČILIŠTA'!C378</f>
        <v>0</v>
      </c>
      <c r="D385" s="79">
        <f>'ZBIRNO PLAN SVEUČILIŠTA'!D378</f>
        <v>522798.12</v>
      </c>
      <c r="E385" s="79">
        <f>'ZBIRNO PLAN SVEUČILIŠTA'!E378</f>
        <v>522800</v>
      </c>
      <c r="F385" s="79">
        <f>'ZBIRNO PLAN SVEUČILIŠTA'!F378</f>
        <v>0</v>
      </c>
      <c r="G385" s="98"/>
      <c r="H385" s="98">
        <f t="shared" si="186"/>
        <v>100.00035960343546</v>
      </c>
    </row>
    <row r="386" spans="1:8">
      <c r="A386" s="147">
        <v>4225</v>
      </c>
      <c r="B386" s="148" t="s">
        <v>1337</v>
      </c>
      <c r="C386" s="79">
        <f>'ZBIRNO PLAN SVEUČILIŠTA'!C379</f>
        <v>8000</v>
      </c>
      <c r="D386" s="79">
        <f>'ZBIRNO PLAN SVEUČILIŠTA'!D379</f>
        <v>0</v>
      </c>
      <c r="E386" s="79">
        <f>'ZBIRNO PLAN SVEUČILIŠTA'!E379</f>
        <v>0</v>
      </c>
      <c r="F386" s="79">
        <f>'ZBIRNO PLAN SVEUČILIŠTA'!F379</f>
        <v>0</v>
      </c>
      <c r="G386" s="98">
        <f t="shared" si="188"/>
        <v>0</v>
      </c>
      <c r="H386" s="98"/>
    </row>
    <row r="387" spans="1:8">
      <c r="A387" s="147">
        <v>4227</v>
      </c>
      <c r="B387" s="148" t="s">
        <v>1288</v>
      </c>
      <c r="C387" s="79">
        <f>'ZBIRNO PLAN SVEUČILIŠTA'!C380+'ZBIRNO PLAN SVEUČILIŠTA'!C151</f>
        <v>0</v>
      </c>
      <c r="D387" s="79">
        <f>'ZBIRNO PLAN SVEUČILIŠTA'!D380+'ZBIRNO PLAN SVEUČILIŠTA'!D151</f>
        <v>22332.84</v>
      </c>
      <c r="E387" s="79">
        <f>'ZBIRNO PLAN SVEUČILIŠTA'!E380+'ZBIRNO PLAN SVEUČILIŠTA'!E151</f>
        <v>5000</v>
      </c>
      <c r="F387" s="79">
        <f>'ZBIRNO PLAN SVEUČILIŠTA'!F380+'ZBIRNO PLAN SVEUČILIŠTA'!F151</f>
        <v>0</v>
      </c>
      <c r="G387" s="98"/>
      <c r="H387" s="98">
        <f t="shared" si="186"/>
        <v>22.388554254631295</v>
      </c>
    </row>
    <row r="388" spans="1:8" hidden="1">
      <c r="A388" s="145">
        <v>424</v>
      </c>
      <c r="B388" s="146" t="s">
        <v>1376</v>
      </c>
      <c r="C388" s="109">
        <f t="shared" ref="C388:E388" si="223">C389</f>
        <v>0</v>
      </c>
      <c r="D388" s="109">
        <f>D389</f>
        <v>0</v>
      </c>
      <c r="E388" s="109">
        <f t="shared" si="223"/>
        <v>0</v>
      </c>
      <c r="F388" s="109">
        <f>F389</f>
        <v>0</v>
      </c>
      <c r="G388" s="102" t="e">
        <f t="shared" si="188"/>
        <v>#DIV/0!</v>
      </c>
      <c r="H388" s="102" t="e">
        <f t="shared" si="186"/>
        <v>#DIV/0!</v>
      </c>
    </row>
    <row r="389" spans="1:8" hidden="1">
      <c r="A389" s="147">
        <v>4241</v>
      </c>
      <c r="B389" s="148" t="s">
        <v>1342</v>
      </c>
      <c r="C389" s="79">
        <f>'ZBIRNO PLAN SVEUČILIŠTA'!C381</f>
        <v>0</v>
      </c>
      <c r="D389" s="79">
        <f>'ZBIRNO PLAN SVEUČILIŠTA'!D381</f>
        <v>0</v>
      </c>
      <c r="E389" s="79">
        <f>'ZBIRNO PLAN SVEUČILIŠTA'!E381</f>
        <v>0</v>
      </c>
      <c r="F389" s="79">
        <f>'ZBIRNO PLAN SVEUČILIŠTA'!F381</f>
        <v>0</v>
      </c>
      <c r="G389" s="98" t="e">
        <f t="shared" ref="G389:G452" si="224">D389/C389*100</f>
        <v>#DIV/0!</v>
      </c>
      <c r="H389" s="98" t="e">
        <f t="shared" ref="H389:H452" si="225">E389/D389*100</f>
        <v>#DIV/0!</v>
      </c>
    </row>
    <row r="390" spans="1:8" hidden="1">
      <c r="A390" s="145">
        <v>426</v>
      </c>
      <c r="B390" s="146" t="s">
        <v>1375</v>
      </c>
      <c r="C390" s="109">
        <f t="shared" ref="C390:E390" si="226">C391</f>
        <v>0</v>
      </c>
      <c r="D390" s="109">
        <f>D391</f>
        <v>0</v>
      </c>
      <c r="E390" s="109">
        <f t="shared" si="226"/>
        <v>0</v>
      </c>
      <c r="F390" s="109">
        <f>F391</f>
        <v>0</v>
      </c>
      <c r="G390" s="102" t="e">
        <f t="shared" si="224"/>
        <v>#DIV/0!</v>
      </c>
      <c r="H390" s="102" t="e">
        <f t="shared" si="225"/>
        <v>#DIV/0!</v>
      </c>
    </row>
    <row r="391" spans="1:8" hidden="1">
      <c r="A391" s="147">
        <v>4262</v>
      </c>
      <c r="B391" s="148" t="s">
        <v>1452</v>
      </c>
      <c r="C391" s="79">
        <f>'ZBIRNO PLAN SVEUČILIŠTA'!C152</f>
        <v>0</v>
      </c>
      <c r="D391" s="79">
        <f>'ZBIRNO PLAN SVEUČILIŠTA'!D152</f>
        <v>0</v>
      </c>
      <c r="E391" s="79">
        <f>'ZBIRNO PLAN SVEUČILIŠTA'!E152</f>
        <v>0</v>
      </c>
      <c r="F391" s="79">
        <f>'ZBIRNO PLAN SVEUČILIŠTA'!F152</f>
        <v>0</v>
      </c>
      <c r="G391" s="98" t="e">
        <f t="shared" si="224"/>
        <v>#DIV/0!</v>
      </c>
      <c r="H391" s="98" t="e">
        <f t="shared" si="225"/>
        <v>#DIV/0!</v>
      </c>
    </row>
    <row r="392" spans="1:8" s="19" customFormat="1" ht="15" customHeight="1">
      <c r="A392" s="50"/>
      <c r="B392" s="50" t="s">
        <v>1518</v>
      </c>
      <c r="C392" s="53">
        <f t="shared" ref="C392" si="227">C393+C431</f>
        <v>1980061</v>
      </c>
      <c r="D392" s="53">
        <f>D393+D431</f>
        <v>1523070.43</v>
      </c>
      <c r="E392" s="53">
        <f t="shared" ref="E392" si="228">E393+E431</f>
        <v>1493286</v>
      </c>
      <c r="F392" s="53">
        <f>F393+F431</f>
        <v>807879.228</v>
      </c>
      <c r="G392" s="101">
        <f t="shared" si="224"/>
        <v>76.920379220640172</v>
      </c>
      <c r="H392" s="101">
        <f t="shared" si="225"/>
        <v>98.044448279387836</v>
      </c>
    </row>
    <row r="393" spans="1:8" s="19" customFormat="1" ht="15" customHeight="1">
      <c r="A393" s="96">
        <v>3</v>
      </c>
      <c r="B393" s="146" t="s">
        <v>1385</v>
      </c>
      <c r="C393" s="109">
        <f t="shared" ref="C393" si="229">C394+C401+C422+C425+C428</f>
        <v>1670137</v>
      </c>
      <c r="D393" s="109">
        <f>D394+D401+D422+D425+D428</f>
        <v>1302936.76</v>
      </c>
      <c r="E393" s="109">
        <f t="shared" ref="E393" si="230">E394+E401+E422+E425+E428</f>
        <v>1273153</v>
      </c>
      <c r="F393" s="109">
        <f>F394+F401+F422+F425+F428</f>
        <v>807879.228</v>
      </c>
      <c r="G393" s="102">
        <f t="shared" si="224"/>
        <v>78.013765337813595</v>
      </c>
      <c r="H393" s="102">
        <f t="shared" si="225"/>
        <v>97.714105479685756</v>
      </c>
    </row>
    <row r="394" spans="1:8" s="19" customFormat="1" ht="15" customHeight="1">
      <c r="A394" s="96">
        <v>31</v>
      </c>
      <c r="B394" s="146" t="s">
        <v>1345</v>
      </c>
      <c r="C394" s="109">
        <f t="shared" ref="C394" si="231">C395+C397+C399</f>
        <v>837818</v>
      </c>
      <c r="D394" s="109">
        <f>D395+D397+D399</f>
        <v>618586.22</v>
      </c>
      <c r="E394" s="109">
        <f t="shared" ref="E394" si="232">E395+E397+E399</f>
        <v>616849</v>
      </c>
      <c r="F394" s="109">
        <f>F395+F397+F399</f>
        <v>807879.228</v>
      </c>
      <c r="G394" s="102">
        <f t="shared" si="224"/>
        <v>73.83300669119069</v>
      </c>
      <c r="H394" s="102">
        <f t="shared" si="225"/>
        <v>99.719162835538114</v>
      </c>
    </row>
    <row r="395" spans="1:8" s="19" customFormat="1" ht="15" customHeight="1">
      <c r="A395" s="96">
        <v>311</v>
      </c>
      <c r="B395" s="146" t="s">
        <v>1316</v>
      </c>
      <c r="C395" s="109">
        <f t="shared" ref="C395:E395" si="233">SUM(C396)</f>
        <v>716968</v>
      </c>
      <c r="D395" s="109">
        <f>SUM(D396)</f>
        <v>528603.99</v>
      </c>
      <c r="E395" s="109">
        <f t="shared" si="233"/>
        <v>528345</v>
      </c>
      <c r="F395" s="109">
        <f>SUM(F396)</f>
        <v>693460.31099999999</v>
      </c>
      <c r="G395" s="102">
        <f t="shared" si="224"/>
        <v>73.727696354649026</v>
      </c>
      <c r="H395" s="102">
        <f t="shared" si="225"/>
        <v>99.951004910121853</v>
      </c>
    </row>
    <row r="396" spans="1:8" s="19" customFormat="1" ht="15" customHeight="1">
      <c r="A396" s="60">
        <v>3111</v>
      </c>
      <c r="B396" s="153" t="s">
        <v>1431</v>
      </c>
      <c r="C396" s="79">
        <f>'ZBIRNO PLAN SVEUČILIŠTA'!C167</f>
        <v>716968</v>
      </c>
      <c r="D396" s="79">
        <f>'ZBIRNO PLAN SVEUČILIŠTA'!D167</f>
        <v>528603.99</v>
      </c>
      <c r="E396" s="79">
        <f>'ZBIRNO PLAN SVEUČILIŠTA'!E167</f>
        <v>528345</v>
      </c>
      <c r="F396" s="79">
        <f>'ZBIRNO PLAN SVEUČILIŠTA'!F167</f>
        <v>693460.31099999999</v>
      </c>
      <c r="G396" s="98">
        <f t="shared" si="224"/>
        <v>73.727696354649026</v>
      </c>
      <c r="H396" s="98">
        <f t="shared" si="225"/>
        <v>99.951004910121853</v>
      </c>
    </row>
    <row r="397" spans="1:8" s="19" customFormat="1" ht="15" customHeight="1">
      <c r="A397" s="96">
        <v>312</v>
      </c>
      <c r="B397" s="154" t="s">
        <v>1317</v>
      </c>
      <c r="C397" s="109">
        <f t="shared" ref="C397:E397" si="234">C398</f>
        <v>2550</v>
      </c>
      <c r="D397" s="109">
        <f>D398</f>
        <v>2762.5</v>
      </c>
      <c r="E397" s="109">
        <f t="shared" si="234"/>
        <v>1275</v>
      </c>
      <c r="F397" s="109">
        <f>F398</f>
        <v>0</v>
      </c>
      <c r="G397" s="102">
        <f t="shared" si="224"/>
        <v>108.33333333333333</v>
      </c>
      <c r="H397" s="102">
        <f t="shared" si="225"/>
        <v>46.153846153846153</v>
      </c>
    </row>
    <row r="398" spans="1:8" s="19" customFormat="1" ht="15" customHeight="1">
      <c r="A398" s="60">
        <v>3121</v>
      </c>
      <c r="B398" s="153" t="s">
        <v>1317</v>
      </c>
      <c r="C398" s="79">
        <f>'ZBIRNO PLAN SVEUČILIŠTA'!C168</f>
        <v>2550</v>
      </c>
      <c r="D398" s="79">
        <f>'ZBIRNO PLAN SVEUČILIŠTA'!D168</f>
        <v>2762.5</v>
      </c>
      <c r="E398" s="79">
        <f>'ZBIRNO PLAN SVEUČILIŠTA'!E168</f>
        <v>1275</v>
      </c>
      <c r="F398" s="79">
        <f>'ZBIRNO PLAN SVEUČILIŠTA'!F168</f>
        <v>0</v>
      </c>
      <c r="G398" s="98">
        <f t="shared" si="224"/>
        <v>108.33333333333333</v>
      </c>
      <c r="H398" s="98">
        <f t="shared" si="225"/>
        <v>46.153846153846153</v>
      </c>
    </row>
    <row r="399" spans="1:8" s="19" customFormat="1" ht="15" customHeight="1">
      <c r="A399" s="96">
        <v>313</v>
      </c>
      <c r="B399" s="154" t="s">
        <v>1346</v>
      </c>
      <c r="C399" s="109">
        <f t="shared" ref="C399:E399" si="235">C400</f>
        <v>118300</v>
      </c>
      <c r="D399" s="109">
        <f>D400</f>
        <v>87219.73</v>
      </c>
      <c r="E399" s="109">
        <f t="shared" si="235"/>
        <v>87229</v>
      </c>
      <c r="F399" s="109">
        <f>F400</f>
        <v>114418.917</v>
      </c>
      <c r="G399" s="102">
        <f t="shared" si="224"/>
        <v>73.727582417582411</v>
      </c>
      <c r="H399" s="102">
        <f t="shared" si="225"/>
        <v>100.01062832916361</v>
      </c>
    </row>
    <row r="400" spans="1:8" s="19" customFormat="1" ht="15" customHeight="1">
      <c r="A400" s="60">
        <v>3132</v>
      </c>
      <c r="B400" s="153" t="s">
        <v>1383</v>
      </c>
      <c r="C400" s="79">
        <f>'ZBIRNO PLAN SVEUČILIŠTA'!C169</f>
        <v>118300</v>
      </c>
      <c r="D400" s="79">
        <f>'ZBIRNO PLAN SVEUČILIŠTA'!D169</f>
        <v>87219.73</v>
      </c>
      <c r="E400" s="79">
        <f>'ZBIRNO PLAN SVEUČILIŠTA'!E169</f>
        <v>87229</v>
      </c>
      <c r="F400" s="79">
        <f>'ZBIRNO PLAN SVEUČILIŠTA'!F169</f>
        <v>114418.917</v>
      </c>
      <c r="G400" s="98">
        <f t="shared" si="224"/>
        <v>73.727582417582411</v>
      </c>
      <c r="H400" s="98">
        <f t="shared" si="225"/>
        <v>100.01062832916361</v>
      </c>
    </row>
    <row r="401" spans="1:8" s="19" customFormat="1" ht="15" customHeight="1">
      <c r="A401" s="96">
        <v>32</v>
      </c>
      <c r="B401" s="146" t="s">
        <v>1347</v>
      </c>
      <c r="C401" s="109">
        <f t="shared" ref="C401" si="236">C402+C406+C411+C420</f>
        <v>331789</v>
      </c>
      <c r="D401" s="109">
        <f>D402+D406+D411+D420</f>
        <v>195896.37999999998</v>
      </c>
      <c r="E401" s="109">
        <f t="shared" ref="E401" si="237">E402+E406+E411+E420</f>
        <v>178198</v>
      </c>
      <c r="F401" s="109">
        <f>F402+F406+F411+F420</f>
        <v>0</v>
      </c>
      <c r="G401" s="102">
        <f t="shared" si="224"/>
        <v>59.042457706554465</v>
      </c>
      <c r="H401" s="102">
        <f t="shared" si="225"/>
        <v>90.96543795245222</v>
      </c>
    </row>
    <row r="402" spans="1:8" s="19" customFormat="1" ht="15" customHeight="1">
      <c r="A402" s="96">
        <v>321</v>
      </c>
      <c r="B402" s="154" t="s">
        <v>1348</v>
      </c>
      <c r="C402" s="109">
        <f t="shared" ref="C402" si="238">SUM(C403:C405)</f>
        <v>71885</v>
      </c>
      <c r="D402" s="109">
        <f>SUM(D403:D405)</f>
        <v>24810.149999999998</v>
      </c>
      <c r="E402" s="109">
        <f t="shared" ref="E402" si="239">SUM(E403:E405)</f>
        <v>10088</v>
      </c>
      <c r="F402" s="109">
        <f>SUM(F403:F405)</f>
        <v>0</v>
      </c>
      <c r="G402" s="102">
        <f t="shared" si="224"/>
        <v>34.513667663629406</v>
      </c>
      <c r="H402" s="102">
        <f t="shared" si="225"/>
        <v>40.660777947735106</v>
      </c>
    </row>
    <row r="403" spans="1:8" s="19" customFormat="1" ht="15" customHeight="1">
      <c r="A403" s="60">
        <v>3211</v>
      </c>
      <c r="B403" s="153" t="s">
        <v>1338</v>
      </c>
      <c r="C403" s="79">
        <f>'ZBIRNO PLAN SVEUČILIŠTA'!C170</f>
        <v>32929</v>
      </c>
      <c r="D403" s="79">
        <f>'ZBIRNO PLAN SVEUČILIŠTA'!D170</f>
        <v>19426.849999999999</v>
      </c>
      <c r="E403" s="79">
        <f>'ZBIRNO PLAN SVEUČILIŠTA'!E170</f>
        <v>4707</v>
      </c>
      <c r="F403" s="79">
        <f>'ZBIRNO PLAN SVEUČILIŠTA'!F170</f>
        <v>0</v>
      </c>
      <c r="G403" s="98">
        <f t="shared" si="224"/>
        <v>58.99617358559324</v>
      </c>
      <c r="H403" s="98">
        <f t="shared" si="225"/>
        <v>24.229352674262685</v>
      </c>
    </row>
    <row r="404" spans="1:8" s="19" customFormat="1" ht="15" customHeight="1">
      <c r="A404" s="60">
        <v>3212</v>
      </c>
      <c r="B404" s="153" t="s">
        <v>1265</v>
      </c>
      <c r="C404" s="79">
        <f>'ZBIRNO PLAN SVEUČILIŠTA'!C171</f>
        <v>1401</v>
      </c>
      <c r="D404" s="79">
        <f>'ZBIRNO PLAN SVEUČILIŠTA'!D171</f>
        <v>2490.41</v>
      </c>
      <c r="E404" s="79">
        <f>'ZBIRNO PLAN SVEUČILIŠTA'!E171</f>
        <v>2489</v>
      </c>
      <c r="F404" s="79">
        <f>'ZBIRNO PLAN SVEUČILIŠTA'!F171</f>
        <v>0</v>
      </c>
      <c r="G404" s="98">
        <f t="shared" si="224"/>
        <v>177.75945753033545</v>
      </c>
      <c r="H404" s="98">
        <f t="shared" si="225"/>
        <v>99.943382816484032</v>
      </c>
    </row>
    <row r="405" spans="1:8" s="19" customFormat="1" ht="15" customHeight="1">
      <c r="A405" s="60">
        <v>3213</v>
      </c>
      <c r="B405" s="153" t="s">
        <v>1266</v>
      </c>
      <c r="C405" s="79">
        <f>'ZBIRNO PLAN SVEUČILIŠTA'!C172</f>
        <v>37555</v>
      </c>
      <c r="D405" s="79">
        <f>'ZBIRNO PLAN SVEUČILIŠTA'!D172</f>
        <v>2892.89</v>
      </c>
      <c r="E405" s="79">
        <f>'ZBIRNO PLAN SVEUČILIŠTA'!E172</f>
        <v>2892</v>
      </c>
      <c r="F405" s="79">
        <f>'ZBIRNO PLAN SVEUČILIŠTA'!F172</f>
        <v>0</v>
      </c>
      <c r="G405" s="98">
        <f t="shared" si="224"/>
        <v>7.7030754892823854</v>
      </c>
      <c r="H405" s="98">
        <f t="shared" si="225"/>
        <v>99.969234917331804</v>
      </c>
    </row>
    <row r="406" spans="1:8" s="19" customFormat="1" ht="15" customHeight="1">
      <c r="A406" s="96">
        <v>322</v>
      </c>
      <c r="B406" s="154" t="s">
        <v>1368</v>
      </c>
      <c r="C406" s="109">
        <f t="shared" ref="C406" si="240">C407+C409+C410+C408</f>
        <v>1020</v>
      </c>
      <c r="D406" s="109">
        <f>D407+D409+D410+D408</f>
        <v>2342.5500000000002</v>
      </c>
      <c r="E406" s="109">
        <f t="shared" ref="E406" si="241">E407+E409+E410+E408</f>
        <v>2342</v>
      </c>
      <c r="F406" s="109">
        <f>F407+F409+F410+F408</f>
        <v>0</v>
      </c>
      <c r="G406" s="102">
        <f t="shared" si="224"/>
        <v>229.66176470588238</v>
      </c>
      <c r="H406" s="102">
        <f t="shared" si="225"/>
        <v>99.976521312245197</v>
      </c>
    </row>
    <row r="407" spans="1:8" s="19" customFormat="1" ht="15" hidden="1" customHeight="1">
      <c r="A407" s="60">
        <v>3221</v>
      </c>
      <c r="B407" s="153" t="s">
        <v>1267</v>
      </c>
      <c r="C407" s="79">
        <f>'ZBIRNO PLAN SVEUČILIŠTA'!C173</f>
        <v>0</v>
      </c>
      <c r="D407" s="79">
        <f>'ZBIRNO PLAN SVEUČILIŠTA'!D173</f>
        <v>0</v>
      </c>
      <c r="E407" s="79">
        <f>'ZBIRNO PLAN SVEUČILIŠTA'!E173</f>
        <v>0</v>
      </c>
      <c r="F407" s="79">
        <f>'ZBIRNO PLAN SVEUČILIŠTA'!F173</f>
        <v>0</v>
      </c>
      <c r="G407" s="98" t="e">
        <f t="shared" si="224"/>
        <v>#DIV/0!</v>
      </c>
      <c r="H407" s="98" t="e">
        <f t="shared" si="225"/>
        <v>#DIV/0!</v>
      </c>
    </row>
    <row r="408" spans="1:8" s="19" customFormat="1" ht="15" customHeight="1">
      <c r="A408" s="60">
        <v>3222</v>
      </c>
      <c r="B408" s="153" t="s">
        <v>1638</v>
      </c>
      <c r="C408" s="79">
        <f>'ZBIRNO PLAN SVEUČILIŠTA'!C174</f>
        <v>0</v>
      </c>
      <c r="D408" s="79">
        <f>'ZBIRNO PLAN SVEUČILIŠTA'!D174</f>
        <v>2342.5500000000002</v>
      </c>
      <c r="E408" s="79">
        <f>'ZBIRNO PLAN SVEUČILIŠTA'!E174</f>
        <v>2342</v>
      </c>
      <c r="F408" s="79">
        <f>'ZBIRNO PLAN SVEUČILIŠTA'!F174</f>
        <v>0</v>
      </c>
      <c r="G408" s="98"/>
      <c r="H408" s="98">
        <f t="shared" si="225"/>
        <v>99.976521312245197</v>
      </c>
    </row>
    <row r="409" spans="1:8" s="19" customFormat="1" ht="15" hidden="1" customHeight="1">
      <c r="A409" s="60">
        <v>3223</v>
      </c>
      <c r="B409" s="153" t="s">
        <v>1269</v>
      </c>
      <c r="C409" s="79">
        <f>'ZBIRNO PLAN SVEUČILIŠTA'!C175</f>
        <v>0</v>
      </c>
      <c r="D409" s="79">
        <f>'ZBIRNO PLAN SVEUČILIŠTA'!D175</f>
        <v>0</v>
      </c>
      <c r="E409" s="79">
        <f>'ZBIRNO PLAN SVEUČILIŠTA'!E175</f>
        <v>0</v>
      </c>
      <c r="F409" s="79">
        <f>'ZBIRNO PLAN SVEUČILIŠTA'!F175</f>
        <v>0</v>
      </c>
      <c r="G409" s="98" t="e">
        <f t="shared" si="224"/>
        <v>#DIV/0!</v>
      </c>
      <c r="H409" s="98" t="e">
        <f t="shared" si="225"/>
        <v>#DIV/0!</v>
      </c>
    </row>
    <row r="410" spans="1:8" s="19" customFormat="1" ht="15" customHeight="1">
      <c r="A410" s="60">
        <v>3224</v>
      </c>
      <c r="B410" s="153" t="s">
        <v>1454</v>
      </c>
      <c r="C410" s="79">
        <f>'ZBIRNO PLAN SVEUČILIŠTA'!C176</f>
        <v>1020</v>
      </c>
      <c r="D410" s="79">
        <f>'ZBIRNO PLAN SVEUČILIŠTA'!D176</f>
        <v>0</v>
      </c>
      <c r="E410" s="79">
        <f>'ZBIRNO PLAN SVEUČILIŠTA'!E202+'ZBIRNO PLAN SVEUČILIŠTA'!E176</f>
        <v>0</v>
      </c>
      <c r="F410" s="79">
        <f>'ZBIRNO PLAN SVEUČILIŠTA'!F202+'ZBIRNO PLAN SVEUČILIŠTA'!F176</f>
        <v>0</v>
      </c>
      <c r="G410" s="98">
        <f t="shared" si="224"/>
        <v>0</v>
      </c>
      <c r="H410" s="98"/>
    </row>
    <row r="411" spans="1:8" s="19" customFormat="1" ht="15" customHeight="1">
      <c r="A411" s="96">
        <v>323</v>
      </c>
      <c r="B411" s="154" t="s">
        <v>1369</v>
      </c>
      <c r="C411" s="109">
        <f t="shared" ref="C411" si="242">SUM(C412:C419)</f>
        <v>246308</v>
      </c>
      <c r="D411" s="109">
        <f>SUM(D412:D419)</f>
        <v>166053.6</v>
      </c>
      <c r="E411" s="109">
        <f t="shared" ref="E411" si="243">SUM(E412:E419)</f>
        <v>163078</v>
      </c>
      <c r="F411" s="109">
        <f>SUM(F412:F419)</f>
        <v>0</v>
      </c>
      <c r="G411" s="102">
        <f t="shared" si="224"/>
        <v>67.417055069262872</v>
      </c>
      <c r="H411" s="102">
        <f t="shared" si="225"/>
        <v>98.208048485549241</v>
      </c>
    </row>
    <row r="412" spans="1:8" s="19" customFormat="1" ht="15" customHeight="1">
      <c r="A412" s="60">
        <v>3231</v>
      </c>
      <c r="B412" s="153" t="s">
        <v>1272</v>
      </c>
      <c r="C412" s="79">
        <f>'ZBIRNO PLAN SVEUČILIŠTA'!C177</f>
        <v>0</v>
      </c>
      <c r="D412" s="79">
        <f>'ZBIRNO PLAN SVEUČILIŠTA'!D177</f>
        <v>9435</v>
      </c>
      <c r="E412" s="79">
        <f>'ZBIRNO PLAN SVEUČILIŠTA'!E177</f>
        <v>6460</v>
      </c>
      <c r="F412" s="79">
        <f>'ZBIRNO PLAN SVEUČILIŠTA'!F177</f>
        <v>0</v>
      </c>
      <c r="G412" s="98"/>
      <c r="H412" s="98">
        <f t="shared" si="225"/>
        <v>68.468468468468473</v>
      </c>
    </row>
    <row r="413" spans="1:8" s="19" customFormat="1" ht="15" hidden="1" customHeight="1">
      <c r="A413" s="60">
        <v>3232</v>
      </c>
      <c r="B413" s="153" t="s">
        <v>1273</v>
      </c>
      <c r="C413" s="79">
        <f>'ZBIRNO PLAN SVEUČILIŠTA'!C178</f>
        <v>0</v>
      </c>
      <c r="D413" s="79">
        <f>'ZBIRNO PLAN SVEUČILIŠTA'!D178</f>
        <v>0</v>
      </c>
      <c r="E413" s="79">
        <f>'ZBIRNO PLAN SVEUČILIŠTA'!E178</f>
        <v>0</v>
      </c>
      <c r="F413" s="79">
        <f>'ZBIRNO PLAN SVEUČILIŠTA'!F178</f>
        <v>0</v>
      </c>
      <c r="G413" s="98"/>
      <c r="H413" s="98" t="e">
        <f t="shared" si="225"/>
        <v>#DIV/0!</v>
      </c>
    </row>
    <row r="414" spans="1:8" s="19" customFormat="1" ht="15" customHeight="1">
      <c r="A414" s="60">
        <v>3233</v>
      </c>
      <c r="B414" s="153" t="s">
        <v>1274</v>
      </c>
      <c r="C414" s="79">
        <f>'ZBIRNO PLAN SVEUČILIŠTA'!C179</f>
        <v>4250</v>
      </c>
      <c r="D414" s="79">
        <f>'ZBIRNO PLAN SVEUČILIŠTA'!D179</f>
        <v>0</v>
      </c>
      <c r="E414" s="79">
        <f>'ZBIRNO PLAN SVEUČILIŠTA'!E179</f>
        <v>0</v>
      </c>
      <c r="F414" s="79">
        <f>'ZBIRNO PLAN SVEUČILIŠTA'!F179</f>
        <v>0</v>
      </c>
      <c r="G414" s="98">
        <f t="shared" si="224"/>
        <v>0</v>
      </c>
      <c r="H414" s="98"/>
    </row>
    <row r="415" spans="1:8" s="19" customFormat="1" ht="15" hidden="1" customHeight="1">
      <c r="A415" s="60">
        <v>3234</v>
      </c>
      <c r="B415" s="153" t="s">
        <v>1275</v>
      </c>
      <c r="C415" s="79">
        <f>'ZBIRNO PLAN SVEUČILIŠTA'!C180</f>
        <v>0</v>
      </c>
      <c r="D415" s="79">
        <f>'ZBIRNO PLAN SVEUČILIŠTA'!D180</f>
        <v>0</v>
      </c>
      <c r="E415" s="79">
        <f>'ZBIRNO PLAN SVEUČILIŠTA'!E180</f>
        <v>0</v>
      </c>
      <c r="F415" s="79">
        <f>'ZBIRNO PLAN SVEUČILIŠTA'!F180</f>
        <v>0</v>
      </c>
      <c r="G415" s="98" t="e">
        <f t="shared" si="224"/>
        <v>#DIV/0!</v>
      </c>
      <c r="H415" s="98" t="e">
        <f t="shared" si="225"/>
        <v>#DIV/0!</v>
      </c>
    </row>
    <row r="416" spans="1:8" s="19" customFormat="1" ht="15" customHeight="1">
      <c r="A416" s="60">
        <v>3235</v>
      </c>
      <c r="B416" s="153" t="s">
        <v>1276</v>
      </c>
      <c r="C416" s="79">
        <f>'ZBIRNO PLAN SVEUČILIŠTA'!C181</f>
        <v>36358</v>
      </c>
      <c r="D416" s="79">
        <f>'ZBIRNO PLAN SVEUČILIŠTA'!D181</f>
        <v>146418.6</v>
      </c>
      <c r="E416" s="79">
        <f>'ZBIRNO PLAN SVEUČILIŠTA'!E181</f>
        <v>146418</v>
      </c>
      <c r="F416" s="79">
        <f>'ZBIRNO PLAN SVEUČILIŠTA'!F181</f>
        <v>0</v>
      </c>
      <c r="G416" s="98">
        <f t="shared" si="224"/>
        <v>402.7135706034436</v>
      </c>
      <c r="H416" s="98">
        <f t="shared" si="225"/>
        <v>99.999590215997145</v>
      </c>
    </row>
    <row r="417" spans="1:8" s="19" customFormat="1" ht="15" customHeight="1">
      <c r="A417" s="60">
        <v>3237</v>
      </c>
      <c r="B417" s="153" t="s">
        <v>1278</v>
      </c>
      <c r="C417" s="79">
        <f>'ZBIRNO PLAN SVEUČILIŠTA'!C182</f>
        <v>163200</v>
      </c>
      <c r="D417" s="79">
        <f>'ZBIRNO PLAN SVEUČILIŠTA'!D182</f>
        <v>10200</v>
      </c>
      <c r="E417" s="79">
        <f>'ZBIRNO PLAN SVEUČILIŠTA'!E182</f>
        <v>10200</v>
      </c>
      <c r="F417" s="79">
        <f>'ZBIRNO PLAN SVEUČILIŠTA'!F182</f>
        <v>0</v>
      </c>
      <c r="G417" s="98">
        <f t="shared" si="224"/>
        <v>6.25</v>
      </c>
      <c r="H417" s="98">
        <f t="shared" si="225"/>
        <v>100</v>
      </c>
    </row>
    <row r="418" spans="1:8" s="19" customFormat="1" ht="15" customHeight="1">
      <c r="A418" s="60">
        <v>3238</v>
      </c>
      <c r="B418" s="153" t="s">
        <v>1279</v>
      </c>
      <c r="C418" s="79">
        <f>'ZBIRNO PLAN SVEUČILIŠTA'!C183</f>
        <v>42500</v>
      </c>
      <c r="D418" s="79">
        <f>'ZBIRNO PLAN SVEUČILIŠTA'!D183</f>
        <v>0</v>
      </c>
      <c r="E418" s="79">
        <f>'ZBIRNO PLAN SVEUČILIŠTA'!E183</f>
        <v>0</v>
      </c>
      <c r="F418" s="79">
        <f>'ZBIRNO PLAN SVEUČILIŠTA'!F183</f>
        <v>0</v>
      </c>
      <c r="G418" s="98">
        <f t="shared" si="224"/>
        <v>0</v>
      </c>
      <c r="H418" s="98"/>
    </row>
    <row r="419" spans="1:8" s="19" customFormat="1" ht="15" hidden="1" customHeight="1">
      <c r="A419" s="60">
        <v>3239</v>
      </c>
      <c r="B419" s="153" t="s">
        <v>1280</v>
      </c>
      <c r="C419" s="79">
        <f>'ZBIRNO PLAN SVEUČILIŠTA'!C184</f>
        <v>0</v>
      </c>
      <c r="D419" s="79">
        <f>'ZBIRNO PLAN SVEUČILIŠTA'!D184</f>
        <v>0</v>
      </c>
      <c r="E419" s="79">
        <f>'ZBIRNO PLAN SVEUČILIŠTA'!E184</f>
        <v>0</v>
      </c>
      <c r="F419" s="79">
        <f>'ZBIRNO PLAN SVEUČILIŠTA'!F184</f>
        <v>0</v>
      </c>
      <c r="G419" s="98" t="e">
        <f t="shared" si="224"/>
        <v>#DIV/0!</v>
      </c>
      <c r="H419" s="98" t="e">
        <f t="shared" si="225"/>
        <v>#DIV/0!</v>
      </c>
    </row>
    <row r="420" spans="1:8" s="19" customFormat="1" ht="15" customHeight="1">
      <c r="A420" s="96">
        <v>329</v>
      </c>
      <c r="B420" s="154" t="s">
        <v>1280</v>
      </c>
      <c r="C420" s="109">
        <f t="shared" ref="C420:E420" si="244">C421</f>
        <v>12576</v>
      </c>
      <c r="D420" s="109">
        <f>D421</f>
        <v>2690.08</v>
      </c>
      <c r="E420" s="109">
        <f t="shared" si="244"/>
        <v>2690</v>
      </c>
      <c r="F420" s="109">
        <f>F421</f>
        <v>0</v>
      </c>
      <c r="G420" s="102">
        <f t="shared" si="224"/>
        <v>21.390585241730278</v>
      </c>
      <c r="H420" s="102">
        <f t="shared" si="225"/>
        <v>99.99702611074764</v>
      </c>
    </row>
    <row r="421" spans="1:8" s="19" customFormat="1" ht="15" customHeight="1">
      <c r="A421" s="60">
        <v>3293</v>
      </c>
      <c r="B421" s="153" t="s">
        <v>1321</v>
      </c>
      <c r="C421" s="79">
        <f>'ZBIRNO PLAN SVEUČILIŠTA'!C185</f>
        <v>12576</v>
      </c>
      <c r="D421" s="79">
        <f>'ZBIRNO PLAN SVEUČILIŠTA'!D185</f>
        <v>2690.08</v>
      </c>
      <c r="E421" s="79">
        <f>'ZBIRNO PLAN SVEUČILIŠTA'!E185</f>
        <v>2690</v>
      </c>
      <c r="F421" s="79">
        <f>'ZBIRNO PLAN SVEUČILIŠTA'!F185</f>
        <v>0</v>
      </c>
      <c r="G421" s="98">
        <f t="shared" si="224"/>
        <v>21.390585241730278</v>
      </c>
      <c r="H421" s="98">
        <f t="shared" si="225"/>
        <v>99.99702611074764</v>
      </c>
    </row>
    <row r="422" spans="1:8" s="113" customFormat="1" ht="15" customHeight="1">
      <c r="A422" s="96">
        <v>35</v>
      </c>
      <c r="B422" s="154" t="s">
        <v>1617</v>
      </c>
      <c r="C422" s="109">
        <f t="shared" ref="C422:E423" si="245">C423</f>
        <v>325737</v>
      </c>
      <c r="D422" s="109">
        <f>D423</f>
        <v>353302.61</v>
      </c>
      <c r="E422" s="109">
        <f t="shared" si="245"/>
        <v>342956</v>
      </c>
      <c r="F422" s="109">
        <f>F423</f>
        <v>0</v>
      </c>
      <c r="G422" s="102">
        <f t="shared" si="224"/>
        <v>108.46253572667518</v>
      </c>
      <c r="H422" s="102">
        <f t="shared" si="225"/>
        <v>97.071459506059128</v>
      </c>
    </row>
    <row r="423" spans="1:8" s="113" customFormat="1" ht="15" customHeight="1">
      <c r="A423" s="96">
        <v>353</v>
      </c>
      <c r="B423" s="154" t="s">
        <v>1618</v>
      </c>
      <c r="C423" s="109">
        <f t="shared" si="245"/>
        <v>325737</v>
      </c>
      <c r="D423" s="109">
        <f>D424</f>
        <v>353302.61</v>
      </c>
      <c r="E423" s="109">
        <f t="shared" si="245"/>
        <v>342956</v>
      </c>
      <c r="F423" s="109">
        <f>F424</f>
        <v>0</v>
      </c>
      <c r="G423" s="102">
        <f t="shared" si="224"/>
        <v>108.46253572667518</v>
      </c>
      <c r="H423" s="102">
        <f t="shared" si="225"/>
        <v>97.071459506059128</v>
      </c>
    </row>
    <row r="424" spans="1:8" s="19" customFormat="1" ht="15" customHeight="1">
      <c r="A424" s="60">
        <v>3531</v>
      </c>
      <c r="B424" s="153" t="s">
        <v>1621</v>
      </c>
      <c r="C424" s="79">
        <f>'ZBIRNO PLAN SVEUČILIŠTA'!C186</f>
        <v>325737</v>
      </c>
      <c r="D424" s="79">
        <f>'ZBIRNO PLAN SVEUČILIŠTA'!D186</f>
        <v>353302.61</v>
      </c>
      <c r="E424" s="79">
        <f>'ZBIRNO PLAN SVEUČILIŠTA'!E186</f>
        <v>342956</v>
      </c>
      <c r="F424" s="79">
        <f>'ZBIRNO PLAN SVEUČILIŠTA'!F186</f>
        <v>0</v>
      </c>
      <c r="G424" s="98">
        <f t="shared" si="224"/>
        <v>108.46253572667518</v>
      </c>
      <c r="H424" s="98">
        <f t="shared" si="225"/>
        <v>97.071459506059128</v>
      </c>
    </row>
    <row r="425" spans="1:8" s="113" customFormat="1" ht="15" customHeight="1">
      <c r="A425" s="96">
        <v>36</v>
      </c>
      <c r="B425" s="154" t="s">
        <v>1425</v>
      </c>
      <c r="C425" s="109">
        <f t="shared" ref="C425:E426" si="246">C426</f>
        <v>123223</v>
      </c>
      <c r="D425" s="109">
        <f>D426</f>
        <v>102389.94</v>
      </c>
      <c r="E425" s="109">
        <f t="shared" si="246"/>
        <v>102389</v>
      </c>
      <c r="F425" s="109">
        <f>F426</f>
        <v>0</v>
      </c>
      <c r="G425" s="102">
        <f t="shared" si="224"/>
        <v>83.093205002312885</v>
      </c>
      <c r="H425" s="102">
        <f t="shared" si="225"/>
        <v>99.999081941057881</v>
      </c>
    </row>
    <row r="426" spans="1:8" s="113" customFormat="1" ht="15" customHeight="1">
      <c r="A426" s="96">
        <v>369</v>
      </c>
      <c r="B426" s="154" t="s">
        <v>1325</v>
      </c>
      <c r="C426" s="109">
        <f t="shared" si="246"/>
        <v>123223</v>
      </c>
      <c r="D426" s="109">
        <f>D427</f>
        <v>102389.94</v>
      </c>
      <c r="E426" s="109">
        <f t="shared" si="246"/>
        <v>102389</v>
      </c>
      <c r="F426" s="109">
        <f>F427</f>
        <v>0</v>
      </c>
      <c r="G426" s="102">
        <f t="shared" si="224"/>
        <v>83.093205002312885</v>
      </c>
      <c r="H426" s="102">
        <f t="shared" si="225"/>
        <v>99.999081941057881</v>
      </c>
    </row>
    <row r="427" spans="1:8" s="19" customFormat="1" ht="15" customHeight="1">
      <c r="A427" s="60">
        <v>3693</v>
      </c>
      <c r="B427" s="153" t="s">
        <v>1622</v>
      </c>
      <c r="C427" s="79">
        <f>'ZBIRNO PLAN SVEUČILIŠTA'!C187</f>
        <v>123223</v>
      </c>
      <c r="D427" s="79">
        <f>'ZBIRNO PLAN SVEUČILIŠTA'!D187</f>
        <v>102389.94</v>
      </c>
      <c r="E427" s="79">
        <f>'ZBIRNO PLAN SVEUČILIŠTA'!E187</f>
        <v>102389</v>
      </c>
      <c r="F427" s="79">
        <f>'ZBIRNO PLAN SVEUČILIŠTA'!F187</f>
        <v>0</v>
      </c>
      <c r="G427" s="98">
        <f t="shared" si="224"/>
        <v>83.093205002312885</v>
      </c>
      <c r="H427" s="98">
        <f t="shared" si="225"/>
        <v>99.999081941057881</v>
      </c>
    </row>
    <row r="428" spans="1:8" s="113" customFormat="1" ht="15" customHeight="1">
      <c r="A428" s="96">
        <v>38</v>
      </c>
      <c r="B428" s="154" t="s">
        <v>1379</v>
      </c>
      <c r="C428" s="109">
        <f t="shared" ref="C428:E429" si="247">C429</f>
        <v>51570</v>
      </c>
      <c r="D428" s="109">
        <f>D429</f>
        <v>32761.61</v>
      </c>
      <c r="E428" s="109">
        <f t="shared" si="247"/>
        <v>32761</v>
      </c>
      <c r="F428" s="109">
        <f>F429</f>
        <v>0</v>
      </c>
      <c r="G428" s="102">
        <f t="shared" si="224"/>
        <v>63.528427380259842</v>
      </c>
      <c r="H428" s="102">
        <f t="shared" si="225"/>
        <v>99.998138064643342</v>
      </c>
    </row>
    <row r="429" spans="1:8" s="113" customFormat="1" ht="15" customHeight="1">
      <c r="A429" s="96">
        <v>381</v>
      </c>
      <c r="B429" s="154" t="s">
        <v>1365</v>
      </c>
      <c r="C429" s="109">
        <f t="shared" si="247"/>
        <v>51570</v>
      </c>
      <c r="D429" s="109">
        <f>D430</f>
        <v>32761.61</v>
      </c>
      <c r="E429" s="109">
        <f t="shared" si="247"/>
        <v>32761</v>
      </c>
      <c r="F429" s="109">
        <f>F430</f>
        <v>0</v>
      </c>
      <c r="G429" s="102">
        <f t="shared" si="224"/>
        <v>63.528427380259842</v>
      </c>
      <c r="H429" s="102">
        <f t="shared" si="225"/>
        <v>99.998138064643342</v>
      </c>
    </row>
    <row r="430" spans="1:8" s="19" customFormat="1" ht="15" customHeight="1">
      <c r="A430" s="60">
        <v>3813</v>
      </c>
      <c r="B430" s="153" t="s">
        <v>1623</v>
      </c>
      <c r="C430" s="79">
        <f>'ZBIRNO PLAN SVEUČILIŠTA'!C188</f>
        <v>51570</v>
      </c>
      <c r="D430" s="79">
        <f>'ZBIRNO PLAN SVEUČILIŠTA'!D188</f>
        <v>32761.61</v>
      </c>
      <c r="E430" s="79">
        <f>'ZBIRNO PLAN SVEUČILIŠTA'!E188</f>
        <v>32761</v>
      </c>
      <c r="F430" s="79">
        <f>'ZBIRNO PLAN SVEUČILIŠTA'!F188</f>
        <v>0</v>
      </c>
      <c r="G430" s="98">
        <f t="shared" si="224"/>
        <v>63.528427380259842</v>
      </c>
      <c r="H430" s="98">
        <f t="shared" si="225"/>
        <v>99.998138064643342</v>
      </c>
    </row>
    <row r="431" spans="1:8" s="19" customFormat="1" ht="15" customHeight="1">
      <c r="A431" s="96">
        <v>4</v>
      </c>
      <c r="B431" s="146" t="s">
        <v>1372</v>
      </c>
      <c r="C431" s="109">
        <f>C432</f>
        <v>309924</v>
      </c>
      <c r="D431" s="109">
        <f>D432</f>
        <v>220133.67</v>
      </c>
      <c r="E431" s="109">
        <f t="shared" ref="E431" si="248">E432</f>
        <v>220133</v>
      </c>
      <c r="F431" s="109">
        <f>F432</f>
        <v>0</v>
      </c>
      <c r="G431" s="102">
        <f t="shared" si="224"/>
        <v>71.028274673791003</v>
      </c>
      <c r="H431" s="102">
        <f t="shared" si="225"/>
        <v>99.999695639472137</v>
      </c>
    </row>
    <row r="432" spans="1:8" s="19" customFormat="1" ht="15" customHeight="1">
      <c r="A432" s="96">
        <v>42</v>
      </c>
      <c r="B432" s="146" t="s">
        <v>1373</v>
      </c>
      <c r="C432" s="109">
        <f t="shared" ref="C432" si="249">C433+C436</f>
        <v>309924</v>
      </c>
      <c r="D432" s="109">
        <f>D433+D436</f>
        <v>220133.67</v>
      </c>
      <c r="E432" s="109">
        <f t="shared" ref="E432" si="250">E433+E436</f>
        <v>220133</v>
      </c>
      <c r="F432" s="109">
        <f>F433+F436</f>
        <v>0</v>
      </c>
      <c r="G432" s="102">
        <f t="shared" si="224"/>
        <v>71.028274673791003</v>
      </c>
      <c r="H432" s="102">
        <f t="shared" si="225"/>
        <v>99.999695639472137</v>
      </c>
    </row>
    <row r="433" spans="1:8" s="19" customFormat="1" ht="15" customHeight="1">
      <c r="A433" s="96">
        <v>422</v>
      </c>
      <c r="B433" s="146" t="s">
        <v>1374</v>
      </c>
      <c r="C433" s="109">
        <f t="shared" ref="C433" si="251">C434+C435</f>
        <v>309924</v>
      </c>
      <c r="D433" s="109">
        <f>D434+D435</f>
        <v>0</v>
      </c>
      <c r="E433" s="109">
        <f t="shared" ref="E433" si="252">E434+E435</f>
        <v>0</v>
      </c>
      <c r="F433" s="109">
        <f>F434+F435</f>
        <v>0</v>
      </c>
      <c r="G433" s="102">
        <f t="shared" si="224"/>
        <v>0</v>
      </c>
      <c r="H433" s="102"/>
    </row>
    <row r="434" spans="1:8" s="19" customFormat="1" ht="15" customHeight="1">
      <c r="A434" s="60">
        <v>4221</v>
      </c>
      <c r="B434" s="153" t="s">
        <v>1287</v>
      </c>
      <c r="C434" s="79">
        <f>'ZBIRNO PLAN SVEUČILIŠTA'!C189</f>
        <v>182594</v>
      </c>
      <c r="D434" s="79">
        <f>'ZBIRNO PLAN SVEUČILIŠTA'!D189</f>
        <v>0</v>
      </c>
      <c r="E434" s="79">
        <f>'ZBIRNO PLAN SVEUČILIŠTA'!E189</f>
        <v>0</v>
      </c>
      <c r="F434" s="79">
        <f>'ZBIRNO PLAN SVEUČILIŠTA'!F189</f>
        <v>0</v>
      </c>
      <c r="G434" s="98">
        <f t="shared" si="224"/>
        <v>0</v>
      </c>
      <c r="H434" s="98"/>
    </row>
    <row r="435" spans="1:8" s="19" customFormat="1" ht="17.25" customHeight="1">
      <c r="A435" s="60">
        <v>4224</v>
      </c>
      <c r="B435" s="153" t="s">
        <v>1336</v>
      </c>
      <c r="C435" s="79">
        <f>'ZBIRNO PLAN SVEUČILIŠTA'!C190</f>
        <v>127330</v>
      </c>
      <c r="D435" s="79">
        <f>'ZBIRNO PLAN SVEUČILIŠTA'!D190</f>
        <v>0</v>
      </c>
      <c r="E435" s="79">
        <f>'ZBIRNO PLAN SVEUČILIŠTA'!E190</f>
        <v>0</v>
      </c>
      <c r="F435" s="79">
        <f>'ZBIRNO PLAN SVEUČILIŠTA'!F190</f>
        <v>0</v>
      </c>
      <c r="G435" s="98">
        <f t="shared" si="224"/>
        <v>0</v>
      </c>
      <c r="H435" s="98"/>
    </row>
    <row r="436" spans="1:8" s="113" customFormat="1" ht="15" customHeight="1">
      <c r="A436" s="96">
        <v>426</v>
      </c>
      <c r="B436" s="154" t="s">
        <v>1452</v>
      </c>
      <c r="C436" s="109">
        <f t="shared" ref="C436:E436" si="253">C437</f>
        <v>0</v>
      </c>
      <c r="D436" s="109">
        <f>D437</f>
        <v>220133.67</v>
      </c>
      <c r="E436" s="109">
        <f t="shared" si="253"/>
        <v>220133</v>
      </c>
      <c r="F436" s="109">
        <f>F437</f>
        <v>0</v>
      </c>
      <c r="G436" s="102"/>
      <c r="H436" s="102">
        <f t="shared" si="225"/>
        <v>99.999695639472137</v>
      </c>
    </row>
    <row r="437" spans="1:8" s="19" customFormat="1" ht="15" customHeight="1">
      <c r="A437" s="60">
        <v>4262</v>
      </c>
      <c r="B437" s="153" t="s">
        <v>1452</v>
      </c>
      <c r="C437" s="79">
        <f>'ZBIRNO PLAN SVEUČILIŠTA'!C191</f>
        <v>0</v>
      </c>
      <c r="D437" s="79">
        <f>'ZBIRNO PLAN SVEUČILIŠTA'!D191</f>
        <v>220133.67</v>
      </c>
      <c r="E437" s="79">
        <f>'ZBIRNO PLAN SVEUČILIŠTA'!E191</f>
        <v>220133</v>
      </c>
      <c r="F437" s="79">
        <f>'ZBIRNO PLAN SVEUČILIŠTA'!F191</f>
        <v>0</v>
      </c>
      <c r="G437" s="98"/>
      <c r="H437" s="98">
        <f t="shared" si="225"/>
        <v>99.999695639472137</v>
      </c>
    </row>
    <row r="438" spans="1:8">
      <c r="A438" s="50"/>
      <c r="B438" s="50" t="s">
        <v>522</v>
      </c>
      <c r="C438" s="53">
        <f t="shared" ref="C438" si="254">C439+C463</f>
        <v>192265</v>
      </c>
      <c r="D438" s="53">
        <f>D439+D463</f>
        <v>1095058.3999999999</v>
      </c>
      <c r="E438" s="53">
        <f t="shared" ref="E438" si="255">E439+E463</f>
        <v>829224</v>
      </c>
      <c r="F438" s="53">
        <f>F439+F463</f>
        <v>61872.124499999998</v>
      </c>
      <c r="G438" s="101">
        <f t="shared" si="224"/>
        <v>569.5568096117338</v>
      </c>
      <c r="H438" s="101">
        <f t="shared" si="225"/>
        <v>75.724180555119261</v>
      </c>
    </row>
    <row r="439" spans="1:8">
      <c r="A439" s="145">
        <v>3</v>
      </c>
      <c r="B439" s="146" t="s">
        <v>1385</v>
      </c>
      <c r="C439" s="109">
        <f t="shared" ref="C439" si="256">C447+C440</f>
        <v>184563</v>
      </c>
      <c r="D439" s="109">
        <f>D447+D440</f>
        <v>1045058.3999999999</v>
      </c>
      <c r="E439" s="109">
        <f t="shared" ref="E439" si="257">E447+E440</f>
        <v>779224</v>
      </c>
      <c r="F439" s="109">
        <f>F447+F440</f>
        <v>46872.124499999998</v>
      </c>
      <c r="G439" s="102">
        <f t="shared" si="224"/>
        <v>566.23396888867217</v>
      </c>
      <c r="H439" s="102">
        <f t="shared" si="225"/>
        <v>74.56272300189157</v>
      </c>
    </row>
    <row r="440" spans="1:8">
      <c r="A440" s="145">
        <v>31</v>
      </c>
      <c r="B440" s="146" t="s">
        <v>1345</v>
      </c>
      <c r="C440" s="109">
        <f t="shared" ref="C440" si="258">C441+C445+C443</f>
        <v>51033</v>
      </c>
      <c r="D440" s="109">
        <f>D441+D445+D443</f>
        <v>258763.46</v>
      </c>
      <c r="E440" s="109">
        <f t="shared" ref="E440" si="259">E441+E445+E443</f>
        <v>0</v>
      </c>
      <c r="F440" s="109">
        <f>F441+F445+F443</f>
        <v>46872.124499999998</v>
      </c>
      <c r="G440" s="102">
        <f t="shared" si="224"/>
        <v>507.05124135363394</v>
      </c>
      <c r="H440" s="102">
        <f t="shared" si="225"/>
        <v>0</v>
      </c>
    </row>
    <row r="441" spans="1:8">
      <c r="A441" s="145">
        <v>311</v>
      </c>
      <c r="B441" s="146" t="s">
        <v>1316</v>
      </c>
      <c r="C441" s="109">
        <f t="shared" ref="C441:E441" si="260">C442</f>
        <v>51033</v>
      </c>
      <c r="D441" s="109">
        <f>D442</f>
        <v>222114.56</v>
      </c>
      <c r="E441" s="109">
        <f t="shared" si="260"/>
        <v>0</v>
      </c>
      <c r="F441" s="109">
        <f>F442</f>
        <v>38802.675000000003</v>
      </c>
      <c r="G441" s="102">
        <f t="shared" si="224"/>
        <v>435.23712107851782</v>
      </c>
      <c r="H441" s="102">
        <f t="shared" si="225"/>
        <v>0</v>
      </c>
    </row>
    <row r="442" spans="1:8">
      <c r="A442" s="147">
        <v>3111</v>
      </c>
      <c r="B442" s="153" t="s">
        <v>1431</v>
      </c>
      <c r="C442" s="79">
        <f>'ZBIRNO PLAN SVEUČILIŠTA'!C154</f>
        <v>51033</v>
      </c>
      <c r="D442" s="79">
        <f>'ZBIRNO PLAN SVEUČILIŠTA'!D154</f>
        <v>222114.56</v>
      </c>
      <c r="E442" s="79">
        <f>'ZBIRNO PLAN SVEUČILIŠTA'!E154</f>
        <v>0</v>
      </c>
      <c r="F442" s="79">
        <f>'ZBIRNO PLAN SVEUČILIŠTA'!F154</f>
        <v>38802.675000000003</v>
      </c>
      <c r="G442" s="98">
        <f t="shared" si="224"/>
        <v>435.23712107851782</v>
      </c>
      <c r="H442" s="98">
        <f t="shared" si="225"/>
        <v>0</v>
      </c>
    </row>
    <row r="443" spans="1:8" s="21" customFormat="1" hidden="1">
      <c r="A443" s="145">
        <v>312</v>
      </c>
      <c r="B443" s="154" t="s">
        <v>1317</v>
      </c>
      <c r="C443" s="109">
        <f t="shared" ref="C443:E443" si="261">C444</f>
        <v>0</v>
      </c>
      <c r="D443" s="109">
        <f>D444</f>
        <v>0</v>
      </c>
      <c r="E443" s="109">
        <f t="shared" si="261"/>
        <v>0</v>
      </c>
      <c r="F443" s="109">
        <f>F444</f>
        <v>1665.1245000000001</v>
      </c>
      <c r="G443" s="102" t="e">
        <f t="shared" si="224"/>
        <v>#DIV/0!</v>
      </c>
      <c r="H443" s="102" t="e">
        <f t="shared" si="225"/>
        <v>#DIV/0!</v>
      </c>
    </row>
    <row r="444" spans="1:8" hidden="1">
      <c r="A444" s="147">
        <v>3121</v>
      </c>
      <c r="B444" s="153" t="s">
        <v>1317</v>
      </c>
      <c r="C444" s="79">
        <f>'ZBIRNO PLAN SVEUČILIŠTA'!C155</f>
        <v>0</v>
      </c>
      <c r="D444" s="79">
        <f>'ZBIRNO PLAN SVEUČILIŠTA'!D155</f>
        <v>0</v>
      </c>
      <c r="E444" s="79">
        <f>'ZBIRNO PLAN SVEUČILIŠTA'!E155</f>
        <v>0</v>
      </c>
      <c r="F444" s="79">
        <f>'ZBIRNO PLAN SVEUČILIŠTA'!F155</f>
        <v>1665.1245000000001</v>
      </c>
      <c r="G444" s="98" t="e">
        <f t="shared" si="224"/>
        <v>#DIV/0!</v>
      </c>
      <c r="H444" s="98" t="e">
        <f t="shared" si="225"/>
        <v>#DIV/0!</v>
      </c>
    </row>
    <row r="445" spans="1:8">
      <c r="A445" s="145">
        <v>313</v>
      </c>
      <c r="B445" s="154" t="s">
        <v>1346</v>
      </c>
      <c r="C445" s="109">
        <f t="shared" ref="C445:E445" si="262">C446</f>
        <v>0</v>
      </c>
      <c r="D445" s="109">
        <f>D446</f>
        <v>36648.9</v>
      </c>
      <c r="E445" s="109">
        <f t="shared" si="262"/>
        <v>0</v>
      </c>
      <c r="F445" s="109">
        <f>F446</f>
        <v>6404.3250000000007</v>
      </c>
      <c r="G445" s="102"/>
      <c r="H445" s="102">
        <f t="shared" si="225"/>
        <v>0</v>
      </c>
    </row>
    <row r="446" spans="1:8">
      <c r="A446" s="147">
        <v>3132</v>
      </c>
      <c r="B446" s="153" t="s">
        <v>1383</v>
      </c>
      <c r="C446" s="79">
        <f>'ZBIRNO PLAN SVEUČILIŠTA'!C156</f>
        <v>0</v>
      </c>
      <c r="D446" s="79">
        <f>'ZBIRNO PLAN SVEUČILIŠTA'!D156</f>
        <v>36648.9</v>
      </c>
      <c r="E446" s="79">
        <f>'ZBIRNO PLAN SVEUČILIŠTA'!E156</f>
        <v>0</v>
      </c>
      <c r="F446" s="79">
        <f>'ZBIRNO PLAN SVEUČILIŠTA'!F156</f>
        <v>6404.3250000000007</v>
      </c>
      <c r="G446" s="98"/>
      <c r="H446" s="98">
        <f t="shared" si="225"/>
        <v>0</v>
      </c>
    </row>
    <row r="447" spans="1:8">
      <c r="A447" s="145">
        <v>32</v>
      </c>
      <c r="B447" s="146" t="s">
        <v>1347</v>
      </c>
      <c r="C447" s="109">
        <f t="shared" ref="C447" si="263">C448+C451+C453+C459</f>
        <v>133530</v>
      </c>
      <c r="D447" s="109">
        <f>D448+D451+D453+D459</f>
        <v>786294.94</v>
      </c>
      <c r="E447" s="109">
        <f t="shared" ref="E447" si="264">E448+E451+E453+E459</f>
        <v>779224</v>
      </c>
      <c r="F447" s="109">
        <f>F448+F451+F453+F459</f>
        <v>0</v>
      </c>
      <c r="G447" s="102">
        <f t="shared" si="224"/>
        <v>588.85264734516579</v>
      </c>
      <c r="H447" s="102">
        <f t="shared" si="225"/>
        <v>99.100726757824503</v>
      </c>
    </row>
    <row r="448" spans="1:8">
      <c r="A448" s="145">
        <v>321</v>
      </c>
      <c r="B448" s="154" t="s">
        <v>1348</v>
      </c>
      <c r="C448" s="109">
        <f t="shared" ref="C448" si="265">C450+C449</f>
        <v>19203</v>
      </c>
      <c r="D448" s="109">
        <f>D450+D449</f>
        <v>42295.360000000001</v>
      </c>
      <c r="E448" s="109">
        <f t="shared" ref="E448" si="266">E450+E449</f>
        <v>42294</v>
      </c>
      <c r="F448" s="109">
        <f>F450+F449</f>
        <v>0</v>
      </c>
      <c r="G448" s="102">
        <f t="shared" si="224"/>
        <v>220.25391865854294</v>
      </c>
      <c r="H448" s="102">
        <f t="shared" si="225"/>
        <v>99.99678451726146</v>
      </c>
    </row>
    <row r="449" spans="1:8">
      <c r="A449" s="147">
        <v>3211</v>
      </c>
      <c r="B449" s="153" t="s">
        <v>1264</v>
      </c>
      <c r="C449" s="79">
        <f>'ZBIRNO PLAN SVEUČILIŠTA'!C157</f>
        <v>0</v>
      </c>
      <c r="D449" s="79">
        <f>'ZBIRNO PLAN SVEUČILIŠTA'!D157</f>
        <v>24238.93</v>
      </c>
      <c r="E449" s="79">
        <f>'ZBIRNO PLAN SVEUČILIŠTA'!E157</f>
        <v>24238</v>
      </c>
      <c r="F449" s="79">
        <f>'ZBIRNO PLAN SVEUČILIŠTA'!F157</f>
        <v>0</v>
      </c>
      <c r="G449" s="98"/>
      <c r="H449" s="98">
        <f t="shared" si="225"/>
        <v>99.996163196972802</v>
      </c>
    </row>
    <row r="450" spans="1:8">
      <c r="A450" s="147">
        <v>3213</v>
      </c>
      <c r="B450" s="148" t="s">
        <v>1266</v>
      </c>
      <c r="C450" s="79">
        <f>'ZBIRNO PLAN SVEUČILIŠTA'!C158</f>
        <v>19203</v>
      </c>
      <c r="D450" s="79">
        <f>'ZBIRNO PLAN SVEUČILIŠTA'!D158</f>
        <v>18056.43</v>
      </c>
      <c r="E450" s="79">
        <f>'ZBIRNO PLAN SVEUČILIŠTA'!E158</f>
        <v>18056</v>
      </c>
      <c r="F450" s="79">
        <f>'ZBIRNO PLAN SVEUČILIŠTA'!F158</f>
        <v>0</v>
      </c>
      <c r="G450" s="98">
        <f t="shared" si="224"/>
        <v>94.02921418528355</v>
      </c>
      <c r="H450" s="98">
        <f t="shared" si="225"/>
        <v>99.997618576872611</v>
      </c>
    </row>
    <row r="451" spans="1:8">
      <c r="A451" s="145">
        <v>322</v>
      </c>
      <c r="B451" s="146" t="s">
        <v>1368</v>
      </c>
      <c r="C451" s="109">
        <f t="shared" ref="C451:E451" si="267">C452</f>
        <v>15000</v>
      </c>
      <c r="D451" s="109">
        <f>D452</f>
        <v>15000</v>
      </c>
      <c r="E451" s="109">
        <f t="shared" si="267"/>
        <v>15000</v>
      </c>
      <c r="F451" s="109">
        <f>F452</f>
        <v>0</v>
      </c>
      <c r="G451" s="102">
        <f t="shared" si="224"/>
        <v>100</v>
      </c>
      <c r="H451" s="102">
        <f t="shared" si="225"/>
        <v>100</v>
      </c>
    </row>
    <row r="452" spans="1:8">
      <c r="A452" s="147">
        <v>3224</v>
      </c>
      <c r="B452" s="148" t="s">
        <v>1454</v>
      </c>
      <c r="C452" s="79">
        <f>'ZBIRNO PLAN SVEUČILIŠTA'!C383</f>
        <v>15000</v>
      </c>
      <c r="D452" s="79">
        <f>'ZBIRNO PLAN SVEUČILIŠTA'!D383</f>
        <v>15000</v>
      </c>
      <c r="E452" s="79">
        <f>'ZBIRNO PLAN SVEUČILIŠTA'!E383</f>
        <v>15000</v>
      </c>
      <c r="F452" s="79">
        <f>'ZBIRNO PLAN SVEUČILIŠTA'!F383</f>
        <v>0</v>
      </c>
      <c r="G452" s="98">
        <f t="shared" si="224"/>
        <v>100</v>
      </c>
      <c r="H452" s="98">
        <f t="shared" si="225"/>
        <v>100</v>
      </c>
    </row>
    <row r="453" spans="1:8">
      <c r="A453" s="145">
        <v>323</v>
      </c>
      <c r="B453" s="146" t="s">
        <v>1369</v>
      </c>
      <c r="C453" s="109">
        <f t="shared" ref="C453" si="268">C456+C458+C457+C455+C454</f>
        <v>99327</v>
      </c>
      <c r="D453" s="109">
        <f>D456+D458+D457+D455+D454</f>
        <v>663044.57999999996</v>
      </c>
      <c r="E453" s="109">
        <f t="shared" ref="E453" si="269">E456+E458+E457+E455+E454</f>
        <v>663175</v>
      </c>
      <c r="F453" s="109">
        <f>F456+F458+F457+F455+F454</f>
        <v>0</v>
      </c>
      <c r="G453" s="102">
        <f t="shared" ref="G453:G480" si="270">D453/C453*100</f>
        <v>667.53710471473016</v>
      </c>
      <c r="H453" s="102">
        <f t="shared" ref="H453:H480" si="271">E453/D453*100</f>
        <v>100.01966986895512</v>
      </c>
    </row>
    <row r="454" spans="1:8">
      <c r="A454" s="147">
        <v>3231</v>
      </c>
      <c r="B454" s="148" t="s">
        <v>1272</v>
      </c>
      <c r="C454" s="79">
        <f>'ZBIRNO PLAN SVEUČILIŠTA'!C159+'ZBIRNO PLAN SVEUČILIŠTA'!C384</f>
        <v>1327</v>
      </c>
      <c r="D454" s="79">
        <f>'ZBIRNO PLAN SVEUČILIŠTA'!D159+'ZBIRNO PLAN SVEUČILIŠTA'!D384</f>
        <v>14875</v>
      </c>
      <c r="E454" s="79">
        <f>'ZBIRNO PLAN SVEUČILIŠTA'!E159+'ZBIRNO PLAN SVEUČILIŠTA'!E384</f>
        <v>15000</v>
      </c>
      <c r="F454" s="79">
        <f>'ZBIRNO PLAN SVEUČILIŠTA'!F159+'ZBIRNO PLAN SVEUČILIŠTA'!F384</f>
        <v>0</v>
      </c>
      <c r="G454" s="98">
        <f t="shared" si="270"/>
        <v>1120.9495101733232</v>
      </c>
      <c r="H454" s="98">
        <f t="shared" si="271"/>
        <v>100.84033613445378</v>
      </c>
    </row>
    <row r="455" spans="1:8" hidden="1">
      <c r="A455" s="147">
        <v>3235</v>
      </c>
      <c r="B455" s="148" t="s">
        <v>1276</v>
      </c>
      <c r="C455" s="79">
        <f>'ZBIRNO PLAN SVEUČILIŠTA'!C385</f>
        <v>0</v>
      </c>
      <c r="D455" s="79">
        <f>'ZBIRNO PLAN SVEUČILIŠTA'!D385</f>
        <v>0</v>
      </c>
      <c r="E455" s="79">
        <f>'ZBIRNO PLAN SVEUČILIŠTA'!E385</f>
        <v>0</v>
      </c>
      <c r="F455" s="79">
        <f>'ZBIRNO PLAN SVEUČILIŠTA'!F385</f>
        <v>0</v>
      </c>
      <c r="G455" s="98" t="e">
        <f t="shared" si="270"/>
        <v>#DIV/0!</v>
      </c>
      <c r="H455" s="98" t="e">
        <f t="shared" si="271"/>
        <v>#DIV/0!</v>
      </c>
    </row>
    <row r="456" spans="1:8" hidden="1">
      <c r="A456" s="147">
        <v>3237</v>
      </c>
      <c r="B456" s="148" t="s">
        <v>1278</v>
      </c>
      <c r="C456" s="79">
        <f>'ZBIRNO PLAN SVEUČILIŠTA'!C386</f>
        <v>0</v>
      </c>
      <c r="D456" s="79">
        <f>'ZBIRNO PLAN SVEUČILIŠTA'!D386</f>
        <v>0</v>
      </c>
      <c r="E456" s="79">
        <f>'ZBIRNO PLAN SVEUČILIŠTA'!E386</f>
        <v>0</v>
      </c>
      <c r="F456" s="79">
        <f>'ZBIRNO PLAN SVEUČILIŠTA'!F386</f>
        <v>0</v>
      </c>
      <c r="G456" s="98" t="e">
        <f t="shared" si="270"/>
        <v>#DIV/0!</v>
      </c>
      <c r="H456" s="98" t="e">
        <f t="shared" si="271"/>
        <v>#DIV/0!</v>
      </c>
    </row>
    <row r="457" spans="1:8">
      <c r="A457" s="147">
        <v>3238</v>
      </c>
      <c r="B457" s="148" t="s">
        <v>1279</v>
      </c>
      <c r="C457" s="79">
        <f>'ZBIRNO PLAN SVEUČILIŠTA'!C160</f>
        <v>98000</v>
      </c>
      <c r="D457" s="79">
        <f>'ZBIRNO PLAN SVEUČILIŠTA'!D160</f>
        <v>641875</v>
      </c>
      <c r="E457" s="79">
        <f>'ZBIRNO PLAN SVEUČILIŠTA'!E160</f>
        <v>641875</v>
      </c>
      <c r="F457" s="79">
        <f>'ZBIRNO PLAN SVEUČILIŠTA'!F160</f>
        <v>0</v>
      </c>
      <c r="G457" s="98">
        <f t="shared" si="270"/>
        <v>654.97448979591843</v>
      </c>
      <c r="H457" s="98">
        <f t="shared" si="271"/>
        <v>100</v>
      </c>
    </row>
    <row r="458" spans="1:8">
      <c r="A458" s="147">
        <v>3239</v>
      </c>
      <c r="B458" s="148" t="s">
        <v>1280</v>
      </c>
      <c r="C458" s="79">
        <f>'ZBIRNO PLAN SVEUČILIŠTA'!C161+'ZBIRNO PLAN SVEUČILIŠTA'!C387</f>
        <v>0</v>
      </c>
      <c r="D458" s="79">
        <f>'ZBIRNO PLAN SVEUČILIŠTA'!D161+'ZBIRNO PLAN SVEUČILIŠTA'!D387</f>
        <v>6294.58</v>
      </c>
      <c r="E458" s="79">
        <f>'ZBIRNO PLAN SVEUČILIŠTA'!E161+'ZBIRNO PLAN SVEUČILIŠTA'!E387</f>
        <v>6300</v>
      </c>
      <c r="F458" s="79">
        <f>'ZBIRNO PLAN SVEUČILIŠTA'!F161+'ZBIRNO PLAN SVEUČILIŠTA'!F387</f>
        <v>0</v>
      </c>
      <c r="G458" s="98"/>
      <c r="H458" s="98">
        <f t="shared" si="271"/>
        <v>100.08610582437589</v>
      </c>
    </row>
    <row r="459" spans="1:8">
      <c r="A459" s="145">
        <v>329</v>
      </c>
      <c r="B459" s="146" t="s">
        <v>1285</v>
      </c>
      <c r="C459" s="109">
        <f t="shared" ref="C459" si="272">C460+C462+C461</f>
        <v>0</v>
      </c>
      <c r="D459" s="109">
        <f>D460+D462+D461</f>
        <v>65955</v>
      </c>
      <c r="E459" s="109">
        <f t="shared" ref="E459" si="273">E460+E462+E461</f>
        <v>58755</v>
      </c>
      <c r="F459" s="109">
        <f>F460+F462+F461</f>
        <v>0</v>
      </c>
      <c r="G459" s="102"/>
      <c r="H459" s="102">
        <f t="shared" si="271"/>
        <v>89.08346599954514</v>
      </c>
    </row>
    <row r="460" spans="1:8" hidden="1">
      <c r="A460" s="147">
        <v>3293</v>
      </c>
      <c r="B460" s="148" t="s">
        <v>1321</v>
      </c>
      <c r="C460" s="79">
        <f>'ZBIRNO PLAN SVEUČILIŠTA'!C388</f>
        <v>0</v>
      </c>
      <c r="D460" s="79">
        <f>'ZBIRNO PLAN SVEUČILIŠTA'!D388</f>
        <v>0</v>
      </c>
      <c r="E460" s="79">
        <f>'ZBIRNO PLAN SVEUČILIŠTA'!E388</f>
        <v>0</v>
      </c>
      <c r="F460" s="79">
        <f>'ZBIRNO PLAN SVEUČILIŠTA'!F388</f>
        <v>0</v>
      </c>
      <c r="G460" s="98"/>
      <c r="H460" s="98" t="e">
        <f t="shared" si="271"/>
        <v>#DIV/0!</v>
      </c>
    </row>
    <row r="461" spans="1:8" hidden="1">
      <c r="A461" s="147">
        <v>3294</v>
      </c>
      <c r="B461" s="148" t="s">
        <v>1283</v>
      </c>
      <c r="C461" s="79">
        <f>'ZBIRNO PLAN SVEUČILIŠTA'!C162</f>
        <v>0</v>
      </c>
      <c r="D461" s="79">
        <f>'ZBIRNO PLAN SVEUČILIŠTA'!D162</f>
        <v>0</v>
      </c>
      <c r="E461" s="79">
        <f>'ZBIRNO PLAN SVEUČILIŠTA'!E162</f>
        <v>0</v>
      </c>
      <c r="F461" s="79">
        <f>'ZBIRNO PLAN SVEUČILIŠTA'!F162</f>
        <v>0</v>
      </c>
      <c r="G461" s="98"/>
      <c r="H461" s="98" t="e">
        <f t="shared" si="271"/>
        <v>#DIV/0!</v>
      </c>
    </row>
    <row r="462" spans="1:8">
      <c r="A462" s="147">
        <v>3299</v>
      </c>
      <c r="B462" s="148" t="s">
        <v>1285</v>
      </c>
      <c r="C462" s="79">
        <f>'ZBIRNO PLAN SVEUČILIŠTA'!C389</f>
        <v>0</v>
      </c>
      <c r="D462" s="79">
        <f>'ZBIRNO PLAN SVEUČILIŠTA'!D389</f>
        <v>65955</v>
      </c>
      <c r="E462" s="79">
        <f>'ZBIRNO PLAN SVEUČILIŠTA'!E389</f>
        <v>58755</v>
      </c>
      <c r="F462" s="79">
        <f>'ZBIRNO PLAN SVEUČILIŠTA'!F389</f>
        <v>0</v>
      </c>
      <c r="G462" s="98"/>
      <c r="H462" s="98">
        <f t="shared" si="271"/>
        <v>89.08346599954514</v>
      </c>
    </row>
    <row r="463" spans="1:8">
      <c r="A463" s="145">
        <v>4</v>
      </c>
      <c r="B463" s="146" t="s">
        <v>1372</v>
      </c>
      <c r="C463" s="109">
        <f t="shared" ref="C463:E463" si="274">C464</f>
        <v>7702</v>
      </c>
      <c r="D463" s="109">
        <f>D464</f>
        <v>50000</v>
      </c>
      <c r="E463" s="109">
        <f t="shared" si="274"/>
        <v>50000</v>
      </c>
      <c r="F463" s="109">
        <f>F464</f>
        <v>15000</v>
      </c>
      <c r="G463" s="102">
        <f t="shared" si="270"/>
        <v>649.18203064139186</v>
      </c>
      <c r="H463" s="102">
        <f t="shared" si="271"/>
        <v>100</v>
      </c>
    </row>
    <row r="464" spans="1:8">
      <c r="A464" s="145">
        <v>42</v>
      </c>
      <c r="B464" s="146" t="s">
        <v>1373</v>
      </c>
      <c r="C464" s="109">
        <f>C465+C468+C471</f>
        <v>7702</v>
      </c>
      <c r="D464" s="109">
        <f>D465+D468+D471</f>
        <v>50000</v>
      </c>
      <c r="E464" s="109">
        <f>E465+E468+E471</f>
        <v>50000</v>
      </c>
      <c r="F464" s="109">
        <f>F465+F468+F471</f>
        <v>15000</v>
      </c>
      <c r="G464" s="102">
        <f t="shared" si="270"/>
        <v>649.18203064139186</v>
      </c>
      <c r="H464" s="102">
        <f t="shared" si="271"/>
        <v>100</v>
      </c>
    </row>
    <row r="465" spans="1:8">
      <c r="A465" s="145">
        <v>422</v>
      </c>
      <c r="B465" s="146" t="s">
        <v>1374</v>
      </c>
      <c r="C465" s="109">
        <f t="shared" ref="C465" si="275">C466+C467</f>
        <v>5152</v>
      </c>
      <c r="D465" s="109">
        <f>D466+D467</f>
        <v>50000</v>
      </c>
      <c r="E465" s="109">
        <f t="shared" ref="E465" si="276">E466+E467</f>
        <v>50000</v>
      </c>
      <c r="F465" s="109">
        <f>F466+F467</f>
        <v>15000</v>
      </c>
      <c r="G465" s="102">
        <f t="shared" si="270"/>
        <v>970.49689440993791</v>
      </c>
      <c r="H465" s="102">
        <f t="shared" si="271"/>
        <v>100</v>
      </c>
    </row>
    <row r="466" spans="1:8">
      <c r="A466" s="147">
        <v>4221</v>
      </c>
      <c r="B466" s="148" t="s">
        <v>1287</v>
      </c>
      <c r="C466" s="79">
        <f>'ZBIRNO PLAN SVEUČILIŠTA'!C391</f>
        <v>5152</v>
      </c>
      <c r="D466" s="79">
        <f>'ZBIRNO PLAN SVEUČILIŠTA'!D391</f>
        <v>50000</v>
      </c>
      <c r="E466" s="79">
        <f>'ZBIRNO PLAN SVEUČILIŠTA'!E391</f>
        <v>50000</v>
      </c>
      <c r="F466" s="79">
        <f>'ZBIRNO PLAN SVEUČILIŠTA'!F391</f>
        <v>15000</v>
      </c>
      <c r="G466" s="98">
        <f t="shared" si="270"/>
        <v>970.49689440993791</v>
      </c>
      <c r="H466" s="98">
        <f t="shared" si="271"/>
        <v>100</v>
      </c>
    </row>
    <row r="467" spans="1:8" hidden="1">
      <c r="A467" s="147">
        <v>4227</v>
      </c>
      <c r="B467" s="148" t="s">
        <v>1607</v>
      </c>
      <c r="C467" s="79">
        <f>'ZBIRNO PLAN SVEUČILIŠTA'!C163</f>
        <v>0</v>
      </c>
      <c r="D467" s="79">
        <f>'ZBIRNO PLAN SVEUČILIŠTA'!D163</f>
        <v>0</v>
      </c>
      <c r="E467" s="79">
        <f>'ZBIRNO PLAN SVEUČILIŠTA'!E163</f>
        <v>0</v>
      </c>
      <c r="F467" s="79">
        <f>'ZBIRNO PLAN SVEUČILIŠTA'!F163</f>
        <v>0</v>
      </c>
      <c r="G467" s="98" t="e">
        <f t="shared" si="270"/>
        <v>#DIV/0!</v>
      </c>
      <c r="H467" s="98" t="e">
        <f t="shared" si="271"/>
        <v>#DIV/0!</v>
      </c>
    </row>
    <row r="468" spans="1:8">
      <c r="A468" s="145">
        <v>424</v>
      </c>
      <c r="B468" s="146" t="s">
        <v>1376</v>
      </c>
      <c r="C468" s="109">
        <f>C469+C470</f>
        <v>2550</v>
      </c>
      <c r="D468" s="109">
        <f>D469+D470</f>
        <v>0</v>
      </c>
      <c r="E468" s="109">
        <f>E469+E470</f>
        <v>0</v>
      </c>
      <c r="F468" s="109">
        <f>F469+F470</f>
        <v>0</v>
      </c>
      <c r="G468" s="102">
        <f t="shared" si="270"/>
        <v>0</v>
      </c>
      <c r="H468" s="102"/>
    </row>
    <row r="469" spans="1:8">
      <c r="A469" s="147">
        <v>4241</v>
      </c>
      <c r="B469" s="148" t="s">
        <v>1342</v>
      </c>
      <c r="C469" s="79">
        <f>'ZBIRNO PLAN SVEUČILIŠTA'!C392</f>
        <v>2550</v>
      </c>
      <c r="D469" s="79">
        <f>'ZBIRNO PLAN SVEUČILIŠTA'!D392</f>
        <v>0</v>
      </c>
      <c r="E469" s="79">
        <f>'ZBIRNO PLAN SVEUČILIŠTA'!E392</f>
        <v>0</v>
      </c>
      <c r="F469" s="79">
        <f>'ZBIRNO PLAN SVEUČILIŠTA'!F392</f>
        <v>0</v>
      </c>
      <c r="G469" s="98">
        <f t="shared" si="270"/>
        <v>0</v>
      </c>
      <c r="H469" s="98"/>
    </row>
    <row r="470" spans="1:8" hidden="1">
      <c r="A470" s="147">
        <v>4244</v>
      </c>
      <c r="B470" s="148" t="s">
        <v>1666</v>
      </c>
      <c r="C470" s="79">
        <f>'ZBIRNO PLAN SVEUČILIŠTA'!C393</f>
        <v>0</v>
      </c>
      <c r="D470" s="79">
        <f>'ZBIRNO PLAN SVEUČILIŠTA'!D393</f>
        <v>0</v>
      </c>
      <c r="E470" s="79">
        <f>'ZBIRNO PLAN SVEUČILIŠTA'!E393</f>
        <v>0</v>
      </c>
      <c r="F470" s="79">
        <f>'ZBIRNO PLAN SVEUČILIŠTA'!F393</f>
        <v>0</v>
      </c>
      <c r="G470" s="98" t="e">
        <f t="shared" si="270"/>
        <v>#DIV/0!</v>
      </c>
      <c r="H470" s="98" t="e">
        <f t="shared" si="271"/>
        <v>#DIV/0!</v>
      </c>
    </row>
    <row r="471" spans="1:8" hidden="1">
      <c r="A471" s="145">
        <v>426</v>
      </c>
      <c r="B471" s="146" t="s">
        <v>1375</v>
      </c>
      <c r="C471" s="109">
        <f t="shared" ref="C471:E471" si="277">C472</f>
        <v>0</v>
      </c>
      <c r="D471" s="109">
        <f>D472</f>
        <v>0</v>
      </c>
      <c r="E471" s="109">
        <f t="shared" si="277"/>
        <v>0</v>
      </c>
      <c r="F471" s="109">
        <f>F472</f>
        <v>0</v>
      </c>
      <c r="G471" s="102" t="e">
        <f t="shared" si="270"/>
        <v>#DIV/0!</v>
      </c>
      <c r="H471" s="102" t="e">
        <f t="shared" si="271"/>
        <v>#DIV/0!</v>
      </c>
    </row>
    <row r="472" spans="1:8" hidden="1">
      <c r="A472" s="147">
        <v>4262</v>
      </c>
      <c r="B472" s="148" t="s">
        <v>1452</v>
      </c>
      <c r="C472" s="79">
        <f>'ZBIRNO PLAN SVEUČILIŠTA'!C164</f>
        <v>0</v>
      </c>
      <c r="D472" s="79">
        <f>'ZBIRNO PLAN SVEUČILIŠTA'!D164</f>
        <v>0</v>
      </c>
      <c r="E472" s="79">
        <f>'ZBIRNO PLAN SVEUČILIŠTA'!E164</f>
        <v>0</v>
      </c>
      <c r="F472" s="79">
        <f>'ZBIRNO PLAN SVEUČILIŠTA'!F164</f>
        <v>0</v>
      </c>
      <c r="G472" s="98" t="e">
        <f t="shared" si="270"/>
        <v>#DIV/0!</v>
      </c>
      <c r="H472" s="98" t="e">
        <f t="shared" si="271"/>
        <v>#DIV/0!</v>
      </c>
    </row>
    <row r="473" spans="1:8">
      <c r="A473" s="50"/>
      <c r="B473" s="50" t="s">
        <v>738</v>
      </c>
      <c r="C473" s="53">
        <f t="shared" ref="C473:E474" si="278">C474</f>
        <v>5270</v>
      </c>
      <c r="D473" s="53">
        <f>D474</f>
        <v>26808</v>
      </c>
      <c r="E473" s="53">
        <f t="shared" si="278"/>
        <v>26000</v>
      </c>
      <c r="F473" s="53">
        <f>F474</f>
        <v>6000</v>
      </c>
      <c r="G473" s="101">
        <f t="shared" si="270"/>
        <v>508.69070208728652</v>
      </c>
      <c r="H473" s="101">
        <f t="shared" si="271"/>
        <v>96.985974336019098</v>
      </c>
    </row>
    <row r="474" spans="1:8">
      <c r="A474" s="145">
        <v>4</v>
      </c>
      <c r="B474" s="146" t="s">
        <v>1372</v>
      </c>
      <c r="C474" s="109">
        <f t="shared" si="278"/>
        <v>5270</v>
      </c>
      <c r="D474" s="109">
        <f>D475</f>
        <v>26808</v>
      </c>
      <c r="E474" s="109">
        <f t="shared" si="278"/>
        <v>26000</v>
      </c>
      <c r="F474" s="109">
        <f>F475</f>
        <v>6000</v>
      </c>
      <c r="G474" s="102">
        <f t="shared" si="270"/>
        <v>508.69070208728652</v>
      </c>
      <c r="H474" s="102">
        <f t="shared" si="271"/>
        <v>96.985974336019098</v>
      </c>
    </row>
    <row r="475" spans="1:8">
      <c r="A475" s="145">
        <v>42</v>
      </c>
      <c r="B475" s="146" t="s">
        <v>1373</v>
      </c>
      <c r="C475" s="109">
        <f t="shared" ref="C475" si="279">C476+C479</f>
        <v>5270</v>
      </c>
      <c r="D475" s="109">
        <f>D476+D479</f>
        <v>26808</v>
      </c>
      <c r="E475" s="109">
        <f t="shared" ref="E475" si="280">E476+E479</f>
        <v>26000</v>
      </c>
      <c r="F475" s="109">
        <f>F476+F479</f>
        <v>6000</v>
      </c>
      <c r="G475" s="102">
        <f t="shared" si="270"/>
        <v>508.69070208728652</v>
      </c>
      <c r="H475" s="102">
        <f t="shared" si="271"/>
        <v>96.985974336019098</v>
      </c>
    </row>
    <row r="476" spans="1:8">
      <c r="A476" s="145">
        <v>422</v>
      </c>
      <c r="B476" s="146" t="s">
        <v>1374</v>
      </c>
      <c r="C476" s="109">
        <f t="shared" ref="C476" si="281">SUM(C477:C478)</f>
        <v>5270</v>
      </c>
      <c r="D476" s="109">
        <f>SUM(D477:D478)</f>
        <v>26808</v>
      </c>
      <c r="E476" s="109">
        <f t="shared" ref="E476" si="282">SUM(E477:E478)</f>
        <v>26000</v>
      </c>
      <c r="F476" s="109">
        <f>SUM(F477:F478)</f>
        <v>6000</v>
      </c>
      <c r="G476" s="102">
        <f t="shared" si="270"/>
        <v>508.69070208728652</v>
      </c>
      <c r="H476" s="102">
        <f t="shared" si="271"/>
        <v>96.985974336019098</v>
      </c>
    </row>
    <row r="477" spans="1:8">
      <c r="A477" s="147">
        <v>4221</v>
      </c>
      <c r="B477" s="148" t="s">
        <v>1287</v>
      </c>
      <c r="C477" s="79">
        <f>'ZBIRNO PLAN SVEUČILIŠTA'!C395</f>
        <v>5270</v>
      </c>
      <c r="D477" s="79">
        <f>'ZBIRNO PLAN SVEUČILIŠTA'!D395</f>
        <v>26808</v>
      </c>
      <c r="E477" s="79">
        <f>'ZBIRNO PLAN SVEUČILIŠTA'!E395</f>
        <v>26000</v>
      </c>
      <c r="F477" s="79">
        <f>'ZBIRNO PLAN SVEUČILIŠTA'!F395</f>
        <v>6000</v>
      </c>
      <c r="G477" s="98">
        <f t="shared" si="270"/>
        <v>508.69070208728652</v>
      </c>
      <c r="H477" s="98">
        <f t="shared" si="271"/>
        <v>96.985974336019098</v>
      </c>
    </row>
    <row r="478" spans="1:8" hidden="1">
      <c r="A478" s="147">
        <v>4227</v>
      </c>
      <c r="B478" s="148" t="s">
        <v>1288</v>
      </c>
      <c r="C478" s="79">
        <v>0</v>
      </c>
      <c r="D478" s="79">
        <f>'ZBIRNO PLAN SVEUČILIŠTA'!D396</f>
        <v>0</v>
      </c>
      <c r="E478" s="79">
        <f>'ZBIRNO PLAN SVEUČILIŠTA'!E396</f>
        <v>0</v>
      </c>
      <c r="F478" s="79">
        <f>'ZBIRNO PLAN SVEUČILIŠTA'!F396</f>
        <v>0</v>
      </c>
      <c r="G478" s="98" t="e">
        <f t="shared" si="270"/>
        <v>#DIV/0!</v>
      </c>
      <c r="H478" s="98" t="e">
        <f t="shared" si="271"/>
        <v>#DIV/0!</v>
      </c>
    </row>
    <row r="479" spans="1:8" hidden="1">
      <c r="A479" s="145">
        <v>426</v>
      </c>
      <c r="B479" s="146" t="s">
        <v>1375</v>
      </c>
      <c r="C479" s="109">
        <f t="shared" ref="C479:E479" si="283">C480</f>
        <v>0</v>
      </c>
      <c r="D479" s="109">
        <f>D480</f>
        <v>0</v>
      </c>
      <c r="E479" s="109">
        <f t="shared" si="283"/>
        <v>0</v>
      </c>
      <c r="F479" s="109">
        <f>F480</f>
        <v>0</v>
      </c>
      <c r="G479" s="102" t="e">
        <f t="shared" si="270"/>
        <v>#DIV/0!</v>
      </c>
      <c r="H479" s="102" t="e">
        <f t="shared" si="271"/>
        <v>#DIV/0!</v>
      </c>
    </row>
    <row r="480" spans="1:8" hidden="1">
      <c r="A480" s="147">
        <v>4263</v>
      </c>
      <c r="B480" s="148" t="s">
        <v>1563</v>
      </c>
      <c r="C480" s="79">
        <f>'ZBIRNO PLAN SVEUČILIŠTA'!C397</f>
        <v>0</v>
      </c>
      <c r="D480" s="79">
        <f>'ZBIRNO PLAN SVEUČILIŠTA'!D397</f>
        <v>0</v>
      </c>
      <c r="E480" s="79">
        <f>'ZBIRNO PLAN SVEUČILIŠTA'!E397</f>
        <v>0</v>
      </c>
      <c r="F480" s="79">
        <f>'ZBIRNO PLAN SVEUČILIŠTA'!F397</f>
        <v>0</v>
      </c>
      <c r="G480" s="98" t="e">
        <f t="shared" si="270"/>
        <v>#DIV/0!</v>
      </c>
      <c r="H480" s="98" t="e">
        <f t="shared" si="271"/>
        <v>#DIV/0!</v>
      </c>
    </row>
    <row r="481" spans="1:8">
      <c r="A481" s="48"/>
      <c r="B481" s="48" t="s">
        <v>1315</v>
      </c>
      <c r="C481" s="57">
        <f>C4+C116+C183+C273+C327+C438+C473+C392+C70</f>
        <v>53145088.450000003</v>
      </c>
      <c r="D481" s="57">
        <f>D4+D116+D183+D273+D327+D438+D473+D392+D70</f>
        <v>56214848.619999997</v>
      </c>
      <c r="E481" s="57">
        <f>E4+E116+E183+E273+E327+E438+E473+E392+E70</f>
        <v>55109051.960000001</v>
      </c>
      <c r="F481" s="57">
        <f>F4+F116+F183+F273+F327+F438+F473+F392+F70</f>
        <v>46564197.021000005</v>
      </c>
      <c r="G481" s="103">
        <f>F481/C481*100</f>
        <v>87.617122069160843</v>
      </c>
      <c r="H481" s="103">
        <f>F481/D481*100</f>
        <v>82.832557881216985</v>
      </c>
    </row>
    <row r="482" spans="1:8">
      <c r="C482" s="160"/>
      <c r="E482" s="160"/>
      <c r="F482" s="160"/>
      <c r="G482" s="160"/>
      <c r="H482" s="160"/>
    </row>
    <row r="483" spans="1:8">
      <c r="G483" s="160"/>
    </row>
  </sheetData>
  <pageMargins left="0.70866141732283472" right="0.70866141732283472" top="0.74803149606299213" bottom="0.74803149606299213" header="0.31496062992125984" footer="0.31496062992125984"/>
  <pageSetup paperSize="9" scale="55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676"/>
  <sheetViews>
    <sheetView zoomScale="80" zoomScaleNormal="80" workbookViewId="0">
      <pane ySplit="4" topLeftCell="A649" activePane="bottomLeft" state="frozen"/>
      <selection pane="bottomLeft" activeCell="H667" sqref="H667"/>
    </sheetView>
  </sheetViews>
  <sheetFormatPr defaultRowHeight="15"/>
  <cols>
    <col min="1" max="1" width="6.5703125" style="19" customWidth="1"/>
    <col min="2" max="2" width="72.140625" style="19" customWidth="1"/>
    <col min="3" max="3" width="16" style="19" customWidth="1"/>
    <col min="4" max="4" width="20.140625" style="19" customWidth="1"/>
    <col min="5" max="6" width="16" style="115" customWidth="1"/>
    <col min="7" max="7" width="9.5703125" style="106" customWidth="1"/>
    <col min="8" max="8" width="8.7109375" style="19" customWidth="1"/>
    <col min="9" max="9" width="11" style="19" customWidth="1"/>
    <col min="10" max="10" width="11.42578125" style="19" customWidth="1"/>
    <col min="11" max="252" width="9.140625" style="19"/>
    <col min="253" max="253" width="7.42578125" style="19" customWidth="1"/>
    <col min="254" max="254" width="52.5703125" style="19" customWidth="1"/>
    <col min="255" max="255" width="15.7109375" style="19" customWidth="1"/>
    <col min="256" max="256" width="12.5703125" style="19" customWidth="1"/>
    <col min="257" max="257" width="7.42578125" style="19" customWidth="1"/>
    <col min="258" max="258" width="0" style="19" hidden="1" customWidth="1"/>
    <col min="259" max="259" width="4" style="19" customWidth="1"/>
    <col min="260" max="508" width="9.140625" style="19"/>
    <col min="509" max="509" width="7.42578125" style="19" customWidth="1"/>
    <col min="510" max="510" width="52.5703125" style="19" customWidth="1"/>
    <col min="511" max="511" width="15.7109375" style="19" customWidth="1"/>
    <col min="512" max="512" width="12.5703125" style="19" customWidth="1"/>
    <col min="513" max="513" width="7.42578125" style="19" customWidth="1"/>
    <col min="514" max="514" width="0" style="19" hidden="1" customWidth="1"/>
    <col min="515" max="515" width="4" style="19" customWidth="1"/>
    <col min="516" max="764" width="9.140625" style="19"/>
    <col min="765" max="765" width="7.42578125" style="19" customWidth="1"/>
    <col min="766" max="766" width="52.5703125" style="19" customWidth="1"/>
    <col min="767" max="767" width="15.7109375" style="19" customWidth="1"/>
    <col min="768" max="768" width="12.5703125" style="19" customWidth="1"/>
    <col min="769" max="769" width="7.42578125" style="19" customWidth="1"/>
    <col min="770" max="770" width="0" style="19" hidden="1" customWidth="1"/>
    <col min="771" max="771" width="4" style="19" customWidth="1"/>
    <col min="772" max="1020" width="9.140625" style="19"/>
    <col min="1021" max="1021" width="7.42578125" style="19" customWidth="1"/>
    <col min="1022" max="1022" width="52.5703125" style="19" customWidth="1"/>
    <col min="1023" max="1023" width="15.7109375" style="19" customWidth="1"/>
    <col min="1024" max="1024" width="12.5703125" style="19" customWidth="1"/>
    <col min="1025" max="1025" width="7.42578125" style="19" customWidth="1"/>
    <col min="1026" max="1026" width="0" style="19" hidden="1" customWidth="1"/>
    <col min="1027" max="1027" width="4" style="19" customWidth="1"/>
    <col min="1028" max="1276" width="9.140625" style="19"/>
    <col min="1277" max="1277" width="7.42578125" style="19" customWidth="1"/>
    <col min="1278" max="1278" width="52.5703125" style="19" customWidth="1"/>
    <col min="1279" max="1279" width="15.7109375" style="19" customWidth="1"/>
    <col min="1280" max="1280" width="12.5703125" style="19" customWidth="1"/>
    <col min="1281" max="1281" width="7.42578125" style="19" customWidth="1"/>
    <col min="1282" max="1282" width="0" style="19" hidden="1" customWidth="1"/>
    <col min="1283" max="1283" width="4" style="19" customWidth="1"/>
    <col min="1284" max="1532" width="9.140625" style="19"/>
    <col min="1533" max="1533" width="7.42578125" style="19" customWidth="1"/>
    <col min="1534" max="1534" width="52.5703125" style="19" customWidth="1"/>
    <col min="1535" max="1535" width="15.7109375" style="19" customWidth="1"/>
    <col min="1536" max="1536" width="12.5703125" style="19" customWidth="1"/>
    <col min="1537" max="1537" width="7.42578125" style="19" customWidth="1"/>
    <col min="1538" max="1538" width="0" style="19" hidden="1" customWidth="1"/>
    <col min="1539" max="1539" width="4" style="19" customWidth="1"/>
    <col min="1540" max="1788" width="9.140625" style="19"/>
    <col min="1789" max="1789" width="7.42578125" style="19" customWidth="1"/>
    <col min="1790" max="1790" width="52.5703125" style="19" customWidth="1"/>
    <col min="1791" max="1791" width="15.7109375" style="19" customWidth="1"/>
    <col min="1792" max="1792" width="12.5703125" style="19" customWidth="1"/>
    <col min="1793" max="1793" width="7.42578125" style="19" customWidth="1"/>
    <col min="1794" max="1794" width="0" style="19" hidden="1" customWidth="1"/>
    <col min="1795" max="1795" width="4" style="19" customWidth="1"/>
    <col min="1796" max="2044" width="9.140625" style="19"/>
    <col min="2045" max="2045" width="7.42578125" style="19" customWidth="1"/>
    <col min="2046" max="2046" width="52.5703125" style="19" customWidth="1"/>
    <col min="2047" max="2047" width="15.7109375" style="19" customWidth="1"/>
    <col min="2048" max="2048" width="12.5703125" style="19" customWidth="1"/>
    <col min="2049" max="2049" width="7.42578125" style="19" customWidth="1"/>
    <col min="2050" max="2050" width="0" style="19" hidden="1" customWidth="1"/>
    <col min="2051" max="2051" width="4" style="19" customWidth="1"/>
    <col min="2052" max="2300" width="9.140625" style="19"/>
    <col min="2301" max="2301" width="7.42578125" style="19" customWidth="1"/>
    <col min="2302" max="2302" width="52.5703125" style="19" customWidth="1"/>
    <col min="2303" max="2303" width="15.7109375" style="19" customWidth="1"/>
    <col min="2304" max="2304" width="12.5703125" style="19" customWidth="1"/>
    <col min="2305" max="2305" width="7.42578125" style="19" customWidth="1"/>
    <col min="2306" max="2306" width="0" style="19" hidden="1" customWidth="1"/>
    <col min="2307" max="2307" width="4" style="19" customWidth="1"/>
    <col min="2308" max="2556" width="9.140625" style="19"/>
    <col min="2557" max="2557" width="7.42578125" style="19" customWidth="1"/>
    <col min="2558" max="2558" width="52.5703125" style="19" customWidth="1"/>
    <col min="2559" max="2559" width="15.7109375" style="19" customWidth="1"/>
    <col min="2560" max="2560" width="12.5703125" style="19" customWidth="1"/>
    <col min="2561" max="2561" width="7.42578125" style="19" customWidth="1"/>
    <col min="2562" max="2562" width="0" style="19" hidden="1" customWidth="1"/>
    <col min="2563" max="2563" width="4" style="19" customWidth="1"/>
    <col min="2564" max="2812" width="9.140625" style="19"/>
    <col min="2813" max="2813" width="7.42578125" style="19" customWidth="1"/>
    <col min="2814" max="2814" width="52.5703125" style="19" customWidth="1"/>
    <col min="2815" max="2815" width="15.7109375" style="19" customWidth="1"/>
    <col min="2816" max="2816" width="12.5703125" style="19" customWidth="1"/>
    <col min="2817" max="2817" width="7.42578125" style="19" customWidth="1"/>
    <col min="2818" max="2818" width="0" style="19" hidden="1" customWidth="1"/>
    <col min="2819" max="2819" width="4" style="19" customWidth="1"/>
    <col min="2820" max="3068" width="9.140625" style="19"/>
    <col min="3069" max="3069" width="7.42578125" style="19" customWidth="1"/>
    <col min="3070" max="3070" width="52.5703125" style="19" customWidth="1"/>
    <col min="3071" max="3071" width="15.7109375" style="19" customWidth="1"/>
    <col min="3072" max="3072" width="12.5703125" style="19" customWidth="1"/>
    <col min="3073" max="3073" width="7.42578125" style="19" customWidth="1"/>
    <col min="3074" max="3074" width="0" style="19" hidden="1" customWidth="1"/>
    <col min="3075" max="3075" width="4" style="19" customWidth="1"/>
    <col min="3076" max="3324" width="9.140625" style="19"/>
    <col min="3325" max="3325" width="7.42578125" style="19" customWidth="1"/>
    <col min="3326" max="3326" width="52.5703125" style="19" customWidth="1"/>
    <col min="3327" max="3327" width="15.7109375" style="19" customWidth="1"/>
    <col min="3328" max="3328" width="12.5703125" style="19" customWidth="1"/>
    <col min="3329" max="3329" width="7.42578125" style="19" customWidth="1"/>
    <col min="3330" max="3330" width="0" style="19" hidden="1" customWidth="1"/>
    <col min="3331" max="3331" width="4" style="19" customWidth="1"/>
    <col min="3332" max="3580" width="9.140625" style="19"/>
    <col min="3581" max="3581" width="7.42578125" style="19" customWidth="1"/>
    <col min="3582" max="3582" width="52.5703125" style="19" customWidth="1"/>
    <col min="3583" max="3583" width="15.7109375" style="19" customWidth="1"/>
    <col min="3584" max="3584" width="12.5703125" style="19" customWidth="1"/>
    <col min="3585" max="3585" width="7.42578125" style="19" customWidth="1"/>
    <col min="3586" max="3586" width="0" style="19" hidden="1" customWidth="1"/>
    <col min="3587" max="3587" width="4" style="19" customWidth="1"/>
    <col min="3588" max="3836" width="9.140625" style="19"/>
    <col min="3837" max="3837" width="7.42578125" style="19" customWidth="1"/>
    <col min="3838" max="3838" width="52.5703125" style="19" customWidth="1"/>
    <col min="3839" max="3839" width="15.7109375" style="19" customWidth="1"/>
    <col min="3840" max="3840" width="12.5703125" style="19" customWidth="1"/>
    <col min="3841" max="3841" width="7.42578125" style="19" customWidth="1"/>
    <col min="3842" max="3842" width="0" style="19" hidden="1" customWidth="1"/>
    <col min="3843" max="3843" width="4" style="19" customWidth="1"/>
    <col min="3844" max="4092" width="9.140625" style="19"/>
    <col min="4093" max="4093" width="7.42578125" style="19" customWidth="1"/>
    <col min="4094" max="4094" width="52.5703125" style="19" customWidth="1"/>
    <col min="4095" max="4095" width="15.7109375" style="19" customWidth="1"/>
    <col min="4096" max="4096" width="12.5703125" style="19" customWidth="1"/>
    <col min="4097" max="4097" width="7.42578125" style="19" customWidth="1"/>
    <col min="4098" max="4098" width="0" style="19" hidden="1" customWidth="1"/>
    <col min="4099" max="4099" width="4" style="19" customWidth="1"/>
    <col min="4100" max="4348" width="9.140625" style="19"/>
    <col min="4349" max="4349" width="7.42578125" style="19" customWidth="1"/>
    <col min="4350" max="4350" width="52.5703125" style="19" customWidth="1"/>
    <col min="4351" max="4351" width="15.7109375" style="19" customWidth="1"/>
    <col min="4352" max="4352" width="12.5703125" style="19" customWidth="1"/>
    <col min="4353" max="4353" width="7.42578125" style="19" customWidth="1"/>
    <col min="4354" max="4354" width="0" style="19" hidden="1" customWidth="1"/>
    <col min="4355" max="4355" width="4" style="19" customWidth="1"/>
    <col min="4356" max="4604" width="9.140625" style="19"/>
    <col min="4605" max="4605" width="7.42578125" style="19" customWidth="1"/>
    <col min="4606" max="4606" width="52.5703125" style="19" customWidth="1"/>
    <col min="4607" max="4607" width="15.7109375" style="19" customWidth="1"/>
    <col min="4608" max="4608" width="12.5703125" style="19" customWidth="1"/>
    <col min="4609" max="4609" width="7.42578125" style="19" customWidth="1"/>
    <col min="4610" max="4610" width="0" style="19" hidden="1" customWidth="1"/>
    <col min="4611" max="4611" width="4" style="19" customWidth="1"/>
    <col min="4612" max="4860" width="9.140625" style="19"/>
    <col min="4861" max="4861" width="7.42578125" style="19" customWidth="1"/>
    <col min="4862" max="4862" width="52.5703125" style="19" customWidth="1"/>
    <col min="4863" max="4863" width="15.7109375" style="19" customWidth="1"/>
    <col min="4864" max="4864" width="12.5703125" style="19" customWidth="1"/>
    <col min="4865" max="4865" width="7.42578125" style="19" customWidth="1"/>
    <col min="4866" max="4866" width="0" style="19" hidden="1" customWidth="1"/>
    <col min="4867" max="4867" width="4" style="19" customWidth="1"/>
    <col min="4868" max="5116" width="9.140625" style="19"/>
    <col min="5117" max="5117" width="7.42578125" style="19" customWidth="1"/>
    <col min="5118" max="5118" width="52.5703125" style="19" customWidth="1"/>
    <col min="5119" max="5119" width="15.7109375" style="19" customWidth="1"/>
    <col min="5120" max="5120" width="12.5703125" style="19" customWidth="1"/>
    <col min="5121" max="5121" width="7.42578125" style="19" customWidth="1"/>
    <col min="5122" max="5122" width="0" style="19" hidden="1" customWidth="1"/>
    <col min="5123" max="5123" width="4" style="19" customWidth="1"/>
    <col min="5124" max="5372" width="9.140625" style="19"/>
    <col min="5373" max="5373" width="7.42578125" style="19" customWidth="1"/>
    <col min="5374" max="5374" width="52.5703125" style="19" customWidth="1"/>
    <col min="5375" max="5375" width="15.7109375" style="19" customWidth="1"/>
    <col min="5376" max="5376" width="12.5703125" style="19" customWidth="1"/>
    <col min="5377" max="5377" width="7.42578125" style="19" customWidth="1"/>
    <col min="5378" max="5378" width="0" style="19" hidden="1" customWidth="1"/>
    <col min="5379" max="5379" width="4" style="19" customWidth="1"/>
    <col min="5380" max="5628" width="9.140625" style="19"/>
    <col min="5629" max="5629" width="7.42578125" style="19" customWidth="1"/>
    <col min="5630" max="5630" width="52.5703125" style="19" customWidth="1"/>
    <col min="5631" max="5631" width="15.7109375" style="19" customWidth="1"/>
    <col min="5632" max="5632" width="12.5703125" style="19" customWidth="1"/>
    <col min="5633" max="5633" width="7.42578125" style="19" customWidth="1"/>
    <col min="5634" max="5634" width="0" style="19" hidden="1" customWidth="1"/>
    <col min="5635" max="5635" width="4" style="19" customWidth="1"/>
    <col min="5636" max="5884" width="9.140625" style="19"/>
    <col min="5885" max="5885" width="7.42578125" style="19" customWidth="1"/>
    <col min="5886" max="5886" width="52.5703125" style="19" customWidth="1"/>
    <col min="5887" max="5887" width="15.7109375" style="19" customWidth="1"/>
    <col min="5888" max="5888" width="12.5703125" style="19" customWidth="1"/>
    <col min="5889" max="5889" width="7.42578125" style="19" customWidth="1"/>
    <col min="5890" max="5890" width="0" style="19" hidden="1" customWidth="1"/>
    <col min="5891" max="5891" width="4" style="19" customWidth="1"/>
    <col min="5892" max="6140" width="9.140625" style="19"/>
    <col min="6141" max="6141" width="7.42578125" style="19" customWidth="1"/>
    <col min="6142" max="6142" width="52.5703125" style="19" customWidth="1"/>
    <col min="6143" max="6143" width="15.7109375" style="19" customWidth="1"/>
    <col min="6144" max="6144" width="12.5703125" style="19" customWidth="1"/>
    <col min="6145" max="6145" width="7.42578125" style="19" customWidth="1"/>
    <col min="6146" max="6146" width="0" style="19" hidden="1" customWidth="1"/>
    <col min="6147" max="6147" width="4" style="19" customWidth="1"/>
    <col min="6148" max="6396" width="9.140625" style="19"/>
    <col min="6397" max="6397" width="7.42578125" style="19" customWidth="1"/>
    <col min="6398" max="6398" width="52.5703125" style="19" customWidth="1"/>
    <col min="6399" max="6399" width="15.7109375" style="19" customWidth="1"/>
    <col min="6400" max="6400" width="12.5703125" style="19" customWidth="1"/>
    <col min="6401" max="6401" width="7.42578125" style="19" customWidth="1"/>
    <col min="6402" max="6402" width="0" style="19" hidden="1" customWidth="1"/>
    <col min="6403" max="6403" width="4" style="19" customWidth="1"/>
    <col min="6404" max="6652" width="9.140625" style="19"/>
    <col min="6653" max="6653" width="7.42578125" style="19" customWidth="1"/>
    <col min="6654" max="6654" width="52.5703125" style="19" customWidth="1"/>
    <col min="6655" max="6655" width="15.7109375" style="19" customWidth="1"/>
    <col min="6656" max="6656" width="12.5703125" style="19" customWidth="1"/>
    <col min="6657" max="6657" width="7.42578125" style="19" customWidth="1"/>
    <col min="6658" max="6658" width="0" style="19" hidden="1" customWidth="1"/>
    <col min="6659" max="6659" width="4" style="19" customWidth="1"/>
    <col min="6660" max="6908" width="9.140625" style="19"/>
    <col min="6909" max="6909" width="7.42578125" style="19" customWidth="1"/>
    <col min="6910" max="6910" width="52.5703125" style="19" customWidth="1"/>
    <col min="6911" max="6911" width="15.7109375" style="19" customWidth="1"/>
    <col min="6912" max="6912" width="12.5703125" style="19" customWidth="1"/>
    <col min="6913" max="6913" width="7.42578125" style="19" customWidth="1"/>
    <col min="6914" max="6914" width="0" style="19" hidden="1" customWidth="1"/>
    <col min="6915" max="6915" width="4" style="19" customWidth="1"/>
    <col min="6916" max="7164" width="9.140625" style="19"/>
    <col min="7165" max="7165" width="7.42578125" style="19" customWidth="1"/>
    <col min="7166" max="7166" width="52.5703125" style="19" customWidth="1"/>
    <col min="7167" max="7167" width="15.7109375" style="19" customWidth="1"/>
    <col min="7168" max="7168" width="12.5703125" style="19" customWidth="1"/>
    <col min="7169" max="7169" width="7.42578125" style="19" customWidth="1"/>
    <col min="7170" max="7170" width="0" style="19" hidden="1" customWidth="1"/>
    <col min="7171" max="7171" width="4" style="19" customWidth="1"/>
    <col min="7172" max="7420" width="9.140625" style="19"/>
    <col min="7421" max="7421" width="7.42578125" style="19" customWidth="1"/>
    <col min="7422" max="7422" width="52.5703125" style="19" customWidth="1"/>
    <col min="7423" max="7423" width="15.7109375" style="19" customWidth="1"/>
    <col min="7424" max="7424" width="12.5703125" style="19" customWidth="1"/>
    <col min="7425" max="7425" width="7.42578125" style="19" customWidth="1"/>
    <col min="7426" max="7426" width="0" style="19" hidden="1" customWidth="1"/>
    <col min="7427" max="7427" width="4" style="19" customWidth="1"/>
    <col min="7428" max="7676" width="9.140625" style="19"/>
    <col min="7677" max="7677" width="7.42578125" style="19" customWidth="1"/>
    <col min="7678" max="7678" width="52.5703125" style="19" customWidth="1"/>
    <col min="7679" max="7679" width="15.7109375" style="19" customWidth="1"/>
    <col min="7680" max="7680" width="12.5703125" style="19" customWidth="1"/>
    <col min="7681" max="7681" width="7.42578125" style="19" customWidth="1"/>
    <col min="7682" max="7682" width="0" style="19" hidden="1" customWidth="1"/>
    <col min="7683" max="7683" width="4" style="19" customWidth="1"/>
    <col min="7684" max="7932" width="9.140625" style="19"/>
    <col min="7933" max="7933" width="7.42578125" style="19" customWidth="1"/>
    <col min="7934" max="7934" width="52.5703125" style="19" customWidth="1"/>
    <col min="7935" max="7935" width="15.7109375" style="19" customWidth="1"/>
    <col min="7936" max="7936" width="12.5703125" style="19" customWidth="1"/>
    <col min="7937" max="7937" width="7.42578125" style="19" customWidth="1"/>
    <col min="7938" max="7938" width="0" style="19" hidden="1" customWidth="1"/>
    <col min="7939" max="7939" width="4" style="19" customWidth="1"/>
    <col min="7940" max="8188" width="9.140625" style="19"/>
    <col min="8189" max="8189" width="7.42578125" style="19" customWidth="1"/>
    <col min="8190" max="8190" width="52.5703125" style="19" customWidth="1"/>
    <col min="8191" max="8191" width="15.7109375" style="19" customWidth="1"/>
    <col min="8192" max="8192" width="12.5703125" style="19" customWidth="1"/>
    <col min="8193" max="8193" width="7.42578125" style="19" customWidth="1"/>
    <col min="8194" max="8194" width="0" style="19" hidden="1" customWidth="1"/>
    <col min="8195" max="8195" width="4" style="19" customWidth="1"/>
    <col min="8196" max="8444" width="9.140625" style="19"/>
    <col min="8445" max="8445" width="7.42578125" style="19" customWidth="1"/>
    <col min="8446" max="8446" width="52.5703125" style="19" customWidth="1"/>
    <col min="8447" max="8447" width="15.7109375" style="19" customWidth="1"/>
    <col min="8448" max="8448" width="12.5703125" style="19" customWidth="1"/>
    <col min="8449" max="8449" width="7.42578125" style="19" customWidth="1"/>
    <col min="8450" max="8450" width="0" style="19" hidden="1" customWidth="1"/>
    <col min="8451" max="8451" width="4" style="19" customWidth="1"/>
    <col min="8452" max="8700" width="9.140625" style="19"/>
    <col min="8701" max="8701" width="7.42578125" style="19" customWidth="1"/>
    <col min="8702" max="8702" width="52.5703125" style="19" customWidth="1"/>
    <col min="8703" max="8703" width="15.7109375" style="19" customWidth="1"/>
    <col min="8704" max="8704" width="12.5703125" style="19" customWidth="1"/>
    <col min="8705" max="8705" width="7.42578125" style="19" customWidth="1"/>
    <col min="8706" max="8706" width="0" style="19" hidden="1" customWidth="1"/>
    <col min="8707" max="8707" width="4" style="19" customWidth="1"/>
    <col min="8708" max="8956" width="9.140625" style="19"/>
    <col min="8957" max="8957" width="7.42578125" style="19" customWidth="1"/>
    <col min="8958" max="8958" width="52.5703125" style="19" customWidth="1"/>
    <col min="8959" max="8959" width="15.7109375" style="19" customWidth="1"/>
    <col min="8960" max="8960" width="12.5703125" style="19" customWidth="1"/>
    <col min="8961" max="8961" width="7.42578125" style="19" customWidth="1"/>
    <col min="8962" max="8962" width="0" style="19" hidden="1" customWidth="1"/>
    <col min="8963" max="8963" width="4" style="19" customWidth="1"/>
    <col min="8964" max="9212" width="9.140625" style="19"/>
    <col min="9213" max="9213" width="7.42578125" style="19" customWidth="1"/>
    <col min="9214" max="9214" width="52.5703125" style="19" customWidth="1"/>
    <col min="9215" max="9215" width="15.7109375" style="19" customWidth="1"/>
    <col min="9216" max="9216" width="12.5703125" style="19" customWidth="1"/>
    <col min="9217" max="9217" width="7.42578125" style="19" customWidth="1"/>
    <col min="9218" max="9218" width="0" style="19" hidden="1" customWidth="1"/>
    <col min="9219" max="9219" width="4" style="19" customWidth="1"/>
    <col min="9220" max="9468" width="9.140625" style="19"/>
    <col min="9469" max="9469" width="7.42578125" style="19" customWidth="1"/>
    <col min="9470" max="9470" width="52.5703125" style="19" customWidth="1"/>
    <col min="9471" max="9471" width="15.7109375" style="19" customWidth="1"/>
    <col min="9472" max="9472" width="12.5703125" style="19" customWidth="1"/>
    <col min="9473" max="9473" width="7.42578125" style="19" customWidth="1"/>
    <col min="9474" max="9474" width="0" style="19" hidden="1" customWidth="1"/>
    <col min="9475" max="9475" width="4" style="19" customWidth="1"/>
    <col min="9476" max="9724" width="9.140625" style="19"/>
    <col min="9725" max="9725" width="7.42578125" style="19" customWidth="1"/>
    <col min="9726" max="9726" width="52.5703125" style="19" customWidth="1"/>
    <col min="9727" max="9727" width="15.7109375" style="19" customWidth="1"/>
    <col min="9728" max="9728" width="12.5703125" style="19" customWidth="1"/>
    <col min="9729" max="9729" width="7.42578125" style="19" customWidth="1"/>
    <col min="9730" max="9730" width="0" style="19" hidden="1" customWidth="1"/>
    <col min="9731" max="9731" width="4" style="19" customWidth="1"/>
    <col min="9732" max="9980" width="9.140625" style="19"/>
    <col min="9981" max="9981" width="7.42578125" style="19" customWidth="1"/>
    <col min="9982" max="9982" width="52.5703125" style="19" customWidth="1"/>
    <col min="9983" max="9983" width="15.7109375" style="19" customWidth="1"/>
    <col min="9984" max="9984" width="12.5703125" style="19" customWidth="1"/>
    <col min="9985" max="9985" width="7.42578125" style="19" customWidth="1"/>
    <col min="9986" max="9986" width="0" style="19" hidden="1" customWidth="1"/>
    <col min="9987" max="9987" width="4" style="19" customWidth="1"/>
    <col min="9988" max="10236" width="9.140625" style="19"/>
    <col min="10237" max="10237" width="7.42578125" style="19" customWidth="1"/>
    <col min="10238" max="10238" width="52.5703125" style="19" customWidth="1"/>
    <col min="10239" max="10239" width="15.7109375" style="19" customWidth="1"/>
    <col min="10240" max="10240" width="12.5703125" style="19" customWidth="1"/>
    <col min="10241" max="10241" width="7.42578125" style="19" customWidth="1"/>
    <col min="10242" max="10242" width="0" style="19" hidden="1" customWidth="1"/>
    <col min="10243" max="10243" width="4" style="19" customWidth="1"/>
    <col min="10244" max="10492" width="9.140625" style="19"/>
    <col min="10493" max="10493" width="7.42578125" style="19" customWidth="1"/>
    <col min="10494" max="10494" width="52.5703125" style="19" customWidth="1"/>
    <col min="10495" max="10495" width="15.7109375" style="19" customWidth="1"/>
    <col min="10496" max="10496" width="12.5703125" style="19" customWidth="1"/>
    <col min="10497" max="10497" width="7.42578125" style="19" customWidth="1"/>
    <col min="10498" max="10498" width="0" style="19" hidden="1" customWidth="1"/>
    <col min="10499" max="10499" width="4" style="19" customWidth="1"/>
    <col min="10500" max="10748" width="9.140625" style="19"/>
    <col min="10749" max="10749" width="7.42578125" style="19" customWidth="1"/>
    <col min="10750" max="10750" width="52.5703125" style="19" customWidth="1"/>
    <col min="10751" max="10751" width="15.7109375" style="19" customWidth="1"/>
    <col min="10752" max="10752" width="12.5703125" style="19" customWidth="1"/>
    <col min="10753" max="10753" width="7.42578125" style="19" customWidth="1"/>
    <col min="10754" max="10754" width="0" style="19" hidden="1" customWidth="1"/>
    <col min="10755" max="10755" width="4" style="19" customWidth="1"/>
    <col min="10756" max="11004" width="9.140625" style="19"/>
    <col min="11005" max="11005" width="7.42578125" style="19" customWidth="1"/>
    <col min="11006" max="11006" width="52.5703125" style="19" customWidth="1"/>
    <col min="11007" max="11007" width="15.7109375" style="19" customWidth="1"/>
    <col min="11008" max="11008" width="12.5703125" style="19" customWidth="1"/>
    <col min="11009" max="11009" width="7.42578125" style="19" customWidth="1"/>
    <col min="11010" max="11010" width="0" style="19" hidden="1" customWidth="1"/>
    <col min="11011" max="11011" width="4" style="19" customWidth="1"/>
    <col min="11012" max="11260" width="9.140625" style="19"/>
    <col min="11261" max="11261" width="7.42578125" style="19" customWidth="1"/>
    <col min="11262" max="11262" width="52.5703125" style="19" customWidth="1"/>
    <col min="11263" max="11263" width="15.7109375" style="19" customWidth="1"/>
    <col min="11264" max="11264" width="12.5703125" style="19" customWidth="1"/>
    <col min="11265" max="11265" width="7.42578125" style="19" customWidth="1"/>
    <col min="11266" max="11266" width="0" style="19" hidden="1" customWidth="1"/>
    <col min="11267" max="11267" width="4" style="19" customWidth="1"/>
    <col min="11268" max="11516" width="9.140625" style="19"/>
    <col min="11517" max="11517" width="7.42578125" style="19" customWidth="1"/>
    <col min="11518" max="11518" width="52.5703125" style="19" customWidth="1"/>
    <col min="11519" max="11519" width="15.7109375" style="19" customWidth="1"/>
    <col min="11520" max="11520" width="12.5703125" style="19" customWidth="1"/>
    <col min="11521" max="11521" width="7.42578125" style="19" customWidth="1"/>
    <col min="11522" max="11522" width="0" style="19" hidden="1" customWidth="1"/>
    <col min="11523" max="11523" width="4" style="19" customWidth="1"/>
    <col min="11524" max="11772" width="9.140625" style="19"/>
    <col min="11773" max="11773" width="7.42578125" style="19" customWidth="1"/>
    <col min="11774" max="11774" width="52.5703125" style="19" customWidth="1"/>
    <col min="11775" max="11775" width="15.7109375" style="19" customWidth="1"/>
    <col min="11776" max="11776" width="12.5703125" style="19" customWidth="1"/>
    <col min="11777" max="11777" width="7.42578125" style="19" customWidth="1"/>
    <col min="11778" max="11778" width="0" style="19" hidden="1" customWidth="1"/>
    <col min="11779" max="11779" width="4" style="19" customWidth="1"/>
    <col min="11780" max="12028" width="9.140625" style="19"/>
    <col min="12029" max="12029" width="7.42578125" style="19" customWidth="1"/>
    <col min="12030" max="12030" width="52.5703125" style="19" customWidth="1"/>
    <col min="12031" max="12031" width="15.7109375" style="19" customWidth="1"/>
    <col min="12032" max="12032" width="12.5703125" style="19" customWidth="1"/>
    <col min="12033" max="12033" width="7.42578125" style="19" customWidth="1"/>
    <col min="12034" max="12034" width="0" style="19" hidden="1" customWidth="1"/>
    <col min="12035" max="12035" width="4" style="19" customWidth="1"/>
    <col min="12036" max="12284" width="9.140625" style="19"/>
    <col min="12285" max="12285" width="7.42578125" style="19" customWidth="1"/>
    <col min="12286" max="12286" width="52.5703125" style="19" customWidth="1"/>
    <col min="12287" max="12287" width="15.7109375" style="19" customWidth="1"/>
    <col min="12288" max="12288" width="12.5703125" style="19" customWidth="1"/>
    <col min="12289" max="12289" width="7.42578125" style="19" customWidth="1"/>
    <col min="12290" max="12290" width="0" style="19" hidden="1" customWidth="1"/>
    <col min="12291" max="12291" width="4" style="19" customWidth="1"/>
    <col min="12292" max="12540" width="9.140625" style="19"/>
    <col min="12541" max="12541" width="7.42578125" style="19" customWidth="1"/>
    <col min="12542" max="12542" width="52.5703125" style="19" customWidth="1"/>
    <col min="12543" max="12543" width="15.7109375" style="19" customWidth="1"/>
    <col min="12544" max="12544" width="12.5703125" style="19" customWidth="1"/>
    <col min="12545" max="12545" width="7.42578125" style="19" customWidth="1"/>
    <col min="12546" max="12546" width="0" style="19" hidden="1" customWidth="1"/>
    <col min="12547" max="12547" width="4" style="19" customWidth="1"/>
    <col min="12548" max="12796" width="9.140625" style="19"/>
    <col min="12797" max="12797" width="7.42578125" style="19" customWidth="1"/>
    <col min="12798" max="12798" width="52.5703125" style="19" customWidth="1"/>
    <col min="12799" max="12799" width="15.7109375" style="19" customWidth="1"/>
    <col min="12800" max="12800" width="12.5703125" style="19" customWidth="1"/>
    <col min="12801" max="12801" width="7.42578125" style="19" customWidth="1"/>
    <col min="12802" max="12802" width="0" style="19" hidden="1" customWidth="1"/>
    <col min="12803" max="12803" width="4" style="19" customWidth="1"/>
    <col min="12804" max="13052" width="9.140625" style="19"/>
    <col min="13053" max="13053" width="7.42578125" style="19" customWidth="1"/>
    <col min="13054" max="13054" width="52.5703125" style="19" customWidth="1"/>
    <col min="13055" max="13055" width="15.7109375" style="19" customWidth="1"/>
    <col min="13056" max="13056" width="12.5703125" style="19" customWidth="1"/>
    <col min="13057" max="13057" width="7.42578125" style="19" customWidth="1"/>
    <col min="13058" max="13058" width="0" style="19" hidden="1" customWidth="1"/>
    <col min="13059" max="13059" width="4" style="19" customWidth="1"/>
    <col min="13060" max="13308" width="9.140625" style="19"/>
    <col min="13309" max="13309" width="7.42578125" style="19" customWidth="1"/>
    <col min="13310" max="13310" width="52.5703125" style="19" customWidth="1"/>
    <col min="13311" max="13311" width="15.7109375" style="19" customWidth="1"/>
    <col min="13312" max="13312" width="12.5703125" style="19" customWidth="1"/>
    <col min="13313" max="13313" width="7.42578125" style="19" customWidth="1"/>
    <col min="13314" max="13314" width="0" style="19" hidden="1" customWidth="1"/>
    <col min="13315" max="13315" width="4" style="19" customWidth="1"/>
    <col min="13316" max="13564" width="9.140625" style="19"/>
    <col min="13565" max="13565" width="7.42578125" style="19" customWidth="1"/>
    <col min="13566" max="13566" width="52.5703125" style="19" customWidth="1"/>
    <col min="13567" max="13567" width="15.7109375" style="19" customWidth="1"/>
    <col min="13568" max="13568" width="12.5703125" style="19" customWidth="1"/>
    <col min="13569" max="13569" width="7.42578125" style="19" customWidth="1"/>
    <col min="13570" max="13570" width="0" style="19" hidden="1" customWidth="1"/>
    <col min="13571" max="13571" width="4" style="19" customWidth="1"/>
    <col min="13572" max="13820" width="9.140625" style="19"/>
    <col min="13821" max="13821" width="7.42578125" style="19" customWidth="1"/>
    <col min="13822" max="13822" width="52.5703125" style="19" customWidth="1"/>
    <col min="13823" max="13823" width="15.7109375" style="19" customWidth="1"/>
    <col min="13824" max="13824" width="12.5703125" style="19" customWidth="1"/>
    <col min="13825" max="13825" width="7.42578125" style="19" customWidth="1"/>
    <col min="13826" max="13826" width="0" style="19" hidden="1" customWidth="1"/>
    <col min="13827" max="13827" width="4" style="19" customWidth="1"/>
    <col min="13828" max="14076" width="9.140625" style="19"/>
    <col min="14077" max="14077" width="7.42578125" style="19" customWidth="1"/>
    <col min="14078" max="14078" width="52.5703125" style="19" customWidth="1"/>
    <col min="14079" max="14079" width="15.7109375" style="19" customWidth="1"/>
    <col min="14080" max="14080" width="12.5703125" style="19" customWidth="1"/>
    <col min="14081" max="14081" width="7.42578125" style="19" customWidth="1"/>
    <col min="14082" max="14082" width="0" style="19" hidden="1" customWidth="1"/>
    <col min="14083" max="14083" width="4" style="19" customWidth="1"/>
    <col min="14084" max="14332" width="9.140625" style="19"/>
    <col min="14333" max="14333" width="7.42578125" style="19" customWidth="1"/>
    <col min="14334" max="14334" width="52.5703125" style="19" customWidth="1"/>
    <col min="14335" max="14335" width="15.7109375" style="19" customWidth="1"/>
    <col min="14336" max="14336" width="12.5703125" style="19" customWidth="1"/>
    <col min="14337" max="14337" width="7.42578125" style="19" customWidth="1"/>
    <col min="14338" max="14338" width="0" style="19" hidden="1" customWidth="1"/>
    <col min="14339" max="14339" width="4" style="19" customWidth="1"/>
    <col min="14340" max="14588" width="9.140625" style="19"/>
    <col min="14589" max="14589" width="7.42578125" style="19" customWidth="1"/>
    <col min="14590" max="14590" width="52.5703125" style="19" customWidth="1"/>
    <col min="14591" max="14591" width="15.7109375" style="19" customWidth="1"/>
    <col min="14592" max="14592" width="12.5703125" style="19" customWidth="1"/>
    <col min="14593" max="14593" width="7.42578125" style="19" customWidth="1"/>
    <col min="14594" max="14594" width="0" style="19" hidden="1" customWidth="1"/>
    <col min="14595" max="14595" width="4" style="19" customWidth="1"/>
    <col min="14596" max="14844" width="9.140625" style="19"/>
    <col min="14845" max="14845" width="7.42578125" style="19" customWidth="1"/>
    <col min="14846" max="14846" width="52.5703125" style="19" customWidth="1"/>
    <col min="14847" max="14847" width="15.7109375" style="19" customWidth="1"/>
    <col min="14848" max="14848" width="12.5703125" style="19" customWidth="1"/>
    <col min="14849" max="14849" width="7.42578125" style="19" customWidth="1"/>
    <col min="14850" max="14850" width="0" style="19" hidden="1" customWidth="1"/>
    <col min="14851" max="14851" width="4" style="19" customWidth="1"/>
    <col min="14852" max="15100" width="9.140625" style="19"/>
    <col min="15101" max="15101" width="7.42578125" style="19" customWidth="1"/>
    <col min="15102" max="15102" width="52.5703125" style="19" customWidth="1"/>
    <col min="15103" max="15103" width="15.7109375" style="19" customWidth="1"/>
    <col min="15104" max="15104" width="12.5703125" style="19" customWidth="1"/>
    <col min="15105" max="15105" width="7.42578125" style="19" customWidth="1"/>
    <col min="15106" max="15106" width="0" style="19" hidden="1" customWidth="1"/>
    <col min="15107" max="15107" width="4" style="19" customWidth="1"/>
    <col min="15108" max="15356" width="9.140625" style="19"/>
    <col min="15357" max="15357" width="7.42578125" style="19" customWidth="1"/>
    <col min="15358" max="15358" width="52.5703125" style="19" customWidth="1"/>
    <col min="15359" max="15359" width="15.7109375" style="19" customWidth="1"/>
    <col min="15360" max="15360" width="12.5703125" style="19" customWidth="1"/>
    <col min="15361" max="15361" width="7.42578125" style="19" customWidth="1"/>
    <col min="15362" max="15362" width="0" style="19" hidden="1" customWidth="1"/>
    <col min="15363" max="15363" width="4" style="19" customWidth="1"/>
    <col min="15364" max="15612" width="9.140625" style="19"/>
    <col min="15613" max="15613" width="7.42578125" style="19" customWidth="1"/>
    <col min="15614" max="15614" width="52.5703125" style="19" customWidth="1"/>
    <col min="15615" max="15615" width="15.7109375" style="19" customWidth="1"/>
    <col min="15616" max="15616" width="12.5703125" style="19" customWidth="1"/>
    <col min="15617" max="15617" width="7.42578125" style="19" customWidth="1"/>
    <col min="15618" max="15618" width="0" style="19" hidden="1" customWidth="1"/>
    <col min="15619" max="15619" width="4" style="19" customWidth="1"/>
    <col min="15620" max="15868" width="9.140625" style="19"/>
    <col min="15869" max="15869" width="7.42578125" style="19" customWidth="1"/>
    <col min="15870" max="15870" width="52.5703125" style="19" customWidth="1"/>
    <col min="15871" max="15871" width="15.7109375" style="19" customWidth="1"/>
    <col min="15872" max="15872" width="12.5703125" style="19" customWidth="1"/>
    <col min="15873" max="15873" width="7.42578125" style="19" customWidth="1"/>
    <col min="15874" max="15874" width="0" style="19" hidden="1" customWidth="1"/>
    <col min="15875" max="15875" width="4" style="19" customWidth="1"/>
    <col min="15876" max="16124" width="9.140625" style="19"/>
    <col min="16125" max="16125" width="7.42578125" style="19" customWidth="1"/>
    <col min="16126" max="16126" width="52.5703125" style="19" customWidth="1"/>
    <col min="16127" max="16127" width="15.7109375" style="19" customWidth="1"/>
    <col min="16128" max="16128" width="12.5703125" style="19" customWidth="1"/>
    <col min="16129" max="16129" width="7.42578125" style="19" customWidth="1"/>
    <col min="16130" max="16130" width="0" style="19" hidden="1" customWidth="1"/>
    <col min="16131" max="16131" width="4" style="19" customWidth="1"/>
    <col min="16132" max="16384" width="9.140625" style="19"/>
  </cols>
  <sheetData>
    <row r="1" spans="1:8" ht="17.100000000000001" customHeight="1">
      <c r="A1" s="193"/>
      <c r="B1" s="192"/>
      <c r="C1" s="192"/>
      <c r="D1" s="192"/>
      <c r="E1" s="192"/>
      <c r="F1" s="192"/>
      <c r="G1" s="192"/>
      <c r="H1" s="192"/>
    </row>
    <row r="2" spans="1:8" ht="16.5" customHeight="1">
      <c r="A2" s="132" t="s">
        <v>1656</v>
      </c>
      <c r="B2" s="126"/>
      <c r="C2" s="126"/>
      <c r="D2" s="126"/>
      <c r="E2" s="126"/>
      <c r="F2" s="126"/>
      <c r="G2" s="126"/>
      <c r="H2" s="126"/>
    </row>
    <row r="3" spans="1:8" ht="42.75" customHeight="1">
      <c r="A3" s="55" t="s">
        <v>1349</v>
      </c>
      <c r="B3" s="69" t="s">
        <v>1387</v>
      </c>
      <c r="C3" s="54" t="str">
        <f>'Opći dio'!B11</f>
        <v>Izvršenje 2021.</v>
      </c>
      <c r="D3" s="54" t="str">
        <f>'Opći dio'!C11</f>
        <v>Izvršenje 2022.</v>
      </c>
      <c r="E3" s="54" t="str">
        <f>'Opći dio'!D11</f>
        <v>REBALANS 2022.</v>
      </c>
      <c r="F3" s="54" t="str">
        <f>'Opći dio'!E11</f>
        <v>PLAN 2023.</v>
      </c>
      <c r="G3" s="104" t="str">
        <f>'Opći dio prihodi'!G3</f>
        <v>Indeks                (4/3)</v>
      </c>
      <c r="H3" s="104" t="str">
        <f>'Opći dio prihodi'!H3</f>
        <v>Indeks (4/5)</v>
      </c>
    </row>
    <row r="4" spans="1:8" ht="15" customHeight="1">
      <c r="A4" s="68">
        <f>'Opći dio prihodi'!A4</f>
        <v>1</v>
      </c>
      <c r="B4" s="68">
        <f>'Opći dio prihodi'!B4</f>
        <v>2</v>
      </c>
      <c r="C4" s="68">
        <f>'Opći dio prihodi'!C4</f>
        <v>3</v>
      </c>
      <c r="D4" s="68">
        <f>'Opći dio prihodi'!D4</f>
        <v>4</v>
      </c>
      <c r="E4" s="68">
        <f>'Opći dio prihodi'!E4</f>
        <v>5</v>
      </c>
      <c r="F4" s="68">
        <f>'Opći dio prihodi'!F4</f>
        <v>6</v>
      </c>
      <c r="G4" s="68">
        <f>'Opći dio prihodi'!G4</f>
        <v>7</v>
      </c>
      <c r="H4" s="68">
        <f>'Opći dio prihodi'!H4</f>
        <v>8</v>
      </c>
    </row>
    <row r="5" spans="1:8" ht="30" customHeight="1">
      <c r="A5" s="88"/>
      <c r="B5" s="88" t="s">
        <v>1513</v>
      </c>
      <c r="C5" s="89">
        <f t="shared" ref="C5:E6" si="0">C6</f>
        <v>20572474</v>
      </c>
      <c r="D5" s="89">
        <f>D6</f>
        <v>21844383.130000003</v>
      </c>
      <c r="E5" s="89">
        <f t="shared" si="0"/>
        <v>22537648.350000001</v>
      </c>
      <c r="F5" s="89">
        <f>F6</f>
        <v>26511554.736000005</v>
      </c>
      <c r="G5" s="169">
        <f>D5/C5*100</f>
        <v>106.18257740901751</v>
      </c>
      <c r="H5" s="169">
        <f>D5/E5*100</f>
        <v>96.923968245338258</v>
      </c>
    </row>
    <row r="6" spans="1:8" ht="30.75" customHeight="1">
      <c r="A6" s="55"/>
      <c r="B6" s="55" t="s">
        <v>1466</v>
      </c>
      <c r="C6" s="56">
        <f t="shared" si="0"/>
        <v>20572474</v>
      </c>
      <c r="D6" s="56">
        <f>D7</f>
        <v>21844383.130000003</v>
      </c>
      <c r="E6" s="56">
        <f t="shared" si="0"/>
        <v>22537648.350000001</v>
      </c>
      <c r="F6" s="56">
        <f>F7</f>
        <v>26511554.736000005</v>
      </c>
      <c r="G6" s="170">
        <f t="shared" ref="G6:G69" si="1">D6/C6*100</f>
        <v>106.18257740901751</v>
      </c>
      <c r="H6" s="170">
        <f t="shared" ref="H6:H68" si="2">D6/E6*100</f>
        <v>96.923968245338258</v>
      </c>
    </row>
    <row r="7" spans="1:8" ht="15" customHeight="1">
      <c r="A7" s="50"/>
      <c r="B7" s="50" t="s">
        <v>1261</v>
      </c>
      <c r="C7" s="53">
        <f t="shared" ref="C7:E7" si="3">SUM(C8:C15)</f>
        <v>20572474</v>
      </c>
      <c r="D7" s="53">
        <f>SUM(D8:D15)</f>
        <v>21844383.130000003</v>
      </c>
      <c r="E7" s="53">
        <f t="shared" si="3"/>
        <v>22537648.350000001</v>
      </c>
      <c r="F7" s="53">
        <f t="shared" ref="F7" si="4">SUM(F8:F15)</f>
        <v>26511554.736000005</v>
      </c>
      <c r="G7" s="171">
        <f t="shared" si="1"/>
        <v>106.18257740901751</v>
      </c>
      <c r="H7" s="171">
        <f t="shared" si="2"/>
        <v>96.923968245338258</v>
      </c>
    </row>
    <row r="8" spans="1:8" ht="15" customHeight="1">
      <c r="A8" s="60">
        <v>3111</v>
      </c>
      <c r="B8" s="59" t="s">
        <v>1431</v>
      </c>
      <c r="C8" s="79">
        <v>16916154</v>
      </c>
      <c r="D8" s="79">
        <v>17794891.370000001</v>
      </c>
      <c r="E8" s="79">
        <v>18391537</v>
      </c>
      <c r="F8" s="79">
        <v>21563121.171</v>
      </c>
      <c r="G8" s="172">
        <f>D8/C8*100</f>
        <v>105.19466404715871</v>
      </c>
      <c r="H8" s="172">
        <f t="shared" si="2"/>
        <v>96.755868582381126</v>
      </c>
    </row>
    <row r="9" spans="1:8" ht="15" customHeight="1">
      <c r="A9" s="60">
        <v>3114</v>
      </c>
      <c r="B9" s="59" t="s">
        <v>1632</v>
      </c>
      <c r="C9" s="79"/>
      <c r="D9" s="79">
        <v>55884.1</v>
      </c>
      <c r="E9" s="79">
        <v>65105.85</v>
      </c>
      <c r="F9" s="79">
        <v>291826.25400000002</v>
      </c>
      <c r="G9" s="172"/>
      <c r="H9" s="172">
        <f t="shared" si="2"/>
        <v>85.835758230635179</v>
      </c>
    </row>
    <row r="10" spans="1:8" ht="15" customHeight="1">
      <c r="A10" s="60">
        <v>3121</v>
      </c>
      <c r="B10" s="59" t="s">
        <v>1317</v>
      </c>
      <c r="C10" s="79">
        <v>491108</v>
      </c>
      <c r="D10" s="79">
        <v>559495.31999999995</v>
      </c>
      <c r="E10" s="79">
        <v>552323</v>
      </c>
      <c r="F10" s="79">
        <v>478727.06100000005</v>
      </c>
      <c r="G10" s="172">
        <f t="shared" si="1"/>
        <v>113.92510812285688</v>
      </c>
      <c r="H10" s="172">
        <f t="shared" si="2"/>
        <v>101.29857347964868</v>
      </c>
    </row>
    <row r="11" spans="1:8" ht="15" customHeight="1">
      <c r="A11" s="60">
        <v>3132</v>
      </c>
      <c r="B11" s="59" t="s">
        <v>1383</v>
      </c>
      <c r="C11" s="79">
        <v>2791166</v>
      </c>
      <c r="D11" s="79">
        <v>2945376.49</v>
      </c>
      <c r="E11" s="79">
        <v>3033689</v>
      </c>
      <c r="F11" s="79">
        <v>3557911.452</v>
      </c>
      <c r="G11" s="172">
        <f t="shared" si="1"/>
        <v>105.52494871319011</v>
      </c>
      <c r="H11" s="172">
        <f t="shared" si="2"/>
        <v>97.088939901222588</v>
      </c>
    </row>
    <row r="12" spans="1:8" ht="15" customHeight="1">
      <c r="A12" s="60">
        <v>3133</v>
      </c>
      <c r="B12" s="59" t="s">
        <v>1432</v>
      </c>
      <c r="C12" s="79"/>
      <c r="D12" s="79">
        <v>2.64</v>
      </c>
      <c r="E12" s="79"/>
      <c r="F12" s="79">
        <v>0</v>
      </c>
      <c r="G12" s="172"/>
      <c r="H12" s="172"/>
    </row>
    <row r="13" spans="1:8" ht="15" customHeight="1">
      <c r="A13" s="60">
        <v>3212</v>
      </c>
      <c r="B13" s="59" t="s">
        <v>1265</v>
      </c>
      <c r="C13" s="79">
        <v>326058</v>
      </c>
      <c r="D13" s="79">
        <v>422470.71</v>
      </c>
      <c r="E13" s="79">
        <v>423106</v>
      </c>
      <c r="F13" s="79">
        <v>531461.02650000004</v>
      </c>
      <c r="G13" s="172">
        <f t="shared" si="1"/>
        <v>129.56919014408481</v>
      </c>
      <c r="H13" s="172">
        <f t="shared" si="2"/>
        <v>99.849850864795116</v>
      </c>
    </row>
    <row r="14" spans="1:8" ht="15" customHeight="1">
      <c r="A14" s="60">
        <v>3236</v>
      </c>
      <c r="B14" s="59" t="s">
        <v>1277</v>
      </c>
      <c r="C14" s="79">
        <v>17500</v>
      </c>
      <c r="D14" s="79">
        <v>38400</v>
      </c>
      <c r="E14" s="79">
        <v>38400</v>
      </c>
      <c r="F14" s="79">
        <v>55001.850000000006</v>
      </c>
      <c r="G14" s="172">
        <f t="shared" si="1"/>
        <v>219.42857142857144</v>
      </c>
      <c r="H14" s="172">
        <f t="shared" si="2"/>
        <v>100</v>
      </c>
    </row>
    <row r="15" spans="1:8" ht="15" customHeight="1">
      <c r="A15" s="60">
        <v>3295</v>
      </c>
      <c r="B15" s="59" t="s">
        <v>1284</v>
      </c>
      <c r="C15" s="79">
        <v>30488</v>
      </c>
      <c r="D15" s="79">
        <v>27862.5</v>
      </c>
      <c r="E15" s="79">
        <v>33487.5</v>
      </c>
      <c r="F15" s="79">
        <v>33505.921500000004</v>
      </c>
      <c r="G15" s="172">
        <f t="shared" si="1"/>
        <v>91.388415114143271</v>
      </c>
      <c r="H15" s="172">
        <f t="shared" si="2"/>
        <v>83.202687569988797</v>
      </c>
    </row>
    <row r="16" spans="1:8" ht="30" customHeight="1">
      <c r="A16" s="88"/>
      <c r="B16" s="88" t="s">
        <v>1509</v>
      </c>
      <c r="C16" s="89">
        <f t="shared" ref="C16:E16" si="5">C17+C58</f>
        <v>3237299</v>
      </c>
      <c r="D16" s="89">
        <f>D17+D58</f>
        <v>2613118.6300000004</v>
      </c>
      <c r="E16" s="89">
        <f t="shared" si="5"/>
        <v>2939341.6100000003</v>
      </c>
      <c r="F16" s="89">
        <f>F17+F58</f>
        <v>3462586</v>
      </c>
      <c r="G16" s="169">
        <f t="shared" si="1"/>
        <v>80.719100398202343</v>
      </c>
      <c r="H16" s="169">
        <f t="shared" si="2"/>
        <v>88.901494848705255</v>
      </c>
    </row>
    <row r="17" spans="1:8" ht="32.25" customHeight="1">
      <c r="A17" s="55"/>
      <c r="B17" s="55" t="s">
        <v>862</v>
      </c>
      <c r="C17" s="125">
        <f>C18</f>
        <v>3237299</v>
      </c>
      <c r="D17" s="125">
        <f>D18</f>
        <v>2572264.7200000002</v>
      </c>
      <c r="E17" s="125">
        <f t="shared" ref="E17" si="6">E18</f>
        <v>2898489.89</v>
      </c>
      <c r="F17" s="125">
        <f>F18</f>
        <v>3379336</v>
      </c>
      <c r="G17" s="173">
        <f t="shared" si="1"/>
        <v>79.457125214569317</v>
      </c>
      <c r="H17" s="173">
        <f t="shared" si="2"/>
        <v>88.744995415526546</v>
      </c>
    </row>
    <row r="18" spans="1:8" ht="15" customHeight="1">
      <c r="A18" s="50"/>
      <c r="B18" s="50" t="s">
        <v>1261</v>
      </c>
      <c r="C18" s="53">
        <f t="shared" ref="C18" si="7">SUM(C19:C57)</f>
        <v>3237299</v>
      </c>
      <c r="D18" s="53">
        <f>SUM(D19:D57)</f>
        <v>2572264.7200000002</v>
      </c>
      <c r="E18" s="53">
        <f>SUM(E20:E57)</f>
        <v>2898489.89</v>
      </c>
      <c r="F18" s="53">
        <f t="shared" ref="F18" si="8">SUM(F19:F57)</f>
        <v>3379336</v>
      </c>
      <c r="G18" s="171">
        <f t="shared" si="1"/>
        <v>79.457125214569317</v>
      </c>
      <c r="H18" s="171">
        <f t="shared" si="2"/>
        <v>88.744995415526546</v>
      </c>
    </row>
    <row r="19" spans="1:8" ht="15" customHeight="1">
      <c r="A19" s="60">
        <v>3111</v>
      </c>
      <c r="B19" s="59" t="s">
        <v>1431</v>
      </c>
      <c r="C19" s="79"/>
      <c r="D19" s="79"/>
      <c r="E19" s="79">
        <v>2572264.52</v>
      </c>
      <c r="F19" s="79"/>
      <c r="G19" s="172"/>
      <c r="H19" s="172">
        <f t="shared" si="2"/>
        <v>0</v>
      </c>
    </row>
    <row r="20" spans="1:8" ht="15" customHeight="1">
      <c r="A20" s="60">
        <v>3112</v>
      </c>
      <c r="B20" s="59" t="s">
        <v>1448</v>
      </c>
      <c r="C20" s="79">
        <v>723</v>
      </c>
      <c r="D20" s="79"/>
      <c r="E20" s="79"/>
      <c r="F20" s="79"/>
      <c r="G20" s="172">
        <f t="shared" si="1"/>
        <v>0</v>
      </c>
      <c r="H20" s="172"/>
    </row>
    <row r="21" spans="1:8" ht="15" hidden="1" customHeight="1">
      <c r="A21" s="60">
        <v>3113</v>
      </c>
      <c r="B21" s="59" t="s">
        <v>1551</v>
      </c>
      <c r="C21" s="79"/>
      <c r="D21" s="79"/>
      <c r="E21" s="79"/>
      <c r="F21" s="79"/>
      <c r="G21" s="172" t="e">
        <f t="shared" si="1"/>
        <v>#DIV/0!</v>
      </c>
      <c r="H21" s="172" t="e">
        <f t="shared" si="2"/>
        <v>#DIV/0!</v>
      </c>
    </row>
    <row r="22" spans="1:8" ht="15" customHeight="1">
      <c r="A22" s="60">
        <v>3132</v>
      </c>
      <c r="B22" s="59" t="s">
        <v>1383</v>
      </c>
      <c r="C22" s="79">
        <v>1156</v>
      </c>
      <c r="D22" s="79"/>
      <c r="E22" s="79"/>
      <c r="F22" s="79">
        <v>0</v>
      </c>
      <c r="G22" s="172">
        <f t="shared" si="1"/>
        <v>0</v>
      </c>
      <c r="H22" s="172"/>
    </row>
    <row r="23" spans="1:8" ht="15" hidden="1" customHeight="1">
      <c r="A23" s="60">
        <v>3133</v>
      </c>
      <c r="B23" s="59" t="s">
        <v>1432</v>
      </c>
      <c r="C23" s="79"/>
      <c r="D23" s="79"/>
      <c r="E23" s="79"/>
      <c r="F23" s="79"/>
      <c r="G23" s="172" t="e">
        <f t="shared" si="1"/>
        <v>#DIV/0!</v>
      </c>
      <c r="H23" s="172" t="e">
        <f t="shared" si="2"/>
        <v>#DIV/0!</v>
      </c>
    </row>
    <row r="24" spans="1:8" ht="15" customHeight="1">
      <c r="A24" s="60">
        <v>3211</v>
      </c>
      <c r="B24" s="59" t="s">
        <v>1264</v>
      </c>
      <c r="C24" s="79">
        <v>58719</v>
      </c>
      <c r="D24" s="79">
        <v>48703.23</v>
      </c>
      <c r="E24" s="79">
        <v>48158</v>
      </c>
      <c r="F24" s="79">
        <v>50000</v>
      </c>
      <c r="G24" s="172">
        <f t="shared" si="1"/>
        <v>82.942880498646105</v>
      </c>
      <c r="H24" s="172">
        <f t="shared" si="2"/>
        <v>101.13216911001288</v>
      </c>
    </row>
    <row r="25" spans="1:8" ht="15" customHeight="1">
      <c r="A25" s="60">
        <v>3213</v>
      </c>
      <c r="B25" s="59" t="s">
        <v>1266</v>
      </c>
      <c r="C25" s="79">
        <v>5793</v>
      </c>
      <c r="D25" s="79">
        <v>44025.14</v>
      </c>
      <c r="E25" s="79">
        <v>55325</v>
      </c>
      <c r="F25" s="79">
        <v>50000</v>
      </c>
      <c r="G25" s="172">
        <f t="shared" si="1"/>
        <v>759.97134472639391</v>
      </c>
      <c r="H25" s="172">
        <f t="shared" si="2"/>
        <v>79.575490284681422</v>
      </c>
    </row>
    <row r="26" spans="1:8" ht="15" customHeight="1">
      <c r="A26" s="60">
        <v>3214</v>
      </c>
      <c r="B26" s="59" t="s">
        <v>1603</v>
      </c>
      <c r="C26" s="79">
        <v>1362</v>
      </c>
      <c r="D26" s="79"/>
      <c r="E26" s="79"/>
      <c r="F26" s="79"/>
      <c r="G26" s="172">
        <f t="shared" si="1"/>
        <v>0</v>
      </c>
      <c r="H26" s="172"/>
    </row>
    <row r="27" spans="1:8" ht="15" customHeight="1">
      <c r="A27" s="60">
        <v>3221</v>
      </c>
      <c r="B27" s="59" t="s">
        <v>1267</v>
      </c>
      <c r="C27" s="79">
        <v>193153</v>
      </c>
      <c r="D27" s="79">
        <v>130426.06</v>
      </c>
      <c r="E27" s="79">
        <v>130426</v>
      </c>
      <c r="F27" s="79">
        <v>210000</v>
      </c>
      <c r="G27" s="172">
        <f t="shared" si="1"/>
        <v>67.524739455250511</v>
      </c>
      <c r="H27" s="172">
        <f t="shared" si="2"/>
        <v>100.00004600309754</v>
      </c>
    </row>
    <row r="28" spans="1:8" ht="15" customHeight="1">
      <c r="A28" s="60">
        <v>3222</v>
      </c>
      <c r="B28" s="59" t="s">
        <v>1268</v>
      </c>
      <c r="C28" s="79">
        <v>8056</v>
      </c>
      <c r="D28" s="79">
        <v>9580.26</v>
      </c>
      <c r="E28" s="79">
        <v>9580</v>
      </c>
      <c r="F28" s="79">
        <v>20000</v>
      </c>
      <c r="G28" s="172">
        <f t="shared" si="1"/>
        <v>118.9208043694141</v>
      </c>
      <c r="H28" s="172">
        <f t="shared" si="2"/>
        <v>100.00271398747391</v>
      </c>
    </row>
    <row r="29" spans="1:8" ht="15" customHeight="1">
      <c r="A29" s="60">
        <v>3223</v>
      </c>
      <c r="B29" s="59" t="s">
        <v>1269</v>
      </c>
      <c r="C29" s="79">
        <v>395216</v>
      </c>
      <c r="D29" s="79">
        <v>596586.13</v>
      </c>
      <c r="E29" s="79">
        <f>631586+35000-220.11</f>
        <v>666365.89</v>
      </c>
      <c r="F29" s="79">
        <v>700000</v>
      </c>
      <c r="G29" s="172">
        <f t="shared" si="1"/>
        <v>150.95191743249262</v>
      </c>
      <c r="H29" s="172">
        <f t="shared" si="2"/>
        <v>89.528311540676256</v>
      </c>
    </row>
    <row r="30" spans="1:8" ht="15" customHeight="1">
      <c r="A30" s="60">
        <v>3224</v>
      </c>
      <c r="B30" s="59" t="s">
        <v>1270</v>
      </c>
      <c r="C30" s="79">
        <v>176834</v>
      </c>
      <c r="D30" s="79">
        <v>112158.17</v>
      </c>
      <c r="E30" s="79">
        <v>112702</v>
      </c>
      <c r="F30" s="79">
        <v>120000</v>
      </c>
      <c r="G30" s="172">
        <f t="shared" si="1"/>
        <v>63.425681712792795</v>
      </c>
      <c r="H30" s="172">
        <f t="shared" si="2"/>
        <v>99.517461979379249</v>
      </c>
    </row>
    <row r="31" spans="1:8" ht="15" customHeight="1">
      <c r="A31" s="60">
        <v>3225</v>
      </c>
      <c r="B31" s="59" t="s">
        <v>1634</v>
      </c>
      <c r="C31" s="79"/>
      <c r="D31" s="79">
        <v>3388.6</v>
      </c>
      <c r="E31" s="79">
        <v>3388</v>
      </c>
      <c r="F31" s="79"/>
      <c r="G31" s="172"/>
      <c r="H31" s="172">
        <f t="shared" si="2"/>
        <v>100.01770956316412</v>
      </c>
    </row>
    <row r="32" spans="1:8" ht="15" customHeight="1">
      <c r="A32" s="60">
        <v>3227</v>
      </c>
      <c r="B32" s="59" t="s">
        <v>1331</v>
      </c>
      <c r="C32" s="79">
        <v>5381</v>
      </c>
      <c r="D32" s="79">
        <v>4236.25</v>
      </c>
      <c r="E32" s="79">
        <v>4236</v>
      </c>
      <c r="F32" s="79">
        <v>10000</v>
      </c>
      <c r="G32" s="172">
        <f t="shared" si="1"/>
        <v>78.726073220590962</v>
      </c>
      <c r="H32" s="172">
        <f t="shared" si="2"/>
        <v>100.00590179414542</v>
      </c>
    </row>
    <row r="33" spans="1:8" ht="15" customHeight="1">
      <c r="A33" s="60">
        <v>3231</v>
      </c>
      <c r="B33" s="59" t="s">
        <v>1272</v>
      </c>
      <c r="C33" s="79">
        <v>37654</v>
      </c>
      <c r="D33" s="79">
        <v>24981.62</v>
      </c>
      <c r="E33" s="79">
        <v>24981</v>
      </c>
      <c r="F33" s="79">
        <v>40000</v>
      </c>
      <c r="G33" s="172">
        <f t="shared" si="1"/>
        <v>66.345195729537366</v>
      </c>
      <c r="H33" s="172">
        <f t="shared" si="2"/>
        <v>100.00248188623353</v>
      </c>
    </row>
    <row r="34" spans="1:8" ht="15" customHeight="1">
      <c r="A34" s="60">
        <v>3232</v>
      </c>
      <c r="B34" s="59" t="s">
        <v>1273</v>
      </c>
      <c r="C34" s="79">
        <v>61604</v>
      </c>
      <c r="D34" s="79">
        <v>105988.77</v>
      </c>
      <c r="E34" s="79">
        <v>207373</v>
      </c>
      <c r="F34" s="79">
        <v>260036</v>
      </c>
      <c r="G34" s="172">
        <f t="shared" si="1"/>
        <v>172.04851957665088</v>
      </c>
      <c r="H34" s="172">
        <f t="shared" si="2"/>
        <v>51.110207211160564</v>
      </c>
    </row>
    <row r="35" spans="1:8" ht="15" customHeight="1">
      <c r="A35" s="60">
        <v>3233</v>
      </c>
      <c r="B35" s="59" t="s">
        <v>1274</v>
      </c>
      <c r="C35" s="79">
        <v>79747</v>
      </c>
      <c r="D35" s="79">
        <v>93349.46</v>
      </c>
      <c r="E35" s="79">
        <v>116924</v>
      </c>
      <c r="F35" s="79">
        <v>150000</v>
      </c>
      <c r="G35" s="172">
        <f t="shared" si="1"/>
        <v>117.05701781885213</v>
      </c>
      <c r="H35" s="172">
        <f t="shared" si="2"/>
        <v>79.837723649550142</v>
      </c>
    </row>
    <row r="36" spans="1:8" ht="15" customHeight="1">
      <c r="A36" s="60">
        <v>3234</v>
      </c>
      <c r="B36" s="59" t="s">
        <v>1275</v>
      </c>
      <c r="C36" s="79">
        <v>269144</v>
      </c>
      <c r="D36" s="79">
        <v>159817.54999999999</v>
      </c>
      <c r="E36" s="79">
        <v>159817</v>
      </c>
      <c r="F36" s="79">
        <v>210000</v>
      </c>
      <c r="G36" s="172">
        <f t="shared" si="1"/>
        <v>59.379941592604702</v>
      </c>
      <c r="H36" s="172">
        <f t="shared" si="2"/>
        <v>100.00034414361426</v>
      </c>
    </row>
    <row r="37" spans="1:8" ht="15" customHeight="1">
      <c r="A37" s="60">
        <v>3235</v>
      </c>
      <c r="B37" s="59" t="s">
        <v>1276</v>
      </c>
      <c r="C37" s="79">
        <v>361029</v>
      </c>
      <c r="D37" s="79">
        <v>191115.29</v>
      </c>
      <c r="E37" s="79">
        <v>191115</v>
      </c>
      <c r="F37" s="79">
        <v>350000</v>
      </c>
      <c r="G37" s="172">
        <f t="shared" si="1"/>
        <v>52.936271047478179</v>
      </c>
      <c r="H37" s="172">
        <f t="shared" si="2"/>
        <v>100.00015174109829</v>
      </c>
    </row>
    <row r="38" spans="1:8" ht="15" customHeight="1">
      <c r="A38" s="60">
        <v>3236</v>
      </c>
      <c r="B38" s="59" t="s">
        <v>1277</v>
      </c>
      <c r="C38" s="79">
        <v>20175</v>
      </c>
      <c r="D38" s="79">
        <v>19934.3</v>
      </c>
      <c r="E38" s="79">
        <v>19934</v>
      </c>
      <c r="F38" s="79"/>
      <c r="G38" s="172">
        <f t="shared" si="1"/>
        <v>98.80693928128872</v>
      </c>
      <c r="H38" s="172">
        <f t="shared" si="2"/>
        <v>100.00150496638909</v>
      </c>
    </row>
    <row r="39" spans="1:8" ht="15" customHeight="1">
      <c r="A39" s="60">
        <v>3237</v>
      </c>
      <c r="B39" s="59" t="s">
        <v>1278</v>
      </c>
      <c r="C39" s="79">
        <v>940749</v>
      </c>
      <c r="D39" s="79">
        <v>727427.98</v>
      </c>
      <c r="E39" s="79">
        <v>752930</v>
      </c>
      <c r="F39" s="79">
        <v>720000</v>
      </c>
      <c r="G39" s="172">
        <f t="shared" si="1"/>
        <v>77.32434262486592</v>
      </c>
      <c r="H39" s="172">
        <f t="shared" si="2"/>
        <v>96.612962692414968</v>
      </c>
    </row>
    <row r="40" spans="1:8" ht="15" customHeight="1">
      <c r="A40" s="60">
        <v>3238</v>
      </c>
      <c r="B40" s="59" t="s">
        <v>1279</v>
      </c>
      <c r="C40" s="79">
        <v>109661</v>
      </c>
      <c r="D40" s="79">
        <v>64766.31</v>
      </c>
      <c r="E40" s="79">
        <v>64766</v>
      </c>
      <c r="F40" s="79">
        <v>120000</v>
      </c>
      <c r="G40" s="172">
        <f t="shared" si="1"/>
        <v>59.060477289100042</v>
      </c>
      <c r="H40" s="172">
        <f t="shared" si="2"/>
        <v>100.00047864620325</v>
      </c>
    </row>
    <row r="41" spans="1:8" ht="15" customHeight="1">
      <c r="A41" s="60">
        <v>3239</v>
      </c>
      <c r="B41" s="59" t="s">
        <v>1280</v>
      </c>
      <c r="C41" s="79">
        <v>177529</v>
      </c>
      <c r="D41" s="79">
        <v>101649.58</v>
      </c>
      <c r="E41" s="79">
        <v>195149</v>
      </c>
      <c r="F41" s="79">
        <v>150000</v>
      </c>
      <c r="G41" s="172">
        <f t="shared" si="1"/>
        <v>57.258014183598171</v>
      </c>
      <c r="H41" s="172">
        <f t="shared" si="2"/>
        <v>52.088189024796435</v>
      </c>
    </row>
    <row r="42" spans="1:8" ht="15" customHeight="1">
      <c r="A42" s="60">
        <v>3241</v>
      </c>
      <c r="B42" s="59" t="s">
        <v>1456</v>
      </c>
      <c r="C42" s="79">
        <v>1545</v>
      </c>
      <c r="D42" s="79">
        <v>896</v>
      </c>
      <c r="E42" s="79">
        <v>896</v>
      </c>
      <c r="F42" s="79">
        <v>1000</v>
      </c>
      <c r="G42" s="172">
        <f t="shared" si="1"/>
        <v>57.993527508090615</v>
      </c>
      <c r="H42" s="172">
        <f t="shared" si="2"/>
        <v>100</v>
      </c>
    </row>
    <row r="43" spans="1:8" ht="15" customHeight="1">
      <c r="A43" s="60">
        <v>3292</v>
      </c>
      <c r="B43" s="59" t="s">
        <v>1281</v>
      </c>
      <c r="C43" s="79">
        <v>28581</v>
      </c>
      <c r="D43" s="79">
        <v>20865.25</v>
      </c>
      <c r="E43" s="79">
        <v>20865</v>
      </c>
      <c r="F43" s="79">
        <v>37000</v>
      </c>
      <c r="G43" s="172">
        <f t="shared" si="1"/>
        <v>73.003918687239775</v>
      </c>
      <c r="H43" s="172">
        <f t="shared" si="2"/>
        <v>100.00119817876826</v>
      </c>
    </row>
    <row r="44" spans="1:8" ht="15" customHeight="1">
      <c r="A44" s="60">
        <v>3293</v>
      </c>
      <c r="B44" s="59" t="s">
        <v>1321</v>
      </c>
      <c r="C44" s="79">
        <v>14094</v>
      </c>
      <c r="D44" s="79">
        <v>6345</v>
      </c>
      <c r="E44" s="79">
        <v>6345</v>
      </c>
      <c r="F44" s="79">
        <v>10000</v>
      </c>
      <c r="G44" s="172">
        <f t="shared" si="1"/>
        <v>45.019157088122611</v>
      </c>
      <c r="H44" s="172">
        <f t="shared" si="2"/>
        <v>100</v>
      </c>
    </row>
    <row r="45" spans="1:8" ht="15" customHeight="1">
      <c r="A45" s="60">
        <v>3294</v>
      </c>
      <c r="B45" s="59" t="s">
        <v>1283</v>
      </c>
      <c r="C45" s="79">
        <v>9000</v>
      </c>
      <c r="D45" s="79">
        <v>29924.23</v>
      </c>
      <c r="E45" s="79">
        <v>29924</v>
      </c>
      <c r="F45" s="79">
        <v>30000</v>
      </c>
      <c r="G45" s="172">
        <f t="shared" si="1"/>
        <v>332.49144444444443</v>
      </c>
      <c r="H45" s="172">
        <f t="shared" si="2"/>
        <v>100.00076861382168</v>
      </c>
    </row>
    <row r="46" spans="1:8" ht="15" customHeight="1">
      <c r="A46" s="60">
        <v>3295</v>
      </c>
      <c r="B46" s="59" t="s">
        <v>1284</v>
      </c>
      <c r="C46" s="79">
        <v>4188</v>
      </c>
      <c r="D46" s="79">
        <v>2514.71</v>
      </c>
      <c r="E46" s="79">
        <v>3714</v>
      </c>
      <c r="F46" s="79">
        <v>5000</v>
      </c>
      <c r="G46" s="172">
        <f t="shared" si="1"/>
        <v>60.045606494746892</v>
      </c>
      <c r="H46" s="172">
        <f t="shared" si="2"/>
        <v>67.708939149165332</v>
      </c>
    </row>
    <row r="47" spans="1:8" ht="15" hidden="1" customHeight="1">
      <c r="A47" s="60">
        <v>3296</v>
      </c>
      <c r="B47" s="59" t="s">
        <v>1469</v>
      </c>
      <c r="C47" s="79"/>
      <c r="D47" s="79"/>
      <c r="E47" s="79"/>
      <c r="F47" s="79"/>
      <c r="G47" s="172" t="e">
        <f t="shared" si="1"/>
        <v>#DIV/0!</v>
      </c>
      <c r="H47" s="172" t="e">
        <f t="shared" si="2"/>
        <v>#DIV/0!</v>
      </c>
    </row>
    <row r="48" spans="1:8" ht="15" customHeight="1">
      <c r="A48" s="60">
        <v>3299</v>
      </c>
      <c r="B48" s="59" t="s">
        <v>1285</v>
      </c>
      <c r="C48" s="79">
        <v>76431</v>
      </c>
      <c r="D48" s="79">
        <v>20106.89</v>
      </c>
      <c r="E48" s="79">
        <v>20106</v>
      </c>
      <c r="F48" s="79">
        <v>75000</v>
      </c>
      <c r="G48" s="172">
        <f t="shared" si="1"/>
        <v>26.30724444269995</v>
      </c>
      <c r="H48" s="172">
        <f t="shared" si="2"/>
        <v>100.00442653934149</v>
      </c>
    </row>
    <row r="49" spans="1:8" ht="15" customHeight="1">
      <c r="A49" s="60">
        <v>3431</v>
      </c>
      <c r="B49" s="59" t="s">
        <v>1286</v>
      </c>
      <c r="C49" s="79">
        <v>27558</v>
      </c>
      <c r="D49" s="79">
        <v>20973.93</v>
      </c>
      <c r="E49" s="79">
        <v>20720</v>
      </c>
      <c r="F49" s="79">
        <v>21000</v>
      </c>
      <c r="G49" s="172">
        <f t="shared" si="1"/>
        <v>76.108317004136723</v>
      </c>
      <c r="H49" s="172">
        <f t="shared" si="2"/>
        <v>101.22553088803087</v>
      </c>
    </row>
    <row r="50" spans="1:8" ht="15" hidden="1" customHeight="1">
      <c r="A50" s="60">
        <v>3432</v>
      </c>
      <c r="B50" s="81" t="s">
        <v>1323</v>
      </c>
      <c r="C50" s="79"/>
      <c r="D50" s="79"/>
      <c r="E50" s="79">
        <v>249</v>
      </c>
      <c r="F50" s="79"/>
      <c r="G50" s="172" t="e">
        <f t="shared" si="1"/>
        <v>#DIV/0!</v>
      </c>
      <c r="H50" s="172">
        <f t="shared" si="2"/>
        <v>0</v>
      </c>
    </row>
    <row r="51" spans="1:8" ht="15" customHeight="1">
      <c r="A51" s="60">
        <v>3433</v>
      </c>
      <c r="B51" s="59" t="s">
        <v>1449</v>
      </c>
      <c r="C51" s="79">
        <v>6</v>
      </c>
      <c r="D51" s="79">
        <v>2.63</v>
      </c>
      <c r="E51" s="79"/>
      <c r="F51" s="79">
        <v>300</v>
      </c>
      <c r="G51" s="172">
        <f t="shared" si="1"/>
        <v>43.833333333333329</v>
      </c>
      <c r="H51" s="172"/>
    </row>
    <row r="52" spans="1:8" ht="15" customHeight="1">
      <c r="A52" s="60">
        <v>3721</v>
      </c>
      <c r="B52" s="59" t="s">
        <v>1600</v>
      </c>
      <c r="C52" s="79">
        <v>40218</v>
      </c>
      <c r="D52" s="79">
        <v>18750</v>
      </c>
      <c r="E52" s="79">
        <v>18750</v>
      </c>
      <c r="F52" s="79">
        <v>40000</v>
      </c>
      <c r="G52" s="172">
        <f t="shared" si="1"/>
        <v>46.620916007757721</v>
      </c>
      <c r="H52" s="172">
        <f t="shared" si="2"/>
        <v>100</v>
      </c>
    </row>
    <row r="53" spans="1:8" ht="15" customHeight="1">
      <c r="A53" s="60">
        <v>3812</v>
      </c>
      <c r="B53" s="59" t="s">
        <v>1441</v>
      </c>
      <c r="C53" s="79">
        <v>11988</v>
      </c>
      <c r="D53" s="79"/>
      <c r="E53" s="79"/>
      <c r="F53" s="79"/>
      <c r="G53" s="172">
        <f t="shared" si="1"/>
        <v>0</v>
      </c>
      <c r="H53" s="172"/>
    </row>
    <row r="54" spans="1:8" ht="15" customHeight="1">
      <c r="A54" s="60">
        <v>4123</v>
      </c>
      <c r="B54" s="59" t="s">
        <v>1334</v>
      </c>
      <c r="C54" s="79">
        <v>26232</v>
      </c>
      <c r="D54" s="79"/>
      <c r="E54" s="79"/>
      <c r="F54" s="79"/>
      <c r="G54" s="172">
        <f t="shared" si="1"/>
        <v>0</v>
      </c>
      <c r="H54" s="172"/>
    </row>
    <row r="55" spans="1:8" ht="15" customHeight="1">
      <c r="A55" s="60">
        <v>4221</v>
      </c>
      <c r="B55" s="59" t="s">
        <v>1287</v>
      </c>
      <c r="C55" s="79">
        <v>80798</v>
      </c>
      <c r="D55" s="79">
        <v>11867</v>
      </c>
      <c r="E55" s="79">
        <v>11867</v>
      </c>
      <c r="F55" s="79"/>
      <c r="G55" s="172">
        <f t="shared" si="1"/>
        <v>14.687244733780538</v>
      </c>
      <c r="H55" s="172">
        <f t="shared" si="2"/>
        <v>100</v>
      </c>
    </row>
    <row r="56" spans="1:8" ht="15" customHeight="1">
      <c r="A56" s="60">
        <v>4223</v>
      </c>
      <c r="B56" s="59" t="s">
        <v>1335</v>
      </c>
      <c r="C56" s="79">
        <v>12975</v>
      </c>
      <c r="D56" s="79">
        <v>1884.38</v>
      </c>
      <c r="E56" s="79">
        <v>1884</v>
      </c>
      <c r="F56" s="79"/>
      <c r="G56" s="172">
        <f t="shared" si="1"/>
        <v>14.523159922928711</v>
      </c>
      <c r="H56" s="172">
        <f t="shared" si="2"/>
        <v>100.02016985138005</v>
      </c>
    </row>
    <row r="57" spans="1:8" ht="15" hidden="1" customHeight="1">
      <c r="A57" s="60">
        <v>4224</v>
      </c>
      <c r="B57" s="59" t="s">
        <v>1602</v>
      </c>
      <c r="C57" s="79"/>
      <c r="D57" s="79"/>
      <c r="E57" s="79"/>
      <c r="F57" s="79"/>
      <c r="G57" s="172" t="e">
        <f t="shared" si="1"/>
        <v>#DIV/0!</v>
      </c>
      <c r="H57" s="172" t="e">
        <f t="shared" si="2"/>
        <v>#DIV/0!</v>
      </c>
    </row>
    <row r="58" spans="1:8" ht="32.25" customHeight="1">
      <c r="A58" s="55"/>
      <c r="B58" s="55" t="s">
        <v>1647</v>
      </c>
      <c r="C58" s="71">
        <f>C59</f>
        <v>0</v>
      </c>
      <c r="D58" s="71">
        <f>D59</f>
        <v>40853.910000000003</v>
      </c>
      <c r="E58" s="71">
        <f t="shared" ref="E58" si="9">E59</f>
        <v>40851.72</v>
      </c>
      <c r="F58" s="71">
        <f>F59</f>
        <v>83250</v>
      </c>
      <c r="G58" s="174"/>
      <c r="H58" s="174">
        <f t="shared" si="2"/>
        <v>100.00536085139133</v>
      </c>
    </row>
    <row r="59" spans="1:8" ht="15" customHeight="1">
      <c r="A59" s="50"/>
      <c r="B59" s="50" t="s">
        <v>1261</v>
      </c>
      <c r="C59" s="53">
        <f t="shared" ref="C59:E59" si="10">SUM(C60:C66)</f>
        <v>0</v>
      </c>
      <c r="D59" s="53">
        <f>SUM(D60:D66)</f>
        <v>40853.910000000003</v>
      </c>
      <c r="E59" s="53">
        <f t="shared" si="10"/>
        <v>40851.72</v>
      </c>
      <c r="F59" s="53">
        <f>SUM(F60:F66)</f>
        <v>83250</v>
      </c>
      <c r="G59" s="171"/>
      <c r="H59" s="171">
        <f t="shared" si="2"/>
        <v>100.00536085139133</v>
      </c>
    </row>
    <row r="60" spans="1:8" ht="15" customHeight="1">
      <c r="A60" s="60">
        <v>3111</v>
      </c>
      <c r="B60" s="59" t="s">
        <v>1431</v>
      </c>
      <c r="C60" s="79"/>
      <c r="D60" s="79">
        <v>22818.720000000001</v>
      </c>
      <c r="E60" s="79">
        <v>22818.720000000001</v>
      </c>
      <c r="F60" s="79">
        <v>50000</v>
      </c>
      <c r="G60" s="172"/>
      <c r="H60" s="172">
        <f t="shared" si="2"/>
        <v>100</v>
      </c>
    </row>
    <row r="61" spans="1:8" ht="15" customHeight="1">
      <c r="A61" s="60">
        <v>3132</v>
      </c>
      <c r="B61" s="59" t="s">
        <v>1383</v>
      </c>
      <c r="C61" s="79"/>
      <c r="D61" s="79">
        <v>3536.86</v>
      </c>
      <c r="E61" s="79">
        <v>3536</v>
      </c>
      <c r="F61" s="79">
        <v>8250</v>
      </c>
      <c r="G61" s="172"/>
      <c r="H61" s="172">
        <f t="shared" si="2"/>
        <v>100.02432126696831</v>
      </c>
    </row>
    <row r="62" spans="1:8" ht="15" customHeight="1">
      <c r="A62" s="60">
        <v>3133</v>
      </c>
      <c r="B62" s="59" t="s">
        <v>1432</v>
      </c>
      <c r="C62" s="79"/>
      <c r="D62" s="79">
        <v>387.94</v>
      </c>
      <c r="E62" s="79">
        <v>388</v>
      </c>
      <c r="F62" s="79">
        <v>1000</v>
      </c>
      <c r="G62" s="172"/>
      <c r="H62" s="172">
        <f t="shared" si="2"/>
        <v>99.984536082474236</v>
      </c>
    </row>
    <row r="63" spans="1:8" ht="15" hidden="1" customHeight="1">
      <c r="A63" s="60">
        <v>3433</v>
      </c>
      <c r="B63" s="59" t="s">
        <v>1449</v>
      </c>
      <c r="C63" s="79"/>
      <c r="D63" s="79"/>
      <c r="E63" s="79"/>
      <c r="F63" s="79"/>
      <c r="G63" s="172"/>
      <c r="H63" s="172" t="e">
        <f t="shared" si="2"/>
        <v>#DIV/0!</v>
      </c>
    </row>
    <row r="64" spans="1:8" ht="15" customHeight="1">
      <c r="A64" s="60">
        <v>3295</v>
      </c>
      <c r="B64" s="59" t="s">
        <v>1284</v>
      </c>
      <c r="C64" s="79"/>
      <c r="D64" s="79">
        <v>1850</v>
      </c>
      <c r="E64" s="79">
        <v>1850</v>
      </c>
      <c r="F64" s="79">
        <v>3000</v>
      </c>
      <c r="G64" s="172"/>
      <c r="H64" s="172">
        <f t="shared" si="2"/>
        <v>100</v>
      </c>
    </row>
    <row r="65" spans="1:8" ht="15" customHeight="1">
      <c r="A65" s="60">
        <v>3296</v>
      </c>
      <c r="B65" s="59" t="s">
        <v>1469</v>
      </c>
      <c r="C65" s="79"/>
      <c r="D65" s="79">
        <v>3847.93</v>
      </c>
      <c r="E65" s="79">
        <v>3847</v>
      </c>
      <c r="F65" s="79">
        <v>6000</v>
      </c>
      <c r="G65" s="172"/>
      <c r="H65" s="172">
        <f t="shared" si="2"/>
        <v>100.02417468157006</v>
      </c>
    </row>
    <row r="66" spans="1:8" ht="15" customHeight="1">
      <c r="A66" s="60">
        <v>3433</v>
      </c>
      <c r="B66" s="59" t="s">
        <v>1651</v>
      </c>
      <c r="C66" s="79"/>
      <c r="D66" s="79">
        <v>8412.4599999999991</v>
      </c>
      <c r="E66" s="79">
        <v>8412</v>
      </c>
      <c r="F66" s="79">
        <v>15000</v>
      </c>
      <c r="G66" s="172"/>
      <c r="H66" s="172">
        <f t="shared" si="2"/>
        <v>100.00546837850688</v>
      </c>
    </row>
    <row r="67" spans="1:8" ht="30" customHeight="1">
      <c r="A67" s="88"/>
      <c r="B67" s="88" t="s">
        <v>1511</v>
      </c>
      <c r="C67" s="89">
        <f t="shared" ref="C67:E67" si="11">C68</f>
        <v>10899831</v>
      </c>
      <c r="D67" s="89">
        <f>D68</f>
        <v>11215099.269999998</v>
      </c>
      <c r="E67" s="89">
        <f t="shared" si="11"/>
        <v>10444544</v>
      </c>
      <c r="F67" s="89">
        <f>F68</f>
        <v>1539931.2480000001</v>
      </c>
      <c r="G67" s="169">
        <f t="shared" si="1"/>
        <v>102.89241429523079</v>
      </c>
      <c r="H67" s="169">
        <f t="shared" si="2"/>
        <v>107.37758651789871</v>
      </c>
    </row>
    <row r="68" spans="1:8" ht="15" customHeight="1">
      <c r="A68" s="55"/>
      <c r="B68" s="55" t="s">
        <v>16</v>
      </c>
      <c r="C68" s="56">
        <f t="shared" ref="C68" si="12">C69+C73+C111+C83+C140+C161</f>
        <v>10899831</v>
      </c>
      <c r="D68" s="56">
        <f>D69+D73+D111+D83+D140+D161</f>
        <v>11215099.269999998</v>
      </c>
      <c r="E68" s="56">
        <f>E69+E73+E111+E83+E140+E161</f>
        <v>10444544</v>
      </c>
      <c r="F68" s="56">
        <f>F69+F73+F111+F83+F140+F161</f>
        <v>1539931.2480000001</v>
      </c>
      <c r="G68" s="170">
        <f t="shared" si="1"/>
        <v>102.89241429523079</v>
      </c>
      <c r="H68" s="170">
        <f t="shared" si="2"/>
        <v>107.37758651789871</v>
      </c>
    </row>
    <row r="69" spans="1:8" ht="15" customHeight="1">
      <c r="A69" s="50"/>
      <c r="B69" s="50" t="s">
        <v>1261</v>
      </c>
      <c r="C69" s="53">
        <f t="shared" ref="C69:E69" si="13">SUM(C70:C72)</f>
        <v>953395</v>
      </c>
      <c r="D69" s="53">
        <f>SUM(D70:D72)</f>
        <v>726192.37</v>
      </c>
      <c r="E69" s="53">
        <f t="shared" si="13"/>
        <v>0</v>
      </c>
      <c r="F69" s="53">
        <f t="shared" ref="F69" si="14">SUM(F70:F72)</f>
        <v>0</v>
      </c>
      <c r="G69" s="171">
        <f t="shared" si="1"/>
        <v>76.169097803114141</v>
      </c>
      <c r="H69" s="171"/>
    </row>
    <row r="70" spans="1:8" ht="15" customHeight="1">
      <c r="A70" s="60">
        <v>3111</v>
      </c>
      <c r="B70" s="59" t="s">
        <v>1431</v>
      </c>
      <c r="C70" s="79">
        <v>818365</v>
      </c>
      <c r="D70" s="79">
        <v>623341.07999999996</v>
      </c>
      <c r="E70" s="79"/>
      <c r="F70" s="79"/>
      <c r="G70" s="172">
        <f t="shared" ref="G70:G133" si="15">D70/C70*100</f>
        <v>76.169078589626878</v>
      </c>
      <c r="H70" s="172"/>
    </row>
    <row r="71" spans="1:8" ht="15" customHeight="1">
      <c r="A71" s="60">
        <v>3132</v>
      </c>
      <c r="B71" s="59" t="s">
        <v>1383</v>
      </c>
      <c r="C71" s="79">
        <v>135030</v>
      </c>
      <c r="D71" s="79">
        <v>102851.29</v>
      </c>
      <c r="E71" s="79"/>
      <c r="F71" s="79"/>
      <c r="G71" s="172">
        <f t="shared" si="15"/>
        <v>76.169214248685464</v>
      </c>
      <c r="H71" s="172"/>
    </row>
    <row r="72" spans="1:8" ht="15" hidden="1" customHeight="1">
      <c r="A72" s="60">
        <v>3133</v>
      </c>
      <c r="B72" s="59" t="s">
        <v>1432</v>
      </c>
      <c r="C72" s="79"/>
      <c r="D72" s="79"/>
      <c r="E72" s="79"/>
      <c r="F72" s="79"/>
      <c r="G72" s="172" t="e">
        <f t="shared" si="15"/>
        <v>#DIV/0!</v>
      </c>
      <c r="H72" s="172" t="e">
        <f t="shared" ref="H72:H133" si="16">D72/E72*100</f>
        <v>#DIV/0!</v>
      </c>
    </row>
    <row r="73" spans="1:8" ht="15" hidden="1" customHeight="1">
      <c r="A73" s="50"/>
      <c r="B73" s="50" t="s">
        <v>1263</v>
      </c>
      <c r="C73" s="53">
        <f t="shared" ref="C73:E73" si="17">SUM(C74:C82)</f>
        <v>0</v>
      </c>
      <c r="D73" s="53">
        <f>SUM(D74:D82)</f>
        <v>0</v>
      </c>
      <c r="E73" s="53">
        <f t="shared" si="17"/>
        <v>0</v>
      </c>
      <c r="F73" s="53">
        <f t="shared" ref="F73" si="18">SUM(F74:F82)</f>
        <v>0</v>
      </c>
      <c r="G73" s="171" t="e">
        <f t="shared" si="15"/>
        <v>#DIV/0!</v>
      </c>
      <c r="H73" s="171" t="e">
        <f t="shared" si="16"/>
        <v>#DIV/0!</v>
      </c>
    </row>
    <row r="74" spans="1:8" ht="15" hidden="1" customHeight="1">
      <c r="A74" s="60">
        <v>3111</v>
      </c>
      <c r="B74" s="59" t="s">
        <v>1431</v>
      </c>
      <c r="C74" s="79"/>
      <c r="D74" s="79"/>
      <c r="E74" s="79"/>
      <c r="F74" s="79"/>
      <c r="G74" s="172" t="e">
        <f t="shared" si="15"/>
        <v>#DIV/0!</v>
      </c>
      <c r="H74" s="172" t="e">
        <f t="shared" si="16"/>
        <v>#DIV/0!</v>
      </c>
    </row>
    <row r="75" spans="1:8" ht="15" hidden="1" customHeight="1">
      <c r="A75" s="60">
        <v>3121</v>
      </c>
      <c r="B75" s="59" t="s">
        <v>1317</v>
      </c>
      <c r="C75" s="79"/>
      <c r="D75" s="79"/>
      <c r="E75" s="79"/>
      <c r="F75" s="79"/>
      <c r="G75" s="172" t="e">
        <f t="shared" si="15"/>
        <v>#DIV/0!</v>
      </c>
      <c r="H75" s="172" t="e">
        <f t="shared" si="16"/>
        <v>#DIV/0!</v>
      </c>
    </row>
    <row r="76" spans="1:8" ht="15" hidden="1" customHeight="1">
      <c r="A76" s="60">
        <v>3132</v>
      </c>
      <c r="B76" s="59" t="s">
        <v>1383</v>
      </c>
      <c r="C76" s="79"/>
      <c r="D76" s="79"/>
      <c r="E76" s="79"/>
      <c r="F76" s="79"/>
      <c r="G76" s="172" t="e">
        <f t="shared" si="15"/>
        <v>#DIV/0!</v>
      </c>
      <c r="H76" s="172" t="e">
        <f t="shared" si="16"/>
        <v>#DIV/0!</v>
      </c>
    </row>
    <row r="77" spans="1:8" ht="15" hidden="1" customHeight="1">
      <c r="A77" s="60">
        <v>3133</v>
      </c>
      <c r="B77" s="59" t="s">
        <v>1432</v>
      </c>
      <c r="C77" s="79"/>
      <c r="D77" s="79"/>
      <c r="E77" s="79"/>
      <c r="F77" s="79"/>
      <c r="G77" s="172" t="e">
        <f t="shared" si="15"/>
        <v>#DIV/0!</v>
      </c>
      <c r="H77" s="172" t="e">
        <f t="shared" si="16"/>
        <v>#DIV/0!</v>
      </c>
    </row>
    <row r="78" spans="1:8" ht="15" hidden="1" customHeight="1">
      <c r="A78" s="60">
        <v>3211</v>
      </c>
      <c r="B78" s="59" t="s">
        <v>1264</v>
      </c>
      <c r="C78" s="79"/>
      <c r="D78" s="79"/>
      <c r="E78" s="79"/>
      <c r="F78" s="79"/>
      <c r="G78" s="172" t="e">
        <f t="shared" si="15"/>
        <v>#DIV/0!</v>
      </c>
      <c r="H78" s="172" t="e">
        <f t="shared" si="16"/>
        <v>#DIV/0!</v>
      </c>
    </row>
    <row r="79" spans="1:8" ht="15" hidden="1" customHeight="1">
      <c r="A79" s="60">
        <v>3212</v>
      </c>
      <c r="B79" s="59" t="s">
        <v>1265</v>
      </c>
      <c r="C79" s="79"/>
      <c r="D79" s="79"/>
      <c r="E79" s="79"/>
      <c r="F79" s="79"/>
      <c r="G79" s="172" t="e">
        <f t="shared" si="15"/>
        <v>#DIV/0!</v>
      </c>
      <c r="H79" s="172" t="e">
        <f t="shared" si="16"/>
        <v>#DIV/0!</v>
      </c>
    </row>
    <row r="80" spans="1:8" ht="15" hidden="1" customHeight="1">
      <c r="A80" s="60">
        <v>3223</v>
      </c>
      <c r="B80" s="59" t="s">
        <v>1269</v>
      </c>
      <c r="C80" s="79"/>
      <c r="D80" s="79"/>
      <c r="E80" s="79"/>
      <c r="F80" s="79"/>
      <c r="G80" s="172" t="e">
        <f t="shared" si="15"/>
        <v>#DIV/0!</v>
      </c>
      <c r="H80" s="172" t="e">
        <f t="shared" si="16"/>
        <v>#DIV/0!</v>
      </c>
    </row>
    <row r="81" spans="1:8" ht="15" hidden="1" customHeight="1">
      <c r="A81" s="60">
        <v>3237</v>
      </c>
      <c r="B81" s="59" t="s">
        <v>1278</v>
      </c>
      <c r="C81" s="79"/>
      <c r="D81" s="79"/>
      <c r="E81" s="79"/>
      <c r="F81" s="79"/>
      <c r="G81" s="172" t="e">
        <f t="shared" si="15"/>
        <v>#DIV/0!</v>
      </c>
      <c r="H81" s="172" t="e">
        <f t="shared" si="16"/>
        <v>#DIV/0!</v>
      </c>
    </row>
    <row r="82" spans="1:8" ht="15" hidden="1" customHeight="1">
      <c r="A82" s="60">
        <v>4221</v>
      </c>
      <c r="B82" s="59" t="s">
        <v>1287</v>
      </c>
      <c r="C82" s="79"/>
      <c r="D82" s="79"/>
      <c r="E82" s="79"/>
      <c r="F82" s="79"/>
      <c r="G82" s="172" t="e">
        <f t="shared" si="15"/>
        <v>#DIV/0!</v>
      </c>
      <c r="H82" s="172" t="e">
        <f t="shared" si="16"/>
        <v>#DIV/0!</v>
      </c>
    </row>
    <row r="83" spans="1:8" ht="15" customHeight="1">
      <c r="A83" s="50"/>
      <c r="B83" s="50" t="s">
        <v>1559</v>
      </c>
      <c r="C83" s="53">
        <f t="shared" ref="C83:E83" si="19">SUM(C84:C110)</f>
        <v>777290</v>
      </c>
      <c r="D83" s="53">
        <f>SUM(D84:D110)</f>
        <v>201961.87</v>
      </c>
      <c r="E83" s="53">
        <f t="shared" si="19"/>
        <v>456800</v>
      </c>
      <c r="F83" s="53">
        <f t="shared" ref="F83" si="20">SUM(F84:F110)</f>
        <v>0</v>
      </c>
      <c r="G83" s="171">
        <f t="shared" si="15"/>
        <v>25.982821083508085</v>
      </c>
      <c r="H83" s="171">
        <f t="shared" si="16"/>
        <v>44.21231830122592</v>
      </c>
    </row>
    <row r="84" spans="1:8" ht="15" customHeight="1">
      <c r="A84" s="60">
        <v>3111</v>
      </c>
      <c r="B84" s="59" t="s">
        <v>1431</v>
      </c>
      <c r="C84" s="79">
        <v>538481</v>
      </c>
      <c r="D84" s="79">
        <v>97575.58</v>
      </c>
      <c r="E84" s="79">
        <v>320000</v>
      </c>
      <c r="F84" s="79"/>
      <c r="G84" s="172">
        <f t="shared" si="15"/>
        <v>18.120524215339074</v>
      </c>
      <c r="H84" s="172">
        <f t="shared" si="16"/>
        <v>30.492368749999997</v>
      </c>
    </row>
    <row r="85" spans="1:8" ht="15" customHeight="1">
      <c r="A85" s="60">
        <v>3121</v>
      </c>
      <c r="B85" s="59" t="s">
        <v>1317</v>
      </c>
      <c r="C85" s="79">
        <v>3000</v>
      </c>
      <c r="D85" s="79">
        <v>6003.45</v>
      </c>
      <c r="E85" s="79">
        <v>5000</v>
      </c>
      <c r="F85" s="79"/>
      <c r="G85" s="172">
        <f t="shared" si="15"/>
        <v>200.11500000000001</v>
      </c>
      <c r="H85" s="172">
        <f t="shared" si="16"/>
        <v>120.069</v>
      </c>
    </row>
    <row r="86" spans="1:8" ht="15" customHeight="1">
      <c r="A86" s="60">
        <v>3132</v>
      </c>
      <c r="B86" s="59" t="s">
        <v>1383</v>
      </c>
      <c r="C86" s="79">
        <v>71461</v>
      </c>
      <c r="D86" s="79">
        <v>16099.95</v>
      </c>
      <c r="E86" s="79">
        <v>52800</v>
      </c>
      <c r="F86" s="79"/>
      <c r="G86" s="172">
        <f t="shared" si="15"/>
        <v>22.529701515511956</v>
      </c>
      <c r="H86" s="172">
        <f t="shared" si="16"/>
        <v>30.492329545454549</v>
      </c>
    </row>
    <row r="87" spans="1:8" ht="15" hidden="1" customHeight="1">
      <c r="A87" s="60">
        <v>3133</v>
      </c>
      <c r="B87" s="59" t="s">
        <v>1432</v>
      </c>
      <c r="C87" s="79"/>
      <c r="D87" s="79"/>
      <c r="E87" s="79"/>
      <c r="F87" s="79"/>
      <c r="G87" s="172"/>
      <c r="H87" s="172"/>
    </row>
    <row r="88" spans="1:8" ht="15" customHeight="1">
      <c r="A88" s="60">
        <v>3211</v>
      </c>
      <c r="B88" s="59" t="s">
        <v>1264</v>
      </c>
      <c r="C88" s="79"/>
      <c r="D88" s="79">
        <v>21186.91</v>
      </c>
      <c r="E88" s="79">
        <v>25000</v>
      </c>
      <c r="F88" s="79"/>
      <c r="G88" s="172"/>
      <c r="H88" s="172">
        <f t="shared" si="16"/>
        <v>84.747640000000004</v>
      </c>
    </row>
    <row r="89" spans="1:8" ht="15" customHeight="1">
      <c r="A89" s="60">
        <v>3212</v>
      </c>
      <c r="B89" s="59" t="s">
        <v>1265</v>
      </c>
      <c r="C89" s="79">
        <v>4095</v>
      </c>
      <c r="D89" s="79">
        <v>7759.41</v>
      </c>
      <c r="E89" s="79">
        <v>8000</v>
      </c>
      <c r="F89" s="79"/>
      <c r="G89" s="172">
        <f t="shared" si="15"/>
        <v>189.48498168498168</v>
      </c>
      <c r="H89" s="172">
        <f t="shared" si="16"/>
        <v>96.992625000000004</v>
      </c>
    </row>
    <row r="90" spans="1:8" ht="15" customHeight="1">
      <c r="A90" s="60">
        <v>3213</v>
      </c>
      <c r="B90" s="59" t="s">
        <v>1266</v>
      </c>
      <c r="C90" s="79"/>
      <c r="D90" s="79">
        <v>14209.87</v>
      </c>
      <c r="E90" s="79">
        <v>15000</v>
      </c>
      <c r="F90" s="79"/>
      <c r="G90" s="172"/>
      <c r="H90" s="172">
        <f t="shared" si="16"/>
        <v>94.732466666666667</v>
      </c>
    </row>
    <row r="91" spans="1:8" ht="15" hidden="1" customHeight="1">
      <c r="A91" s="97">
        <v>3221</v>
      </c>
      <c r="B91" s="59" t="s">
        <v>1267</v>
      </c>
      <c r="C91" s="79"/>
      <c r="D91" s="79"/>
      <c r="E91" s="79"/>
      <c r="F91" s="79"/>
      <c r="G91" s="172" t="e">
        <f t="shared" si="15"/>
        <v>#DIV/0!</v>
      </c>
      <c r="H91" s="172" t="e">
        <f t="shared" si="16"/>
        <v>#DIV/0!</v>
      </c>
    </row>
    <row r="92" spans="1:8" ht="15" hidden="1" customHeight="1">
      <c r="A92" s="97" t="s">
        <v>1485</v>
      </c>
      <c r="B92" s="59" t="s">
        <v>1268</v>
      </c>
      <c r="C92" s="79"/>
      <c r="D92" s="79"/>
      <c r="E92" s="79"/>
      <c r="F92" s="79"/>
      <c r="G92" s="172" t="e">
        <f t="shared" si="15"/>
        <v>#DIV/0!</v>
      </c>
      <c r="H92" s="172" t="e">
        <f t="shared" si="16"/>
        <v>#DIV/0!</v>
      </c>
    </row>
    <row r="93" spans="1:8" ht="15" hidden="1" customHeight="1">
      <c r="A93" s="97" t="s">
        <v>1487</v>
      </c>
      <c r="B93" s="59" t="s">
        <v>1270</v>
      </c>
      <c r="C93" s="79"/>
      <c r="D93" s="79"/>
      <c r="E93" s="79"/>
      <c r="F93" s="79"/>
      <c r="G93" s="172" t="e">
        <f t="shared" si="15"/>
        <v>#DIV/0!</v>
      </c>
      <c r="H93" s="172" t="e">
        <f t="shared" si="16"/>
        <v>#DIV/0!</v>
      </c>
    </row>
    <row r="94" spans="1:8" ht="15" hidden="1" customHeight="1">
      <c r="A94" s="97">
        <v>3231</v>
      </c>
      <c r="B94" s="59" t="s">
        <v>1272</v>
      </c>
      <c r="C94" s="79"/>
      <c r="D94" s="79"/>
      <c r="E94" s="79"/>
      <c r="F94" s="79"/>
      <c r="G94" s="172" t="e">
        <f t="shared" si="15"/>
        <v>#DIV/0!</v>
      </c>
      <c r="H94" s="172" t="e">
        <f t="shared" si="16"/>
        <v>#DIV/0!</v>
      </c>
    </row>
    <row r="95" spans="1:8" ht="15" hidden="1" customHeight="1">
      <c r="A95" s="97" t="s">
        <v>1490</v>
      </c>
      <c r="B95" s="59" t="s">
        <v>1545</v>
      </c>
      <c r="C95" s="79"/>
      <c r="D95" s="79"/>
      <c r="E95" s="79"/>
      <c r="F95" s="79"/>
      <c r="G95" s="172" t="e">
        <f t="shared" si="15"/>
        <v>#DIV/0!</v>
      </c>
      <c r="H95" s="172" t="e">
        <f t="shared" si="16"/>
        <v>#DIV/0!</v>
      </c>
    </row>
    <row r="96" spans="1:8" ht="15" hidden="1" customHeight="1">
      <c r="A96" s="60">
        <v>3235</v>
      </c>
      <c r="B96" s="59" t="s">
        <v>1276</v>
      </c>
      <c r="C96" s="79"/>
      <c r="D96" s="79"/>
      <c r="E96" s="79"/>
      <c r="F96" s="79"/>
      <c r="G96" s="172" t="e">
        <f t="shared" si="15"/>
        <v>#DIV/0!</v>
      </c>
      <c r="H96" s="172" t="e">
        <f t="shared" si="16"/>
        <v>#DIV/0!</v>
      </c>
    </row>
    <row r="97" spans="1:8" ht="15" customHeight="1">
      <c r="A97" s="60">
        <v>3237</v>
      </c>
      <c r="B97" s="59" t="s">
        <v>1278</v>
      </c>
      <c r="C97" s="79">
        <v>148500</v>
      </c>
      <c r="D97" s="79">
        <v>9290.42</v>
      </c>
      <c r="E97" s="79">
        <v>10000</v>
      </c>
      <c r="F97" s="79"/>
      <c r="G97" s="172">
        <f t="shared" si="15"/>
        <v>6.2561750841750845</v>
      </c>
      <c r="H97" s="172">
        <f t="shared" si="16"/>
        <v>92.904200000000003</v>
      </c>
    </row>
    <row r="98" spans="1:8" ht="15" hidden="1" customHeight="1">
      <c r="A98" s="60">
        <v>3238</v>
      </c>
      <c r="B98" s="59" t="s">
        <v>1279</v>
      </c>
      <c r="C98" s="79"/>
      <c r="D98" s="79"/>
      <c r="E98" s="79"/>
      <c r="F98" s="79"/>
      <c r="G98" s="172" t="e">
        <f t="shared" si="15"/>
        <v>#DIV/0!</v>
      </c>
      <c r="H98" s="172" t="e">
        <f t="shared" si="16"/>
        <v>#DIV/0!</v>
      </c>
    </row>
    <row r="99" spans="1:8" ht="15" hidden="1" customHeight="1">
      <c r="A99" s="60">
        <v>3239</v>
      </c>
      <c r="B99" s="59" t="s">
        <v>1280</v>
      </c>
      <c r="C99" s="79"/>
      <c r="D99" s="79"/>
      <c r="E99" s="79"/>
      <c r="F99" s="79"/>
      <c r="G99" s="172" t="e">
        <f t="shared" si="15"/>
        <v>#DIV/0!</v>
      </c>
      <c r="H99" s="172" t="e">
        <f t="shared" si="16"/>
        <v>#DIV/0!</v>
      </c>
    </row>
    <row r="100" spans="1:8" ht="15" hidden="1" customHeight="1">
      <c r="A100" s="60">
        <v>3293</v>
      </c>
      <c r="B100" s="59" t="s">
        <v>1282</v>
      </c>
      <c r="C100" s="79"/>
      <c r="D100" s="79"/>
      <c r="E100" s="79"/>
      <c r="F100" s="79"/>
      <c r="G100" s="172" t="e">
        <f t="shared" si="15"/>
        <v>#DIV/0!</v>
      </c>
      <c r="H100" s="172" t="e">
        <f t="shared" si="16"/>
        <v>#DIV/0!</v>
      </c>
    </row>
    <row r="101" spans="1:8" ht="15" customHeight="1">
      <c r="A101" s="60">
        <v>3294</v>
      </c>
      <c r="B101" s="59" t="s">
        <v>1283</v>
      </c>
      <c r="C101" s="79">
        <v>11753</v>
      </c>
      <c r="D101" s="79">
        <v>21050.03</v>
      </c>
      <c r="E101" s="79">
        <v>12000</v>
      </c>
      <c r="F101" s="79"/>
      <c r="G101" s="172">
        <f t="shared" si="15"/>
        <v>179.10346294563089</v>
      </c>
      <c r="H101" s="172">
        <f t="shared" si="16"/>
        <v>175.41691666666665</v>
      </c>
    </row>
    <row r="102" spans="1:8" ht="15" hidden="1" customHeight="1">
      <c r="A102" s="60">
        <v>3295</v>
      </c>
      <c r="B102" s="59" t="s">
        <v>1284</v>
      </c>
      <c r="C102" s="79"/>
      <c r="D102" s="79"/>
      <c r="E102" s="79"/>
      <c r="F102" s="79"/>
      <c r="G102" s="172" t="e">
        <f t="shared" si="15"/>
        <v>#DIV/0!</v>
      </c>
      <c r="H102" s="172" t="e">
        <f t="shared" si="16"/>
        <v>#DIV/0!</v>
      </c>
    </row>
    <row r="103" spans="1:8" ht="15" hidden="1" customHeight="1">
      <c r="A103" s="60">
        <v>3531</v>
      </c>
      <c r="B103" s="59" t="s">
        <v>1592</v>
      </c>
      <c r="C103" s="79"/>
      <c r="D103" s="79"/>
      <c r="E103" s="79"/>
      <c r="F103" s="79"/>
      <c r="G103" s="172" t="e">
        <f t="shared" si="15"/>
        <v>#DIV/0!</v>
      </c>
      <c r="H103" s="172" t="e">
        <f t="shared" si="16"/>
        <v>#DIV/0!</v>
      </c>
    </row>
    <row r="104" spans="1:8" ht="15" hidden="1" customHeight="1">
      <c r="A104" s="60">
        <v>3611</v>
      </c>
      <c r="B104" s="59" t="s">
        <v>1593</v>
      </c>
      <c r="C104" s="79"/>
      <c r="D104" s="79"/>
      <c r="E104" s="79"/>
      <c r="F104" s="79"/>
      <c r="G104" s="172" t="e">
        <f t="shared" si="15"/>
        <v>#DIV/0!</v>
      </c>
      <c r="H104" s="172" t="e">
        <f t="shared" si="16"/>
        <v>#DIV/0!</v>
      </c>
    </row>
    <row r="105" spans="1:8" ht="15" hidden="1" customHeight="1">
      <c r="A105" s="60">
        <v>3813</v>
      </c>
      <c r="B105" s="59" t="s">
        <v>1594</v>
      </c>
      <c r="C105" s="79"/>
      <c r="D105" s="79"/>
      <c r="E105" s="79"/>
      <c r="F105" s="79"/>
      <c r="G105" s="172" t="e">
        <f t="shared" si="15"/>
        <v>#DIV/0!</v>
      </c>
      <c r="H105" s="172" t="e">
        <f t="shared" si="16"/>
        <v>#DIV/0!</v>
      </c>
    </row>
    <row r="106" spans="1:8" ht="15" customHeight="1">
      <c r="A106" s="60">
        <v>4221</v>
      </c>
      <c r="B106" s="59" t="s">
        <v>1287</v>
      </c>
      <c r="C106" s="79"/>
      <c r="D106" s="79">
        <v>8786.25</v>
      </c>
      <c r="E106" s="79">
        <v>9000</v>
      </c>
      <c r="F106" s="79"/>
      <c r="G106" s="172"/>
      <c r="H106" s="172">
        <f t="shared" si="16"/>
        <v>97.625</v>
      </c>
    </row>
    <row r="107" spans="1:8" ht="15" hidden="1" customHeight="1">
      <c r="A107" s="60">
        <v>4224</v>
      </c>
      <c r="B107" s="59" t="s">
        <v>1336</v>
      </c>
      <c r="C107" s="79"/>
      <c r="D107" s="79"/>
      <c r="E107" s="79"/>
      <c r="F107" s="79"/>
      <c r="G107" s="172" t="e">
        <f t="shared" si="15"/>
        <v>#DIV/0!</v>
      </c>
      <c r="H107" s="172" t="e">
        <f t="shared" si="16"/>
        <v>#DIV/0!</v>
      </c>
    </row>
    <row r="108" spans="1:8" ht="15" hidden="1" customHeight="1">
      <c r="A108" s="60">
        <v>4225</v>
      </c>
      <c r="B108" s="59" t="s">
        <v>1470</v>
      </c>
      <c r="C108" s="79"/>
      <c r="D108" s="79"/>
      <c r="E108" s="79"/>
      <c r="F108" s="79"/>
      <c r="G108" s="172" t="e">
        <f t="shared" si="15"/>
        <v>#DIV/0!</v>
      </c>
      <c r="H108" s="172" t="e">
        <f t="shared" si="16"/>
        <v>#DIV/0!</v>
      </c>
    </row>
    <row r="109" spans="1:8" ht="15" hidden="1" customHeight="1">
      <c r="A109" s="60">
        <v>4227</v>
      </c>
      <c r="B109" s="59" t="s">
        <v>1667</v>
      </c>
      <c r="C109" s="79"/>
      <c r="D109" s="79"/>
      <c r="E109" s="79"/>
      <c r="F109" s="79"/>
      <c r="G109" s="172" t="e">
        <f t="shared" si="15"/>
        <v>#DIV/0!</v>
      </c>
      <c r="H109" s="172" t="e">
        <f t="shared" si="16"/>
        <v>#DIV/0!</v>
      </c>
    </row>
    <row r="110" spans="1:8" ht="15" hidden="1" customHeight="1">
      <c r="A110" s="60">
        <v>4262</v>
      </c>
      <c r="B110" s="59" t="s">
        <v>1452</v>
      </c>
      <c r="C110" s="79"/>
      <c r="D110" s="79"/>
      <c r="E110" s="79"/>
      <c r="F110" s="79"/>
      <c r="G110" s="172" t="e">
        <f t="shared" si="15"/>
        <v>#DIV/0!</v>
      </c>
      <c r="H110" s="172" t="e">
        <f t="shared" si="16"/>
        <v>#DIV/0!</v>
      </c>
    </row>
    <row r="111" spans="1:8" ht="15" customHeight="1">
      <c r="A111" s="50"/>
      <c r="B111" s="50" t="s">
        <v>18</v>
      </c>
      <c r="C111" s="53">
        <f t="shared" ref="C111" si="21">SUM(C112:C139)</f>
        <v>8620549</v>
      </c>
      <c r="D111" s="53">
        <f>SUM(D112:D139)</f>
        <v>8857393.4499999993</v>
      </c>
      <c r="E111" s="53">
        <f>SUM(E112:E139)</f>
        <v>8820620</v>
      </c>
      <c r="F111" s="53">
        <f>SUM(F112:F139)</f>
        <v>1156003.2660000003</v>
      </c>
      <c r="G111" s="171">
        <f t="shared" si="15"/>
        <v>102.74744044723833</v>
      </c>
      <c r="H111" s="171">
        <f t="shared" si="16"/>
        <v>100.41690323355954</v>
      </c>
    </row>
    <row r="112" spans="1:8" ht="15" customHeight="1">
      <c r="A112" s="60">
        <v>3111</v>
      </c>
      <c r="B112" s="59" t="s">
        <v>1431</v>
      </c>
      <c r="C112" s="79">
        <v>2378747</v>
      </c>
      <c r="D112" s="79">
        <v>1745522.1</v>
      </c>
      <c r="E112" s="79">
        <v>1736241</v>
      </c>
      <c r="F112" s="79">
        <v>832072.50750000007</v>
      </c>
      <c r="G112" s="172">
        <f t="shared" si="15"/>
        <v>73.379897063453996</v>
      </c>
      <c r="H112" s="172">
        <f t="shared" si="16"/>
        <v>100.53455136700494</v>
      </c>
    </row>
    <row r="113" spans="1:8" ht="15" customHeight="1">
      <c r="A113" s="60">
        <v>3121</v>
      </c>
      <c r="B113" s="59" t="s">
        <v>1317</v>
      </c>
      <c r="C113" s="79">
        <v>11100</v>
      </c>
      <c r="D113" s="79">
        <v>9756.9</v>
      </c>
      <c r="E113" s="79">
        <v>3000</v>
      </c>
      <c r="F113" s="79">
        <v>0</v>
      </c>
      <c r="G113" s="172">
        <f t="shared" si="15"/>
        <v>87.9</v>
      </c>
      <c r="H113" s="172">
        <f t="shared" si="16"/>
        <v>325.23</v>
      </c>
    </row>
    <row r="114" spans="1:8" ht="15" customHeight="1">
      <c r="A114" s="60">
        <v>3132</v>
      </c>
      <c r="B114" s="59" t="s">
        <v>1383</v>
      </c>
      <c r="C114" s="79">
        <v>392410</v>
      </c>
      <c r="D114" s="79">
        <v>288011.13</v>
      </c>
      <c r="E114" s="79">
        <v>296819</v>
      </c>
      <c r="F114" s="79">
        <v>141068.44349999999</v>
      </c>
      <c r="G114" s="172">
        <f t="shared" si="15"/>
        <v>73.395461379679418</v>
      </c>
      <c r="H114" s="172">
        <f t="shared" si="16"/>
        <v>97.032578776965082</v>
      </c>
    </row>
    <row r="115" spans="1:8" ht="15" hidden="1" customHeight="1">
      <c r="A115" s="60">
        <v>3133</v>
      </c>
      <c r="B115" s="59" t="s">
        <v>1432</v>
      </c>
      <c r="C115" s="79"/>
      <c r="D115" s="79"/>
      <c r="E115" s="79"/>
      <c r="F115" s="79">
        <v>0</v>
      </c>
      <c r="G115" s="172" t="e">
        <f t="shared" si="15"/>
        <v>#DIV/0!</v>
      </c>
      <c r="H115" s="172" t="e">
        <f t="shared" si="16"/>
        <v>#DIV/0!</v>
      </c>
    </row>
    <row r="116" spans="1:8" ht="15" customHeight="1">
      <c r="A116" s="60">
        <v>3211</v>
      </c>
      <c r="B116" s="59" t="s">
        <v>1264</v>
      </c>
      <c r="C116" s="79">
        <v>75005</v>
      </c>
      <c r="D116" s="79">
        <v>176593.97</v>
      </c>
      <c r="E116" s="79">
        <f>145152+5000</f>
        <v>150152</v>
      </c>
      <c r="F116" s="79">
        <v>24713.16</v>
      </c>
      <c r="G116" s="172">
        <f t="shared" si="15"/>
        <v>235.44293047130193</v>
      </c>
      <c r="H116" s="172">
        <f t="shared" si="16"/>
        <v>117.61013506313603</v>
      </c>
    </row>
    <row r="117" spans="1:8" ht="15" customHeight="1">
      <c r="A117" s="60">
        <v>3212</v>
      </c>
      <c r="B117" s="59" t="s">
        <v>1265</v>
      </c>
      <c r="C117" s="79">
        <v>11358</v>
      </c>
      <c r="D117" s="79">
        <v>8231.5400000000009</v>
      </c>
      <c r="E117" s="79">
        <v>8234</v>
      </c>
      <c r="F117" s="79">
        <v>0</v>
      </c>
      <c r="G117" s="172">
        <f t="shared" si="15"/>
        <v>72.473498855432311</v>
      </c>
      <c r="H117" s="172">
        <f t="shared" si="16"/>
        <v>99.970123876609193</v>
      </c>
    </row>
    <row r="118" spans="1:8" ht="15" customHeight="1">
      <c r="A118" s="60">
        <v>3213</v>
      </c>
      <c r="B118" s="59" t="s">
        <v>1266</v>
      </c>
      <c r="C118" s="79">
        <v>750</v>
      </c>
      <c r="D118" s="79">
        <v>16316.04</v>
      </c>
      <c r="E118" s="79">
        <v>13214</v>
      </c>
      <c r="F118" s="79">
        <v>0</v>
      </c>
      <c r="G118" s="172">
        <f t="shared" si="15"/>
        <v>2175.4720000000002</v>
      </c>
      <c r="H118" s="172">
        <f t="shared" si="16"/>
        <v>123.4754048736189</v>
      </c>
    </row>
    <row r="119" spans="1:8" ht="15" customHeight="1">
      <c r="A119" s="60">
        <v>3221</v>
      </c>
      <c r="B119" s="59" t="s">
        <v>1267</v>
      </c>
      <c r="C119" s="79">
        <v>24</v>
      </c>
      <c r="D119" s="79">
        <v>468.75</v>
      </c>
      <c r="E119" s="79">
        <v>468</v>
      </c>
      <c r="F119" s="79">
        <v>0</v>
      </c>
      <c r="G119" s="172">
        <f t="shared" si="15"/>
        <v>1953.125</v>
      </c>
      <c r="H119" s="172">
        <f t="shared" si="16"/>
        <v>100.16025641025641</v>
      </c>
    </row>
    <row r="120" spans="1:8" ht="15" hidden="1" customHeight="1">
      <c r="A120" s="60">
        <v>3222</v>
      </c>
      <c r="B120" s="59" t="s">
        <v>1268</v>
      </c>
      <c r="C120" s="79"/>
      <c r="D120" s="79"/>
      <c r="E120" s="79"/>
      <c r="F120" s="79">
        <v>0</v>
      </c>
      <c r="G120" s="172" t="e">
        <f t="shared" si="15"/>
        <v>#DIV/0!</v>
      </c>
      <c r="H120" s="172" t="e">
        <f t="shared" si="16"/>
        <v>#DIV/0!</v>
      </c>
    </row>
    <row r="121" spans="1:8" ht="15" hidden="1" customHeight="1">
      <c r="A121" s="60">
        <v>3223</v>
      </c>
      <c r="B121" s="59" t="s">
        <v>1269</v>
      </c>
      <c r="C121" s="79"/>
      <c r="D121" s="79"/>
      <c r="E121" s="79"/>
      <c r="F121" s="79">
        <v>0</v>
      </c>
      <c r="G121" s="172" t="e">
        <f t="shared" si="15"/>
        <v>#DIV/0!</v>
      </c>
      <c r="H121" s="172" t="e">
        <f t="shared" si="16"/>
        <v>#DIV/0!</v>
      </c>
    </row>
    <row r="122" spans="1:8" ht="15" hidden="1" customHeight="1">
      <c r="A122" s="60">
        <v>3224</v>
      </c>
      <c r="B122" s="59" t="s">
        <v>1270</v>
      </c>
      <c r="C122" s="79"/>
      <c r="D122" s="79"/>
      <c r="E122" s="79"/>
      <c r="F122" s="79">
        <v>0</v>
      </c>
      <c r="G122" s="172" t="e">
        <f t="shared" si="15"/>
        <v>#DIV/0!</v>
      </c>
      <c r="H122" s="172" t="e">
        <f t="shared" si="16"/>
        <v>#DIV/0!</v>
      </c>
    </row>
    <row r="123" spans="1:8" ht="15" customHeight="1">
      <c r="A123" s="60">
        <v>3231</v>
      </c>
      <c r="B123" s="59" t="s">
        <v>1272</v>
      </c>
      <c r="C123" s="79">
        <v>2686</v>
      </c>
      <c r="D123" s="79"/>
      <c r="E123" s="79"/>
      <c r="F123" s="79">
        <v>0</v>
      </c>
      <c r="G123" s="172">
        <f t="shared" si="15"/>
        <v>0</v>
      </c>
      <c r="H123" s="172"/>
    </row>
    <row r="124" spans="1:8" ht="15" hidden="1" customHeight="1">
      <c r="A124" s="60">
        <v>3232</v>
      </c>
      <c r="B124" s="59" t="s">
        <v>1555</v>
      </c>
      <c r="C124" s="79"/>
      <c r="D124" s="79"/>
      <c r="E124" s="79"/>
      <c r="F124" s="79">
        <v>0</v>
      </c>
      <c r="G124" s="172" t="e">
        <f t="shared" si="15"/>
        <v>#DIV/0!</v>
      </c>
      <c r="H124" s="172" t="e">
        <f t="shared" si="16"/>
        <v>#DIV/0!</v>
      </c>
    </row>
    <row r="125" spans="1:8" ht="15" customHeight="1">
      <c r="A125" s="60">
        <v>3233</v>
      </c>
      <c r="B125" s="59" t="s">
        <v>1274</v>
      </c>
      <c r="C125" s="79">
        <v>90363</v>
      </c>
      <c r="D125" s="79">
        <v>53074.25</v>
      </c>
      <c r="E125" s="79">
        <v>53074</v>
      </c>
      <c r="F125" s="79">
        <v>0</v>
      </c>
      <c r="G125" s="172">
        <f t="shared" si="15"/>
        <v>58.734493100052006</v>
      </c>
      <c r="H125" s="172">
        <f t="shared" si="16"/>
        <v>100.00047104043411</v>
      </c>
    </row>
    <row r="126" spans="1:8" ht="15" hidden="1" customHeight="1">
      <c r="A126" s="60">
        <v>3234</v>
      </c>
      <c r="B126" s="59" t="s">
        <v>1275</v>
      </c>
      <c r="C126" s="79"/>
      <c r="D126" s="79"/>
      <c r="E126" s="79"/>
      <c r="F126" s="79">
        <v>0</v>
      </c>
      <c r="G126" s="172" t="e">
        <f t="shared" si="15"/>
        <v>#DIV/0!</v>
      </c>
      <c r="H126" s="172" t="e">
        <f t="shared" si="16"/>
        <v>#DIV/0!</v>
      </c>
    </row>
    <row r="127" spans="1:8" ht="15" customHeight="1">
      <c r="A127" s="60">
        <v>3235</v>
      </c>
      <c r="B127" s="59" t="s">
        <v>1276</v>
      </c>
      <c r="C127" s="79">
        <v>5604</v>
      </c>
      <c r="D127" s="79">
        <v>397.87</v>
      </c>
      <c r="E127" s="79">
        <v>397</v>
      </c>
      <c r="F127" s="79">
        <v>0</v>
      </c>
      <c r="G127" s="172">
        <f t="shared" si="15"/>
        <v>7.0997501784439683</v>
      </c>
      <c r="H127" s="172">
        <f t="shared" si="16"/>
        <v>100.2191435768262</v>
      </c>
    </row>
    <row r="128" spans="1:8" ht="15" customHeight="1">
      <c r="A128" s="60">
        <v>3237</v>
      </c>
      <c r="B128" s="59" t="s">
        <v>1278</v>
      </c>
      <c r="C128" s="79">
        <v>722589</v>
      </c>
      <c r="D128" s="79">
        <v>257201.7</v>
      </c>
      <c r="E128" s="79">
        <v>257201</v>
      </c>
      <c r="F128" s="79">
        <v>14993.655000000001</v>
      </c>
      <c r="G128" s="172">
        <f t="shared" si="15"/>
        <v>35.594466563980355</v>
      </c>
      <c r="H128" s="172">
        <f t="shared" si="16"/>
        <v>100.00027216068368</v>
      </c>
    </row>
    <row r="129" spans="1:10" ht="15" customHeight="1">
      <c r="A129" s="60">
        <v>3239</v>
      </c>
      <c r="B129" s="59" t="s">
        <v>1280</v>
      </c>
      <c r="C129" s="79">
        <v>550</v>
      </c>
      <c r="D129" s="79"/>
      <c r="E129" s="79"/>
      <c r="F129" s="79">
        <v>0</v>
      </c>
      <c r="G129" s="172">
        <f t="shared" si="15"/>
        <v>0</v>
      </c>
      <c r="H129" s="172"/>
    </row>
    <row r="130" spans="1:10" ht="15" customHeight="1">
      <c r="A130" s="60">
        <v>3293</v>
      </c>
      <c r="B130" s="59" t="s">
        <v>1321</v>
      </c>
      <c r="C130" s="79">
        <v>28691</v>
      </c>
      <c r="D130" s="79">
        <v>599.32000000000005</v>
      </c>
      <c r="E130" s="79">
        <v>599</v>
      </c>
      <c r="F130" s="79">
        <v>37672.5</v>
      </c>
      <c r="G130" s="172">
        <f t="shared" si="15"/>
        <v>2.0888780453800848</v>
      </c>
      <c r="H130" s="172">
        <f t="shared" si="16"/>
        <v>100.0534223706177</v>
      </c>
    </row>
    <row r="131" spans="1:10" ht="15" hidden="1" customHeight="1">
      <c r="A131" s="60">
        <v>3295</v>
      </c>
      <c r="B131" s="59" t="s">
        <v>1284</v>
      </c>
      <c r="C131" s="79"/>
      <c r="D131" s="79"/>
      <c r="E131" s="79"/>
      <c r="F131" s="79">
        <v>0</v>
      </c>
      <c r="G131" s="172" t="e">
        <f t="shared" si="15"/>
        <v>#DIV/0!</v>
      </c>
      <c r="H131" s="172" t="e">
        <f t="shared" si="16"/>
        <v>#DIV/0!</v>
      </c>
    </row>
    <row r="132" spans="1:10" ht="15.75" hidden="1" customHeight="1">
      <c r="A132" s="60">
        <v>3432</v>
      </c>
      <c r="B132" s="81" t="s">
        <v>1323</v>
      </c>
      <c r="C132" s="79"/>
      <c r="D132" s="79"/>
      <c r="E132" s="79"/>
      <c r="F132" s="79">
        <v>0</v>
      </c>
      <c r="G132" s="172" t="e">
        <f t="shared" si="15"/>
        <v>#DIV/0!</v>
      </c>
      <c r="H132" s="172" t="e">
        <f t="shared" si="16"/>
        <v>#DIV/0!</v>
      </c>
    </row>
    <row r="133" spans="1:10" ht="15" customHeight="1">
      <c r="A133" s="60">
        <v>3531</v>
      </c>
      <c r="B133" s="59" t="s">
        <v>1592</v>
      </c>
      <c r="C133" s="79">
        <v>3198752</v>
      </c>
      <c r="D133" s="79">
        <v>3396144.19</v>
      </c>
      <c r="E133" s="79">
        <v>3396144</v>
      </c>
      <c r="F133" s="79">
        <v>0</v>
      </c>
      <c r="G133" s="172">
        <f t="shared" si="15"/>
        <v>106.17091259341143</v>
      </c>
      <c r="H133" s="172">
        <f t="shared" si="16"/>
        <v>100.0000055945802</v>
      </c>
    </row>
    <row r="134" spans="1:10" ht="15" customHeight="1">
      <c r="A134" s="60">
        <v>3611</v>
      </c>
      <c r="B134" s="59" t="s">
        <v>1593</v>
      </c>
      <c r="C134" s="79">
        <v>222399</v>
      </c>
      <c r="D134" s="79">
        <v>816706.97</v>
      </c>
      <c r="E134" s="79">
        <v>816707</v>
      </c>
      <c r="F134" s="79">
        <v>0</v>
      </c>
      <c r="G134" s="172">
        <f t="shared" ref="G134:G197" si="22">D134/C134*100</f>
        <v>367.22600821046859</v>
      </c>
      <c r="H134" s="172">
        <f t="shared" ref="H134:H197" si="23">D134/E134*100</f>
        <v>99.999996326712022</v>
      </c>
    </row>
    <row r="135" spans="1:10" ht="15" customHeight="1">
      <c r="A135" s="60">
        <v>3693</v>
      </c>
      <c r="B135" s="59" t="s">
        <v>1608</v>
      </c>
      <c r="C135" s="79">
        <v>1094622</v>
      </c>
      <c r="D135" s="79">
        <v>1225599.6599999999</v>
      </c>
      <c r="E135" s="79">
        <v>1225600</v>
      </c>
      <c r="F135" s="79">
        <v>0</v>
      </c>
      <c r="G135" s="172">
        <f t="shared" si="22"/>
        <v>111.96556071410953</v>
      </c>
      <c r="H135" s="172">
        <f t="shared" si="23"/>
        <v>99.999972258485641</v>
      </c>
    </row>
    <row r="136" spans="1:10" ht="15" hidden="1" customHeight="1">
      <c r="A136" s="60">
        <v>3694</v>
      </c>
      <c r="B136" s="59" t="s">
        <v>1609</v>
      </c>
      <c r="C136" s="79"/>
      <c r="D136" s="79"/>
      <c r="E136" s="79"/>
      <c r="F136" s="79">
        <v>0</v>
      </c>
      <c r="G136" s="172" t="e">
        <f t="shared" si="22"/>
        <v>#DIV/0!</v>
      </c>
      <c r="H136" s="172" t="e">
        <f t="shared" si="23"/>
        <v>#DIV/0!</v>
      </c>
    </row>
    <row r="137" spans="1:10" ht="15" customHeight="1">
      <c r="A137" s="60">
        <v>3813</v>
      </c>
      <c r="B137" s="59" t="s">
        <v>1594</v>
      </c>
      <c r="C137" s="79">
        <v>321328</v>
      </c>
      <c r="D137" s="79">
        <v>862769.06</v>
      </c>
      <c r="E137" s="79">
        <v>862770</v>
      </c>
      <c r="F137" s="79">
        <v>0</v>
      </c>
      <c r="G137" s="172">
        <f t="shared" si="22"/>
        <v>268.50105188467859</v>
      </c>
      <c r="H137" s="172">
        <f t="shared" si="23"/>
        <v>99.999891048599281</v>
      </c>
    </row>
    <row r="138" spans="1:10" ht="15" customHeight="1">
      <c r="A138" s="60">
        <v>4221</v>
      </c>
      <c r="B138" s="59" t="s">
        <v>1287</v>
      </c>
      <c r="C138" s="79">
        <v>63571</v>
      </c>
      <c r="D138" s="79"/>
      <c r="E138" s="79"/>
      <c r="F138" s="79">
        <v>0</v>
      </c>
      <c r="G138" s="172">
        <f t="shared" si="22"/>
        <v>0</v>
      </c>
      <c r="H138" s="172"/>
    </row>
    <row r="139" spans="1:10" ht="15" hidden="1" customHeight="1">
      <c r="A139" s="60">
        <v>4227</v>
      </c>
      <c r="B139" s="59" t="s">
        <v>1525</v>
      </c>
      <c r="C139" s="79"/>
      <c r="D139" s="79"/>
      <c r="E139" s="79"/>
      <c r="F139" s="79">
        <v>105483</v>
      </c>
      <c r="G139" s="172" t="e">
        <f t="shared" si="22"/>
        <v>#DIV/0!</v>
      </c>
      <c r="H139" s="172" t="e">
        <f t="shared" si="23"/>
        <v>#DIV/0!</v>
      </c>
    </row>
    <row r="140" spans="1:10" ht="15" customHeight="1">
      <c r="A140" s="50"/>
      <c r="B140" s="50" t="s">
        <v>1516</v>
      </c>
      <c r="C140" s="53">
        <f t="shared" ref="C140:E140" si="24">SUM(C141:C160)</f>
        <v>379034</v>
      </c>
      <c r="D140" s="53">
        <f>SUM(D141:D160)</f>
        <v>486617.76</v>
      </c>
      <c r="E140" s="53">
        <f t="shared" si="24"/>
        <v>482955</v>
      </c>
      <c r="F140" s="53">
        <f t="shared" ref="F140" si="25">SUM(F141:F160)</f>
        <v>337055.85749999998</v>
      </c>
      <c r="G140" s="171">
        <f t="shared" si="22"/>
        <v>128.38367006653758</v>
      </c>
      <c r="H140" s="171">
        <f t="shared" si="23"/>
        <v>100.75840606267666</v>
      </c>
    </row>
    <row r="141" spans="1:10" ht="15" customHeight="1">
      <c r="A141" s="60">
        <v>3111</v>
      </c>
      <c r="B141" s="59" t="s">
        <v>1431</v>
      </c>
      <c r="C141" s="79">
        <v>269214</v>
      </c>
      <c r="D141" s="79">
        <v>337075.59</v>
      </c>
      <c r="E141" s="79">
        <v>332338</v>
      </c>
      <c r="F141" s="79">
        <v>262358.82449999999</v>
      </c>
      <c r="G141" s="172">
        <f t="shared" si="22"/>
        <v>125.20730348347413</v>
      </c>
      <c r="H141" s="172">
        <f t="shared" si="23"/>
        <v>101.42553364345939</v>
      </c>
      <c r="I141" s="92"/>
      <c r="J141" s="114"/>
    </row>
    <row r="142" spans="1:10" ht="15" customHeight="1">
      <c r="A142" s="60">
        <v>3121</v>
      </c>
      <c r="B142" s="59" t="s">
        <v>1317</v>
      </c>
      <c r="C142" s="79">
        <v>2100</v>
      </c>
      <c r="D142" s="79">
        <v>2503.4499999999998</v>
      </c>
      <c r="E142" s="79"/>
      <c r="F142" s="79">
        <v>5650.875</v>
      </c>
      <c r="G142" s="172">
        <f t="shared" si="22"/>
        <v>119.21190476190475</v>
      </c>
      <c r="H142" s="172"/>
      <c r="I142" s="92"/>
      <c r="J142" s="114"/>
    </row>
    <row r="143" spans="1:10" ht="15" customHeight="1">
      <c r="A143" s="60">
        <v>3132</v>
      </c>
      <c r="B143" s="59" t="s">
        <v>1383</v>
      </c>
      <c r="C143" s="79">
        <v>61891</v>
      </c>
      <c r="D143" s="79">
        <v>55617.48</v>
      </c>
      <c r="E143" s="79">
        <v>55937</v>
      </c>
      <c r="F143" s="79">
        <v>49042.0605</v>
      </c>
      <c r="G143" s="172">
        <f t="shared" si="22"/>
        <v>89.863598907757194</v>
      </c>
      <c r="H143" s="172">
        <f t="shared" si="23"/>
        <v>99.428785955628669</v>
      </c>
    </row>
    <row r="144" spans="1:10" ht="15" hidden="1" customHeight="1">
      <c r="A144" s="60">
        <v>3133</v>
      </c>
      <c r="B144" s="59" t="s">
        <v>1432</v>
      </c>
      <c r="C144" s="79"/>
      <c r="D144" s="79"/>
      <c r="E144" s="79"/>
      <c r="F144" s="79">
        <v>0</v>
      </c>
      <c r="G144" s="172" t="e">
        <f t="shared" si="22"/>
        <v>#DIV/0!</v>
      </c>
      <c r="H144" s="172" t="e">
        <f t="shared" si="23"/>
        <v>#DIV/0!</v>
      </c>
    </row>
    <row r="145" spans="1:8" ht="15" customHeight="1">
      <c r="A145" s="60">
        <v>3211</v>
      </c>
      <c r="B145" s="59" t="s">
        <v>1264</v>
      </c>
      <c r="C145" s="79">
        <v>14240</v>
      </c>
      <c r="D145" s="79">
        <v>38433.99</v>
      </c>
      <c r="E145" s="79">
        <v>41738</v>
      </c>
      <c r="F145" s="79">
        <v>20004.0975</v>
      </c>
      <c r="G145" s="172">
        <f t="shared" si="22"/>
        <v>269.90161516853931</v>
      </c>
      <c r="H145" s="172">
        <f t="shared" si="23"/>
        <v>92.083928314725185</v>
      </c>
    </row>
    <row r="146" spans="1:8" ht="15" hidden="1" customHeight="1">
      <c r="A146" s="60">
        <v>3212</v>
      </c>
      <c r="B146" s="59" t="s">
        <v>1265</v>
      </c>
      <c r="C146" s="79"/>
      <c r="D146" s="79"/>
      <c r="E146" s="79"/>
      <c r="F146" s="79">
        <v>0</v>
      </c>
      <c r="G146" s="172" t="e">
        <f t="shared" si="22"/>
        <v>#DIV/0!</v>
      </c>
      <c r="H146" s="172" t="e">
        <f t="shared" si="23"/>
        <v>#DIV/0!</v>
      </c>
    </row>
    <row r="147" spans="1:8" ht="15" hidden="1" customHeight="1">
      <c r="A147" s="60">
        <v>3213</v>
      </c>
      <c r="B147" s="59" t="s">
        <v>1266</v>
      </c>
      <c r="C147" s="79"/>
      <c r="D147" s="79"/>
      <c r="E147" s="79"/>
      <c r="F147" s="79">
        <v>0</v>
      </c>
      <c r="G147" s="172" t="e">
        <f t="shared" si="22"/>
        <v>#DIV/0!</v>
      </c>
      <c r="H147" s="172" t="e">
        <f t="shared" si="23"/>
        <v>#DIV/0!</v>
      </c>
    </row>
    <row r="148" spans="1:8" ht="15" hidden="1" customHeight="1">
      <c r="A148" s="60">
        <v>3221</v>
      </c>
      <c r="B148" s="59" t="s">
        <v>1267</v>
      </c>
      <c r="C148" s="79"/>
      <c r="D148" s="79"/>
      <c r="E148" s="79"/>
      <c r="F148" s="79">
        <v>0</v>
      </c>
      <c r="G148" s="172" t="e">
        <f t="shared" si="22"/>
        <v>#DIV/0!</v>
      </c>
      <c r="H148" s="172" t="e">
        <f t="shared" si="23"/>
        <v>#DIV/0!</v>
      </c>
    </row>
    <row r="149" spans="1:8" ht="15" customHeight="1">
      <c r="A149" s="60">
        <v>3231</v>
      </c>
      <c r="B149" s="59" t="s">
        <v>1272</v>
      </c>
      <c r="C149" s="79">
        <v>1343</v>
      </c>
      <c r="D149" s="79">
        <v>4753.25</v>
      </c>
      <c r="E149" s="79">
        <v>4708</v>
      </c>
      <c r="F149" s="79">
        <v>0</v>
      </c>
      <c r="G149" s="172">
        <f t="shared" si="22"/>
        <v>353.92777364110202</v>
      </c>
      <c r="H149" s="172">
        <f t="shared" si="23"/>
        <v>100.96112999150381</v>
      </c>
    </row>
    <row r="150" spans="1:8" ht="15" customHeight="1">
      <c r="A150" s="60">
        <v>3233</v>
      </c>
      <c r="B150" s="59" t="s">
        <v>1274</v>
      </c>
      <c r="C150" s="79"/>
      <c r="D150" s="79">
        <v>30746</v>
      </c>
      <c r="E150" s="79">
        <v>30746</v>
      </c>
      <c r="F150" s="79">
        <v>0</v>
      </c>
      <c r="G150" s="172"/>
      <c r="H150" s="172">
        <f t="shared" si="23"/>
        <v>100</v>
      </c>
    </row>
    <row r="151" spans="1:8" ht="15" customHeight="1">
      <c r="A151" s="60">
        <v>3235</v>
      </c>
      <c r="B151" s="59" t="s">
        <v>1276</v>
      </c>
      <c r="C151" s="79">
        <v>22200</v>
      </c>
      <c r="D151" s="79"/>
      <c r="E151" s="79"/>
      <c r="F151" s="79">
        <v>0</v>
      </c>
      <c r="G151" s="172">
        <f t="shared" si="22"/>
        <v>0</v>
      </c>
      <c r="H151" s="172"/>
    </row>
    <row r="152" spans="1:8" ht="15" hidden="1" customHeight="1">
      <c r="A152" s="60">
        <v>3237</v>
      </c>
      <c r="B152" s="59" t="s">
        <v>1278</v>
      </c>
      <c r="C152" s="79"/>
      <c r="D152" s="79"/>
      <c r="E152" s="79"/>
      <c r="F152" s="79">
        <v>0</v>
      </c>
      <c r="G152" s="172" t="e">
        <f t="shared" si="22"/>
        <v>#DIV/0!</v>
      </c>
      <c r="H152" s="172" t="e">
        <f t="shared" si="23"/>
        <v>#DIV/0!</v>
      </c>
    </row>
    <row r="153" spans="1:8" ht="15" customHeight="1">
      <c r="A153" s="60">
        <v>3239</v>
      </c>
      <c r="B153" s="59" t="s">
        <v>1280</v>
      </c>
      <c r="C153" s="79">
        <v>250</v>
      </c>
      <c r="D153" s="79"/>
      <c r="E153" s="79"/>
      <c r="F153" s="79">
        <v>0</v>
      </c>
      <c r="G153" s="172">
        <f t="shared" si="22"/>
        <v>0</v>
      </c>
      <c r="H153" s="172"/>
    </row>
    <row r="154" spans="1:8" ht="15" hidden="1" customHeight="1">
      <c r="A154" s="60">
        <v>3293</v>
      </c>
      <c r="B154" s="59" t="s">
        <v>1321</v>
      </c>
      <c r="C154" s="79"/>
      <c r="D154" s="79"/>
      <c r="E154" s="79"/>
      <c r="F154" s="79">
        <v>0</v>
      </c>
      <c r="G154" s="172" t="e">
        <f t="shared" si="22"/>
        <v>#DIV/0!</v>
      </c>
      <c r="H154" s="172" t="e">
        <f t="shared" si="23"/>
        <v>#DIV/0!</v>
      </c>
    </row>
    <row r="155" spans="1:8" ht="15" hidden="1" customHeight="1">
      <c r="A155" s="60">
        <v>3295</v>
      </c>
      <c r="B155" s="59" t="s">
        <v>1284</v>
      </c>
      <c r="C155" s="79"/>
      <c r="D155" s="79"/>
      <c r="E155" s="79"/>
      <c r="F155" s="79">
        <v>0</v>
      </c>
      <c r="G155" s="172" t="e">
        <f t="shared" si="22"/>
        <v>#DIV/0!</v>
      </c>
      <c r="H155" s="172" t="e">
        <f t="shared" si="23"/>
        <v>#DIV/0!</v>
      </c>
    </row>
    <row r="156" spans="1:8" ht="19.5" hidden="1" customHeight="1">
      <c r="A156" s="60">
        <v>3432</v>
      </c>
      <c r="B156" s="81" t="s">
        <v>1323</v>
      </c>
      <c r="C156" s="79"/>
      <c r="D156" s="79"/>
      <c r="E156" s="79"/>
      <c r="F156" s="79">
        <v>0</v>
      </c>
      <c r="G156" s="172" t="e">
        <f t="shared" si="22"/>
        <v>#DIV/0!</v>
      </c>
      <c r="H156" s="172" t="e">
        <f t="shared" si="23"/>
        <v>#DIV/0!</v>
      </c>
    </row>
    <row r="157" spans="1:8" ht="17.25" hidden="1" customHeight="1">
      <c r="A157" s="60">
        <v>4123</v>
      </c>
      <c r="B157" s="81" t="s">
        <v>1334</v>
      </c>
      <c r="C157" s="79"/>
      <c r="D157" s="79"/>
      <c r="E157" s="79"/>
      <c r="F157" s="79">
        <v>0</v>
      </c>
      <c r="G157" s="172" t="e">
        <f t="shared" si="22"/>
        <v>#DIV/0!</v>
      </c>
      <c r="H157" s="172" t="e">
        <f t="shared" si="23"/>
        <v>#DIV/0!</v>
      </c>
    </row>
    <row r="158" spans="1:8" ht="15" customHeight="1">
      <c r="A158" s="60">
        <v>4221</v>
      </c>
      <c r="B158" s="59" t="s">
        <v>1287</v>
      </c>
      <c r="C158" s="79">
        <v>7796</v>
      </c>
      <c r="D158" s="79"/>
      <c r="E158" s="79">
        <v>17488</v>
      </c>
      <c r="F158" s="79">
        <v>0</v>
      </c>
      <c r="G158" s="172">
        <f t="shared" si="22"/>
        <v>0</v>
      </c>
      <c r="H158" s="172">
        <f t="shared" si="23"/>
        <v>0</v>
      </c>
    </row>
    <row r="159" spans="1:8" ht="15" customHeight="1">
      <c r="A159" s="60">
        <v>4227</v>
      </c>
      <c r="B159" s="59" t="s">
        <v>1667</v>
      </c>
      <c r="C159" s="79"/>
      <c r="D159" s="79">
        <v>17488</v>
      </c>
      <c r="E159" s="79"/>
      <c r="F159" s="79">
        <v>0</v>
      </c>
      <c r="G159" s="172"/>
      <c r="H159" s="172"/>
    </row>
    <row r="160" spans="1:8" ht="15" hidden="1" customHeight="1">
      <c r="A160" s="60">
        <v>4262</v>
      </c>
      <c r="B160" s="59" t="s">
        <v>1543</v>
      </c>
      <c r="C160" s="79"/>
      <c r="D160" s="79"/>
      <c r="E160" s="79"/>
      <c r="F160" s="79"/>
      <c r="G160" s="172" t="e">
        <f t="shared" si="22"/>
        <v>#DIV/0!</v>
      </c>
      <c r="H160" s="172" t="e">
        <f t="shared" si="23"/>
        <v>#DIV/0!</v>
      </c>
    </row>
    <row r="161" spans="1:8" ht="15" customHeight="1">
      <c r="A161" s="50"/>
      <c r="B161" s="50" t="s">
        <v>522</v>
      </c>
      <c r="C161" s="53">
        <f t="shared" ref="C161:E161" si="26">SUM(C162:C172)</f>
        <v>169563</v>
      </c>
      <c r="D161" s="53">
        <f>SUM(D162:D172)</f>
        <v>942933.82000000007</v>
      </c>
      <c r="E161" s="53">
        <f t="shared" si="26"/>
        <v>684169</v>
      </c>
      <c r="F161" s="53">
        <f t="shared" ref="F161" si="27">SUM(F162:F172)</f>
        <v>46872.124500000005</v>
      </c>
      <c r="G161" s="171">
        <f t="shared" si="22"/>
        <v>556.09644792790891</v>
      </c>
      <c r="H161" s="171">
        <f t="shared" si="23"/>
        <v>137.82176918276042</v>
      </c>
    </row>
    <row r="162" spans="1:8" ht="15" customHeight="1">
      <c r="A162" s="60">
        <v>3111</v>
      </c>
      <c r="B162" s="59" t="s">
        <v>1431</v>
      </c>
      <c r="C162" s="79">
        <v>51033</v>
      </c>
      <c r="D162" s="79">
        <v>222114.56</v>
      </c>
      <c r="E162" s="79"/>
      <c r="F162" s="79">
        <v>38802.675000000003</v>
      </c>
      <c r="G162" s="172">
        <f t="shared" si="22"/>
        <v>435.23712107851782</v>
      </c>
      <c r="H162" s="172"/>
    </row>
    <row r="163" spans="1:8" ht="15" hidden="1" customHeight="1">
      <c r="A163" s="60">
        <v>3121</v>
      </c>
      <c r="B163" s="59" t="s">
        <v>1317</v>
      </c>
      <c r="C163" s="79"/>
      <c r="D163" s="79"/>
      <c r="E163" s="79"/>
      <c r="F163" s="79">
        <v>1665.1245000000001</v>
      </c>
      <c r="G163" s="172" t="e">
        <f t="shared" si="22"/>
        <v>#DIV/0!</v>
      </c>
      <c r="H163" s="172" t="e">
        <f t="shared" si="23"/>
        <v>#DIV/0!</v>
      </c>
    </row>
    <row r="164" spans="1:8" ht="15" customHeight="1">
      <c r="A164" s="60">
        <v>3132</v>
      </c>
      <c r="B164" s="59" t="s">
        <v>1383</v>
      </c>
      <c r="C164" s="79"/>
      <c r="D164" s="79">
        <v>36648.9</v>
      </c>
      <c r="E164" s="79"/>
      <c r="F164" s="79">
        <v>6404.3250000000007</v>
      </c>
      <c r="G164" s="172"/>
      <c r="H164" s="172"/>
    </row>
    <row r="165" spans="1:8" ht="15" customHeight="1">
      <c r="A165" s="60">
        <v>3211</v>
      </c>
      <c r="B165" s="59" t="s">
        <v>1264</v>
      </c>
      <c r="C165" s="79"/>
      <c r="D165" s="79">
        <v>24238.93</v>
      </c>
      <c r="E165" s="79">
        <v>24238</v>
      </c>
      <c r="F165" s="79"/>
      <c r="G165" s="172"/>
      <c r="H165" s="172">
        <f t="shared" si="23"/>
        <v>100.00383695024343</v>
      </c>
    </row>
    <row r="166" spans="1:8" ht="15" customHeight="1">
      <c r="A166" s="60">
        <v>3213</v>
      </c>
      <c r="B166" s="59" t="s">
        <v>1266</v>
      </c>
      <c r="C166" s="79">
        <v>19203</v>
      </c>
      <c r="D166" s="79">
        <v>18056.43</v>
      </c>
      <c r="E166" s="79">
        <v>18056</v>
      </c>
      <c r="F166" s="79"/>
      <c r="G166" s="172">
        <f t="shared" si="22"/>
        <v>94.02921418528355</v>
      </c>
      <c r="H166" s="172">
        <f t="shared" si="23"/>
        <v>100.00238147984051</v>
      </c>
    </row>
    <row r="167" spans="1:8" ht="15" customHeight="1">
      <c r="A167" s="60">
        <v>3231</v>
      </c>
      <c r="B167" s="59" t="s">
        <v>1272</v>
      </c>
      <c r="C167" s="79">
        <v>1327</v>
      </c>
      <c r="D167" s="79"/>
      <c r="E167" s="79"/>
      <c r="F167" s="79"/>
      <c r="G167" s="172">
        <f t="shared" si="22"/>
        <v>0</v>
      </c>
      <c r="H167" s="172"/>
    </row>
    <row r="168" spans="1:8" ht="15" customHeight="1">
      <c r="A168" s="60">
        <v>3238</v>
      </c>
      <c r="B168" s="59" t="s">
        <v>1279</v>
      </c>
      <c r="C168" s="79">
        <v>98000</v>
      </c>
      <c r="D168" s="79">
        <v>641875</v>
      </c>
      <c r="E168" s="79">
        <v>641875</v>
      </c>
      <c r="F168" s="79"/>
      <c r="G168" s="172">
        <f t="shared" si="22"/>
        <v>654.97448979591843</v>
      </c>
      <c r="H168" s="172">
        <f t="shared" si="23"/>
        <v>100</v>
      </c>
    </row>
    <row r="169" spans="1:8" ht="15" hidden="1" customHeight="1">
      <c r="A169" s="60">
        <v>3239</v>
      </c>
      <c r="B169" s="59" t="s">
        <v>1280</v>
      </c>
      <c r="C169" s="79"/>
      <c r="D169" s="79"/>
      <c r="E169" s="79"/>
      <c r="F169" s="79"/>
      <c r="G169" s="172" t="e">
        <f t="shared" si="22"/>
        <v>#DIV/0!</v>
      </c>
      <c r="H169" s="172" t="e">
        <f t="shared" si="23"/>
        <v>#DIV/0!</v>
      </c>
    </row>
    <row r="170" spans="1:8" ht="15" hidden="1" customHeight="1">
      <c r="A170" s="60">
        <v>3294</v>
      </c>
      <c r="B170" s="59" t="s">
        <v>1283</v>
      </c>
      <c r="C170" s="79"/>
      <c r="D170" s="79"/>
      <c r="E170" s="79"/>
      <c r="F170" s="79"/>
      <c r="G170" s="172" t="e">
        <f t="shared" si="22"/>
        <v>#DIV/0!</v>
      </c>
      <c r="H170" s="172" t="e">
        <f t="shared" si="23"/>
        <v>#DIV/0!</v>
      </c>
    </row>
    <row r="171" spans="1:8" ht="15" hidden="1" customHeight="1">
      <c r="A171" s="60">
        <v>4227</v>
      </c>
      <c r="B171" s="59" t="s">
        <v>1667</v>
      </c>
      <c r="C171" s="79"/>
      <c r="D171" s="79"/>
      <c r="E171" s="79"/>
      <c r="F171" s="79"/>
      <c r="G171" s="172" t="e">
        <f t="shared" si="22"/>
        <v>#DIV/0!</v>
      </c>
      <c r="H171" s="172" t="e">
        <f t="shared" si="23"/>
        <v>#DIV/0!</v>
      </c>
    </row>
    <row r="172" spans="1:8" ht="15" hidden="1" customHeight="1">
      <c r="A172" s="60">
        <v>4262</v>
      </c>
      <c r="B172" s="59" t="s">
        <v>1452</v>
      </c>
      <c r="C172" s="79"/>
      <c r="D172" s="79"/>
      <c r="E172" s="79"/>
      <c r="F172" s="79"/>
      <c r="G172" s="172" t="e">
        <f t="shared" si="22"/>
        <v>#DIV/0!</v>
      </c>
      <c r="H172" s="172" t="e">
        <f t="shared" si="23"/>
        <v>#DIV/0!</v>
      </c>
    </row>
    <row r="173" spans="1:8" ht="30" customHeight="1">
      <c r="A173" s="88"/>
      <c r="B173" s="88" t="s">
        <v>1599</v>
      </c>
      <c r="C173" s="89">
        <f t="shared" ref="C173" si="28">C174</f>
        <v>2329483</v>
      </c>
      <c r="D173" s="89">
        <f>D174</f>
        <v>1791847.5699999998</v>
      </c>
      <c r="E173" s="89">
        <f>E174</f>
        <v>1756797</v>
      </c>
      <c r="F173" s="89">
        <f>F174</f>
        <v>950447.03700000001</v>
      </c>
      <c r="G173" s="169">
        <f t="shared" si="22"/>
        <v>76.920396929275711</v>
      </c>
      <c r="H173" s="169">
        <f t="shared" si="23"/>
        <v>101.99514058824097</v>
      </c>
    </row>
    <row r="174" spans="1:8" ht="15" customHeight="1">
      <c r="A174" s="55"/>
      <c r="B174" s="55" t="s">
        <v>1519</v>
      </c>
      <c r="C174" s="71">
        <f t="shared" ref="C174" si="29">C175+C201</f>
        <v>2329483</v>
      </c>
      <c r="D174" s="71">
        <f>D175+D201</f>
        <v>1791847.5699999998</v>
      </c>
      <c r="E174" s="71">
        <f>E175+E201</f>
        <v>1756797</v>
      </c>
      <c r="F174" s="71">
        <f>F175+F201</f>
        <v>950447.03700000001</v>
      </c>
      <c r="G174" s="174">
        <f t="shared" si="22"/>
        <v>76.920396929275711</v>
      </c>
      <c r="H174" s="174">
        <f t="shared" si="23"/>
        <v>101.99514058824097</v>
      </c>
    </row>
    <row r="175" spans="1:8" ht="15" customHeight="1">
      <c r="A175" s="50"/>
      <c r="B175" s="50" t="s">
        <v>1518</v>
      </c>
      <c r="C175" s="53">
        <f>SUM(C176:C200)</f>
        <v>1980061</v>
      </c>
      <c r="D175" s="53">
        <f>SUM(D176:D200)</f>
        <v>1523070.43</v>
      </c>
      <c r="E175" s="53">
        <f>SUM(E176:E200)</f>
        <v>1493286</v>
      </c>
      <c r="F175" s="53">
        <f>SUM(F176:F200)</f>
        <v>807879.228</v>
      </c>
      <c r="G175" s="171">
        <f t="shared" si="22"/>
        <v>76.920379220640172</v>
      </c>
      <c r="H175" s="171">
        <f t="shared" si="23"/>
        <v>101.99455630066845</v>
      </c>
    </row>
    <row r="176" spans="1:8" ht="15" customHeight="1">
      <c r="A176" s="60">
        <v>3111</v>
      </c>
      <c r="B176" s="59" t="s">
        <v>1431</v>
      </c>
      <c r="C176" s="79">
        <v>716968</v>
      </c>
      <c r="D176" s="79">
        <v>528603.99</v>
      </c>
      <c r="E176" s="79">
        <v>528345</v>
      </c>
      <c r="F176" s="79">
        <v>693460.31099999999</v>
      </c>
      <c r="G176" s="172">
        <f t="shared" si="22"/>
        <v>73.727696354649026</v>
      </c>
      <c r="H176" s="172">
        <f t="shared" si="23"/>
        <v>100.0490191068336</v>
      </c>
    </row>
    <row r="177" spans="1:8" ht="15" customHeight="1">
      <c r="A177" s="60">
        <v>3121</v>
      </c>
      <c r="B177" s="59" t="s">
        <v>1317</v>
      </c>
      <c r="C177" s="79">
        <v>2550</v>
      </c>
      <c r="D177" s="79">
        <v>2762.5</v>
      </c>
      <c r="E177" s="79">
        <v>1275</v>
      </c>
      <c r="F177" s="79">
        <v>0</v>
      </c>
      <c r="G177" s="172">
        <f t="shared" si="22"/>
        <v>108.33333333333333</v>
      </c>
      <c r="H177" s="172">
        <f t="shared" si="23"/>
        <v>216.66666666666666</v>
      </c>
    </row>
    <row r="178" spans="1:8" ht="15" customHeight="1">
      <c r="A178" s="60">
        <v>3132</v>
      </c>
      <c r="B178" s="59" t="s">
        <v>1383</v>
      </c>
      <c r="C178" s="79">
        <v>118300</v>
      </c>
      <c r="D178" s="79">
        <v>87219.73</v>
      </c>
      <c r="E178" s="79">
        <v>87229</v>
      </c>
      <c r="F178" s="79">
        <v>114418.917</v>
      </c>
      <c r="G178" s="172">
        <f t="shared" si="22"/>
        <v>73.727582417582411</v>
      </c>
      <c r="H178" s="172">
        <f t="shared" si="23"/>
        <v>99.989372800330159</v>
      </c>
    </row>
    <row r="179" spans="1:8" ht="15" customHeight="1">
      <c r="A179" s="60">
        <v>3211</v>
      </c>
      <c r="B179" s="59" t="s">
        <v>1264</v>
      </c>
      <c r="C179" s="79">
        <v>32929</v>
      </c>
      <c r="D179" s="79">
        <v>19426.849999999999</v>
      </c>
      <c r="E179" s="79">
        <v>4707</v>
      </c>
      <c r="F179" s="79"/>
      <c r="G179" s="172">
        <f t="shared" si="22"/>
        <v>58.99617358559324</v>
      </c>
      <c r="H179" s="172">
        <f t="shared" si="23"/>
        <v>412.722540896537</v>
      </c>
    </row>
    <row r="180" spans="1:8" ht="15" customHeight="1">
      <c r="A180" s="60">
        <v>3212</v>
      </c>
      <c r="B180" s="59" t="s">
        <v>1265</v>
      </c>
      <c r="C180" s="79">
        <v>1401</v>
      </c>
      <c r="D180" s="79">
        <v>2490.41</v>
      </c>
      <c r="E180" s="79">
        <v>2489</v>
      </c>
      <c r="F180" s="79"/>
      <c r="G180" s="172">
        <f t="shared" si="22"/>
        <v>177.75945753033545</v>
      </c>
      <c r="H180" s="172">
        <f t="shared" si="23"/>
        <v>100.05664925672961</v>
      </c>
    </row>
    <row r="181" spans="1:8" ht="15" customHeight="1">
      <c r="A181" s="60">
        <v>3213</v>
      </c>
      <c r="B181" s="59" t="s">
        <v>1266</v>
      </c>
      <c r="C181" s="79">
        <v>37555</v>
      </c>
      <c r="D181" s="79">
        <v>2892.89</v>
      </c>
      <c r="E181" s="79">
        <v>2892</v>
      </c>
      <c r="F181" s="79"/>
      <c r="G181" s="172">
        <f t="shared" si="22"/>
        <v>7.7030754892823854</v>
      </c>
      <c r="H181" s="172">
        <f t="shared" si="23"/>
        <v>100.03077455048408</v>
      </c>
    </row>
    <row r="182" spans="1:8" ht="15" hidden="1" customHeight="1">
      <c r="A182" s="60">
        <v>3221</v>
      </c>
      <c r="B182" s="59" t="s">
        <v>1267</v>
      </c>
      <c r="C182" s="79"/>
      <c r="D182" s="79"/>
      <c r="E182" s="79"/>
      <c r="F182" s="79"/>
      <c r="G182" s="172" t="e">
        <f t="shared" si="22"/>
        <v>#DIV/0!</v>
      </c>
      <c r="H182" s="172" t="e">
        <f t="shared" si="23"/>
        <v>#DIV/0!</v>
      </c>
    </row>
    <row r="183" spans="1:8" ht="15" customHeight="1">
      <c r="A183" s="60">
        <v>3222</v>
      </c>
      <c r="B183" s="59" t="s">
        <v>1638</v>
      </c>
      <c r="C183" s="79"/>
      <c r="D183" s="79">
        <v>2342.5500000000002</v>
      </c>
      <c r="E183" s="79">
        <v>2342</v>
      </c>
      <c r="F183" s="79"/>
      <c r="G183" s="172"/>
      <c r="H183" s="172">
        <f t="shared" si="23"/>
        <v>100.02348420153714</v>
      </c>
    </row>
    <row r="184" spans="1:8" ht="15" hidden="1" customHeight="1">
      <c r="A184" s="60">
        <v>3223</v>
      </c>
      <c r="B184" s="59" t="s">
        <v>1269</v>
      </c>
      <c r="C184" s="79"/>
      <c r="D184" s="79"/>
      <c r="E184" s="79"/>
      <c r="F184" s="79"/>
      <c r="G184" s="172" t="e">
        <f t="shared" si="22"/>
        <v>#DIV/0!</v>
      </c>
      <c r="H184" s="172" t="e">
        <f t="shared" si="23"/>
        <v>#DIV/0!</v>
      </c>
    </row>
    <row r="185" spans="1:8" ht="15" customHeight="1">
      <c r="A185" s="60">
        <v>3224</v>
      </c>
      <c r="B185" s="59" t="s">
        <v>1454</v>
      </c>
      <c r="C185" s="79">
        <v>1020</v>
      </c>
      <c r="D185" s="79"/>
      <c r="E185" s="79"/>
      <c r="F185" s="79"/>
      <c r="G185" s="172">
        <f t="shared" si="22"/>
        <v>0</v>
      </c>
      <c r="H185" s="172"/>
    </row>
    <row r="186" spans="1:8" ht="15" customHeight="1">
      <c r="A186" s="60">
        <v>3231</v>
      </c>
      <c r="B186" s="59" t="s">
        <v>1272</v>
      </c>
      <c r="C186" s="79"/>
      <c r="D186" s="79">
        <v>9435</v>
      </c>
      <c r="E186" s="79">
        <v>6460</v>
      </c>
      <c r="F186" s="79"/>
      <c r="G186" s="172"/>
      <c r="H186" s="172">
        <f t="shared" si="23"/>
        <v>146.05263157894737</v>
      </c>
    </row>
    <row r="187" spans="1:8" ht="15" hidden="1" customHeight="1">
      <c r="A187" s="60">
        <v>3232</v>
      </c>
      <c r="B187" s="59" t="s">
        <v>1273</v>
      </c>
      <c r="C187" s="79"/>
      <c r="D187" s="79"/>
      <c r="E187" s="79"/>
      <c r="F187" s="79"/>
      <c r="G187" s="172" t="e">
        <f t="shared" si="22"/>
        <v>#DIV/0!</v>
      </c>
      <c r="H187" s="172" t="e">
        <f t="shared" si="23"/>
        <v>#DIV/0!</v>
      </c>
    </row>
    <row r="188" spans="1:8" ht="15" customHeight="1">
      <c r="A188" s="60">
        <v>3233</v>
      </c>
      <c r="B188" s="59" t="s">
        <v>1274</v>
      </c>
      <c r="C188" s="79">
        <v>4250</v>
      </c>
      <c r="D188" s="79"/>
      <c r="E188" s="79"/>
      <c r="F188" s="79"/>
      <c r="G188" s="172">
        <f t="shared" si="22"/>
        <v>0</v>
      </c>
      <c r="H188" s="172"/>
    </row>
    <row r="189" spans="1:8" ht="15" hidden="1" customHeight="1">
      <c r="A189" s="60">
        <v>3234</v>
      </c>
      <c r="B189" s="59" t="s">
        <v>1275</v>
      </c>
      <c r="C189" s="79"/>
      <c r="D189" s="79"/>
      <c r="E189" s="79"/>
      <c r="F189" s="79"/>
      <c r="G189" s="172" t="e">
        <f t="shared" si="22"/>
        <v>#DIV/0!</v>
      </c>
      <c r="H189" s="172" t="e">
        <f t="shared" si="23"/>
        <v>#DIV/0!</v>
      </c>
    </row>
    <row r="190" spans="1:8" ht="15" customHeight="1">
      <c r="A190" s="60">
        <v>3235</v>
      </c>
      <c r="B190" s="59" t="s">
        <v>1276</v>
      </c>
      <c r="C190" s="79">
        <v>36358</v>
      </c>
      <c r="D190" s="79">
        <v>146418.6</v>
      </c>
      <c r="E190" s="79">
        <v>146418</v>
      </c>
      <c r="F190" s="79"/>
      <c r="G190" s="172">
        <f t="shared" si="22"/>
        <v>402.7135706034436</v>
      </c>
      <c r="H190" s="172">
        <f t="shared" si="23"/>
        <v>100.00040978568209</v>
      </c>
    </row>
    <row r="191" spans="1:8" ht="15" customHeight="1">
      <c r="A191" s="60">
        <v>3237</v>
      </c>
      <c r="B191" s="59" t="s">
        <v>1278</v>
      </c>
      <c r="C191" s="79">
        <v>163200</v>
      </c>
      <c r="D191" s="79">
        <v>10200</v>
      </c>
      <c r="E191" s="79">
        <v>10200</v>
      </c>
      <c r="F191" s="79"/>
      <c r="G191" s="172">
        <f t="shared" si="22"/>
        <v>6.25</v>
      </c>
      <c r="H191" s="172">
        <f t="shared" si="23"/>
        <v>100</v>
      </c>
    </row>
    <row r="192" spans="1:8" ht="15" customHeight="1">
      <c r="A192" s="60">
        <v>3238</v>
      </c>
      <c r="B192" s="59" t="s">
        <v>1279</v>
      </c>
      <c r="C192" s="79">
        <v>42500</v>
      </c>
      <c r="D192" s="79"/>
      <c r="E192" s="79"/>
      <c r="F192" s="79"/>
      <c r="G192" s="172">
        <f t="shared" si="22"/>
        <v>0</v>
      </c>
      <c r="H192" s="172"/>
    </row>
    <row r="193" spans="1:8" ht="15" hidden="1" customHeight="1">
      <c r="A193" s="60">
        <v>3239</v>
      </c>
      <c r="B193" s="59" t="s">
        <v>1280</v>
      </c>
      <c r="C193" s="79"/>
      <c r="D193" s="79"/>
      <c r="E193" s="79"/>
      <c r="F193" s="79"/>
      <c r="G193" s="172" t="e">
        <f t="shared" si="22"/>
        <v>#DIV/0!</v>
      </c>
      <c r="H193" s="172" t="e">
        <f t="shared" si="23"/>
        <v>#DIV/0!</v>
      </c>
    </row>
    <row r="194" spans="1:8" ht="15" customHeight="1">
      <c r="A194" s="60">
        <v>3531</v>
      </c>
      <c r="B194" s="59" t="s">
        <v>1592</v>
      </c>
      <c r="C194" s="79">
        <v>325737</v>
      </c>
      <c r="D194" s="79">
        <v>353302.61</v>
      </c>
      <c r="E194" s="79">
        <v>342956</v>
      </c>
      <c r="F194" s="79"/>
      <c r="G194" s="172">
        <f t="shared" si="22"/>
        <v>108.46253572667518</v>
      </c>
      <c r="H194" s="172">
        <f t="shared" si="23"/>
        <v>103.01689137965219</v>
      </c>
    </row>
    <row r="195" spans="1:8" ht="15" customHeight="1">
      <c r="A195" s="60">
        <v>3693</v>
      </c>
      <c r="B195" s="59" t="s">
        <v>1595</v>
      </c>
      <c r="C195" s="79">
        <v>123223</v>
      </c>
      <c r="D195" s="79">
        <v>102389.94</v>
      </c>
      <c r="E195" s="79">
        <v>102389</v>
      </c>
      <c r="F195" s="79"/>
      <c r="G195" s="172">
        <f t="shared" si="22"/>
        <v>83.093205002312885</v>
      </c>
      <c r="H195" s="172">
        <f t="shared" si="23"/>
        <v>100.00091806737052</v>
      </c>
    </row>
    <row r="196" spans="1:8" ht="15" customHeight="1">
      <c r="A196" s="60">
        <v>3813</v>
      </c>
      <c r="B196" s="59" t="s">
        <v>1594</v>
      </c>
      <c r="C196" s="79">
        <v>51570</v>
      </c>
      <c r="D196" s="79">
        <v>32761.61</v>
      </c>
      <c r="E196" s="79">
        <v>32761</v>
      </c>
      <c r="F196" s="79"/>
      <c r="G196" s="172">
        <f t="shared" si="22"/>
        <v>63.528427380259842</v>
      </c>
      <c r="H196" s="172">
        <f t="shared" si="23"/>
        <v>100.00186197002535</v>
      </c>
    </row>
    <row r="197" spans="1:8" ht="15" customHeight="1">
      <c r="A197" s="60">
        <v>3293</v>
      </c>
      <c r="B197" s="59" t="s">
        <v>1321</v>
      </c>
      <c r="C197" s="79">
        <v>12576</v>
      </c>
      <c r="D197" s="79">
        <v>2690.08</v>
      </c>
      <c r="E197" s="79">
        <v>2690</v>
      </c>
      <c r="F197" s="79"/>
      <c r="G197" s="172">
        <f t="shared" si="22"/>
        <v>21.390585241730278</v>
      </c>
      <c r="H197" s="172">
        <f t="shared" si="23"/>
        <v>100.00297397769518</v>
      </c>
    </row>
    <row r="198" spans="1:8" ht="15" customHeight="1">
      <c r="A198" s="60">
        <v>4221</v>
      </c>
      <c r="B198" s="59" t="s">
        <v>1287</v>
      </c>
      <c r="C198" s="79">
        <v>182594</v>
      </c>
      <c r="D198" s="79"/>
      <c r="E198" s="79"/>
      <c r="F198" s="79"/>
      <c r="G198" s="172">
        <f t="shared" ref="G198:G261" si="30">D198/C198*100</f>
        <v>0</v>
      </c>
      <c r="H198" s="172"/>
    </row>
    <row r="199" spans="1:8" ht="15" customHeight="1">
      <c r="A199" s="60">
        <v>4224</v>
      </c>
      <c r="B199" s="59" t="s">
        <v>1336</v>
      </c>
      <c r="C199" s="79">
        <v>127330</v>
      </c>
      <c r="D199" s="79"/>
      <c r="E199" s="79"/>
      <c r="F199" s="79"/>
      <c r="G199" s="172">
        <f t="shared" si="30"/>
        <v>0</v>
      </c>
      <c r="H199" s="172"/>
    </row>
    <row r="200" spans="1:8" ht="15" customHeight="1">
      <c r="A200" s="60">
        <v>4262</v>
      </c>
      <c r="B200" s="59" t="s">
        <v>1452</v>
      </c>
      <c r="C200" s="79"/>
      <c r="D200" s="79">
        <v>220133.67</v>
      </c>
      <c r="E200" s="79">
        <v>220133</v>
      </c>
      <c r="F200" s="79"/>
      <c r="G200" s="172"/>
      <c r="H200" s="172">
        <f t="shared" ref="H200:H261" si="31">D200/E200*100</f>
        <v>100.00030436145421</v>
      </c>
    </row>
    <row r="201" spans="1:8" ht="15" customHeight="1">
      <c r="A201" s="50"/>
      <c r="B201" s="50" t="s">
        <v>1556</v>
      </c>
      <c r="C201" s="53">
        <f>SUM(C202:C226)</f>
        <v>349422</v>
      </c>
      <c r="D201" s="53">
        <f t="shared" ref="D201" si="32">SUM(D202:D226)</f>
        <v>268777.13999999996</v>
      </c>
      <c r="E201" s="53">
        <f>SUM(E202:E226)</f>
        <v>263511</v>
      </c>
      <c r="F201" s="53">
        <f t="shared" ref="F201" si="33">SUM(F202:F226)</f>
        <v>142567.80900000001</v>
      </c>
      <c r="G201" s="171">
        <f t="shared" si="30"/>
        <v>76.920497278362546</v>
      </c>
      <c r="H201" s="171">
        <f t="shared" si="31"/>
        <v>101.99845167753907</v>
      </c>
    </row>
    <row r="202" spans="1:8" ht="15" customHeight="1">
      <c r="A202" s="60">
        <v>3111</v>
      </c>
      <c r="B202" s="59" t="s">
        <v>1431</v>
      </c>
      <c r="C202" s="79">
        <v>126524</v>
      </c>
      <c r="D202" s="79">
        <v>93283.08</v>
      </c>
      <c r="E202" s="79">
        <v>93250</v>
      </c>
      <c r="F202" s="79">
        <v>122375.349</v>
      </c>
      <c r="G202" s="172">
        <f t="shared" si="30"/>
        <v>73.727577376624197</v>
      </c>
      <c r="H202" s="172">
        <f t="shared" si="31"/>
        <v>100.03547453083111</v>
      </c>
    </row>
    <row r="203" spans="1:8" ht="15" customHeight="1">
      <c r="A203" s="60">
        <v>3121</v>
      </c>
      <c r="B203" s="59" t="s">
        <v>1317</v>
      </c>
      <c r="C203" s="79">
        <v>450</v>
      </c>
      <c r="D203" s="79">
        <v>487.5</v>
      </c>
      <c r="E203" s="79">
        <v>225</v>
      </c>
      <c r="F203" s="79">
        <v>0</v>
      </c>
      <c r="G203" s="172">
        <f t="shared" si="30"/>
        <v>108.33333333333333</v>
      </c>
      <c r="H203" s="172">
        <f t="shared" si="31"/>
        <v>216.66666666666666</v>
      </c>
    </row>
    <row r="204" spans="1:8" ht="15" customHeight="1">
      <c r="A204" s="60">
        <v>3132</v>
      </c>
      <c r="B204" s="59" t="s">
        <v>1383</v>
      </c>
      <c r="C204" s="79">
        <v>20877</v>
      </c>
      <c r="D204" s="79">
        <v>15391.71</v>
      </c>
      <c r="E204" s="79">
        <v>15375</v>
      </c>
      <c r="F204" s="79">
        <v>20192.460000000003</v>
      </c>
      <c r="G204" s="172">
        <f t="shared" si="30"/>
        <v>73.725678976864486</v>
      </c>
      <c r="H204" s="172">
        <f t="shared" si="31"/>
        <v>100.10868292682926</v>
      </c>
    </row>
    <row r="205" spans="1:8" ht="15" customHeight="1">
      <c r="A205" s="60">
        <v>3211</v>
      </c>
      <c r="B205" s="59" t="s">
        <v>1264</v>
      </c>
      <c r="C205" s="79">
        <v>5811</v>
      </c>
      <c r="D205" s="79">
        <v>3428.24</v>
      </c>
      <c r="E205" s="79">
        <v>831</v>
      </c>
      <c r="F205" s="79"/>
      <c r="G205" s="172">
        <f t="shared" si="30"/>
        <v>58.995697814489759</v>
      </c>
      <c r="H205" s="172">
        <f t="shared" si="31"/>
        <v>412.54392298435619</v>
      </c>
    </row>
    <row r="206" spans="1:8" ht="15" customHeight="1">
      <c r="A206" s="60">
        <v>3212</v>
      </c>
      <c r="B206" s="59" t="s">
        <v>1265</v>
      </c>
      <c r="C206" s="79">
        <v>247</v>
      </c>
      <c r="D206" s="79">
        <v>439.44</v>
      </c>
      <c r="E206" s="79">
        <v>438</v>
      </c>
      <c r="F206" s="79"/>
      <c r="G206" s="172">
        <f t="shared" si="30"/>
        <v>177.91093117408906</v>
      </c>
      <c r="H206" s="172">
        <f t="shared" si="31"/>
        <v>100.32876712328766</v>
      </c>
    </row>
    <row r="207" spans="1:8" ht="15" customHeight="1">
      <c r="A207" s="60">
        <v>3213</v>
      </c>
      <c r="B207" s="59" t="s">
        <v>1266</v>
      </c>
      <c r="C207" s="79">
        <v>6627</v>
      </c>
      <c r="D207" s="79">
        <v>510.51</v>
      </c>
      <c r="E207" s="79">
        <v>510</v>
      </c>
      <c r="F207" s="79"/>
      <c r="G207" s="172">
        <f t="shared" si="30"/>
        <v>7.7034857401539165</v>
      </c>
      <c r="H207" s="172">
        <f t="shared" si="31"/>
        <v>100.1</v>
      </c>
    </row>
    <row r="208" spans="1:8" ht="15" hidden="1" customHeight="1">
      <c r="A208" s="60">
        <v>3221</v>
      </c>
      <c r="B208" s="59" t="s">
        <v>1267</v>
      </c>
      <c r="C208" s="79"/>
      <c r="D208" s="79"/>
      <c r="E208" s="79"/>
      <c r="F208" s="79"/>
      <c r="G208" s="172" t="e">
        <f t="shared" si="30"/>
        <v>#DIV/0!</v>
      </c>
      <c r="H208" s="172" t="e">
        <f t="shared" si="31"/>
        <v>#DIV/0!</v>
      </c>
    </row>
    <row r="209" spans="1:8" ht="15" customHeight="1">
      <c r="A209" s="60">
        <v>3222</v>
      </c>
      <c r="B209" s="59" t="s">
        <v>1636</v>
      </c>
      <c r="C209" s="79"/>
      <c r="D209" s="79">
        <v>413.39</v>
      </c>
      <c r="E209" s="79">
        <v>413</v>
      </c>
      <c r="F209" s="79"/>
      <c r="G209" s="172"/>
      <c r="H209" s="172">
        <f t="shared" si="31"/>
        <v>100.09443099273608</v>
      </c>
    </row>
    <row r="210" spans="1:8" ht="15" hidden="1" customHeight="1">
      <c r="A210" s="60">
        <v>3223</v>
      </c>
      <c r="B210" s="59" t="s">
        <v>1269</v>
      </c>
      <c r="C210" s="79"/>
      <c r="D210" s="79"/>
      <c r="E210" s="79"/>
      <c r="F210" s="79"/>
      <c r="G210" s="172" t="e">
        <f t="shared" si="30"/>
        <v>#DIV/0!</v>
      </c>
      <c r="H210" s="172" t="e">
        <f t="shared" si="31"/>
        <v>#DIV/0!</v>
      </c>
    </row>
    <row r="211" spans="1:8" ht="15" customHeight="1">
      <c r="A211" s="60">
        <v>3224</v>
      </c>
      <c r="B211" s="59" t="s">
        <v>1454</v>
      </c>
      <c r="C211" s="79">
        <v>180</v>
      </c>
      <c r="D211" s="79"/>
      <c r="E211" s="79"/>
      <c r="F211" s="79"/>
      <c r="G211" s="172">
        <f t="shared" si="30"/>
        <v>0</v>
      </c>
      <c r="H211" s="172"/>
    </row>
    <row r="212" spans="1:8" ht="15" customHeight="1">
      <c r="A212" s="60">
        <v>3231</v>
      </c>
      <c r="B212" s="59" t="s">
        <v>1272</v>
      </c>
      <c r="C212" s="79"/>
      <c r="D212" s="79">
        <v>1665</v>
      </c>
      <c r="E212" s="79">
        <v>1140</v>
      </c>
      <c r="F212" s="79"/>
      <c r="G212" s="172"/>
      <c r="H212" s="172">
        <f t="shared" si="31"/>
        <v>146.05263157894737</v>
      </c>
    </row>
    <row r="213" spans="1:8" ht="15" hidden="1" customHeight="1">
      <c r="A213" s="60">
        <v>3232</v>
      </c>
      <c r="B213" s="59" t="s">
        <v>1273</v>
      </c>
      <c r="C213" s="79"/>
      <c r="D213" s="79"/>
      <c r="E213" s="79"/>
      <c r="F213" s="79"/>
      <c r="G213" s="172" t="e">
        <f t="shared" si="30"/>
        <v>#DIV/0!</v>
      </c>
      <c r="H213" s="172" t="e">
        <f t="shared" si="31"/>
        <v>#DIV/0!</v>
      </c>
    </row>
    <row r="214" spans="1:8" ht="15" customHeight="1">
      <c r="A214" s="60">
        <v>3233</v>
      </c>
      <c r="B214" s="59" t="s">
        <v>1274</v>
      </c>
      <c r="C214" s="79">
        <v>750</v>
      </c>
      <c r="D214" s="79"/>
      <c r="E214" s="79"/>
      <c r="F214" s="79"/>
      <c r="G214" s="172">
        <f t="shared" si="30"/>
        <v>0</v>
      </c>
      <c r="H214" s="172"/>
    </row>
    <row r="215" spans="1:8" ht="15" hidden="1" customHeight="1">
      <c r="A215" s="60">
        <v>3234</v>
      </c>
      <c r="B215" s="59" t="s">
        <v>1275</v>
      </c>
      <c r="C215" s="79"/>
      <c r="D215" s="79"/>
      <c r="E215" s="79"/>
      <c r="F215" s="79"/>
      <c r="G215" s="172" t="e">
        <f t="shared" si="30"/>
        <v>#DIV/0!</v>
      </c>
      <c r="H215" s="172" t="e">
        <f t="shared" si="31"/>
        <v>#DIV/0!</v>
      </c>
    </row>
    <row r="216" spans="1:8" ht="15" customHeight="1">
      <c r="A216" s="60">
        <v>3235</v>
      </c>
      <c r="B216" s="59" t="s">
        <v>1276</v>
      </c>
      <c r="C216" s="79">
        <v>6416</v>
      </c>
      <c r="D216" s="79">
        <v>25838.58</v>
      </c>
      <c r="E216" s="79">
        <v>25838</v>
      </c>
      <c r="F216" s="79"/>
      <c r="G216" s="172">
        <f t="shared" si="30"/>
        <v>402.72100997506237</v>
      </c>
      <c r="H216" s="172">
        <f t="shared" si="31"/>
        <v>100.00224475578605</v>
      </c>
    </row>
    <row r="217" spans="1:8" ht="15" customHeight="1">
      <c r="A217" s="60">
        <v>3237</v>
      </c>
      <c r="B217" s="59" t="s">
        <v>1278</v>
      </c>
      <c r="C217" s="79">
        <v>28800</v>
      </c>
      <c r="D217" s="79">
        <v>1800</v>
      </c>
      <c r="E217" s="79">
        <v>1800</v>
      </c>
      <c r="F217" s="79"/>
      <c r="G217" s="172">
        <f t="shared" si="30"/>
        <v>6.25</v>
      </c>
      <c r="H217" s="172">
        <f t="shared" si="31"/>
        <v>100</v>
      </c>
    </row>
    <row r="218" spans="1:8" ht="15" customHeight="1">
      <c r="A218" s="60">
        <v>3238</v>
      </c>
      <c r="B218" s="59" t="s">
        <v>1279</v>
      </c>
      <c r="C218" s="79">
        <v>7500</v>
      </c>
      <c r="D218" s="79"/>
      <c r="E218" s="79"/>
      <c r="F218" s="79"/>
      <c r="G218" s="172">
        <f t="shared" si="30"/>
        <v>0</v>
      </c>
      <c r="H218" s="172"/>
    </row>
    <row r="219" spans="1:8" ht="15" hidden="1" customHeight="1">
      <c r="A219" s="60">
        <v>3239</v>
      </c>
      <c r="B219" s="59" t="s">
        <v>1280</v>
      </c>
      <c r="C219" s="79"/>
      <c r="D219" s="79"/>
      <c r="E219" s="79"/>
      <c r="F219" s="79"/>
      <c r="G219" s="172" t="e">
        <f t="shared" si="30"/>
        <v>#DIV/0!</v>
      </c>
      <c r="H219" s="172" t="e">
        <f t="shared" si="31"/>
        <v>#DIV/0!</v>
      </c>
    </row>
    <row r="220" spans="1:8" ht="15" customHeight="1">
      <c r="A220" s="60">
        <v>3293</v>
      </c>
      <c r="B220" s="59" t="s">
        <v>1321</v>
      </c>
      <c r="C220" s="79">
        <v>2219</v>
      </c>
      <c r="D220" s="79">
        <v>474.72</v>
      </c>
      <c r="E220" s="79">
        <v>474</v>
      </c>
      <c r="F220" s="79"/>
      <c r="G220" s="172">
        <f t="shared" si="30"/>
        <v>21.393420459666519</v>
      </c>
      <c r="H220" s="172">
        <f t="shared" si="31"/>
        <v>100.15189873417722</v>
      </c>
    </row>
    <row r="221" spans="1:8" ht="15" customHeight="1">
      <c r="A221" s="60">
        <v>3531</v>
      </c>
      <c r="B221" s="59" t="s">
        <v>1592</v>
      </c>
      <c r="C221" s="79">
        <v>57483</v>
      </c>
      <c r="D221" s="79">
        <v>62347.58</v>
      </c>
      <c r="E221" s="79">
        <v>60521</v>
      </c>
      <c r="F221" s="79"/>
      <c r="G221" s="172">
        <f t="shared" si="30"/>
        <v>108.46264112868154</v>
      </c>
      <c r="H221" s="172">
        <f t="shared" si="31"/>
        <v>103.01809289337585</v>
      </c>
    </row>
    <row r="222" spans="1:8" ht="15" customHeight="1">
      <c r="A222" s="60">
        <v>3691</v>
      </c>
      <c r="B222" s="59" t="s">
        <v>1457</v>
      </c>
      <c r="C222" s="79">
        <v>21745</v>
      </c>
      <c r="D222" s="79">
        <v>18068.8</v>
      </c>
      <c r="E222" s="79">
        <v>18068</v>
      </c>
      <c r="F222" s="79"/>
      <c r="G222" s="172">
        <f t="shared" si="30"/>
        <v>83.094044607955851</v>
      </c>
      <c r="H222" s="172">
        <f t="shared" si="31"/>
        <v>100.00442771751162</v>
      </c>
    </row>
    <row r="223" spans="1:8" ht="15" customHeight="1">
      <c r="A223" s="60">
        <v>3813</v>
      </c>
      <c r="B223" s="59" t="s">
        <v>1594</v>
      </c>
      <c r="C223" s="79">
        <v>9101</v>
      </c>
      <c r="D223" s="79">
        <v>5781.46</v>
      </c>
      <c r="E223" s="79">
        <v>5781</v>
      </c>
      <c r="F223" s="79"/>
      <c r="G223" s="172">
        <f t="shared" si="30"/>
        <v>63.525546643226015</v>
      </c>
      <c r="H223" s="172">
        <f t="shared" si="31"/>
        <v>100.00795710084761</v>
      </c>
    </row>
    <row r="224" spans="1:8" ht="15" customHeight="1">
      <c r="A224" s="60">
        <v>4221</v>
      </c>
      <c r="B224" s="59" t="s">
        <v>1287</v>
      </c>
      <c r="C224" s="79">
        <v>32222</v>
      </c>
      <c r="D224" s="79"/>
      <c r="E224" s="79"/>
      <c r="F224" s="79"/>
      <c r="G224" s="172">
        <f t="shared" si="30"/>
        <v>0</v>
      </c>
      <c r="H224" s="172"/>
    </row>
    <row r="225" spans="1:8" ht="15" customHeight="1">
      <c r="A225" s="60">
        <v>4224</v>
      </c>
      <c r="B225" s="59" t="s">
        <v>1336</v>
      </c>
      <c r="C225" s="79">
        <v>22470</v>
      </c>
      <c r="D225" s="79"/>
      <c r="E225" s="79"/>
      <c r="F225" s="79"/>
      <c r="G225" s="172">
        <f t="shared" si="30"/>
        <v>0</v>
      </c>
      <c r="H225" s="172"/>
    </row>
    <row r="226" spans="1:8" ht="15" customHeight="1">
      <c r="A226" s="60">
        <v>4262</v>
      </c>
      <c r="B226" s="59" t="s">
        <v>1452</v>
      </c>
      <c r="C226" s="79"/>
      <c r="D226" s="79">
        <v>38847.129999999997</v>
      </c>
      <c r="E226" s="79">
        <v>38847</v>
      </c>
      <c r="F226" s="79"/>
      <c r="G226" s="172"/>
      <c r="H226" s="172">
        <f t="shared" si="31"/>
        <v>100.00033464617601</v>
      </c>
    </row>
    <row r="227" spans="1:8" ht="30" customHeight="1">
      <c r="A227" s="88"/>
      <c r="B227" s="88" t="s">
        <v>1573</v>
      </c>
      <c r="C227" s="89">
        <f t="shared" ref="C227:E227" si="34">C228+C302+C314+C339+C361+C396+C545+C624+C642+C651+C607</f>
        <v>16106001</v>
      </c>
      <c r="D227" s="89">
        <f>D228+D302+D314+D339+D361+D396+D545+D624+D642+D651+D607</f>
        <v>18750400.019999996</v>
      </c>
      <c r="E227" s="89">
        <f t="shared" si="34"/>
        <v>17430721</v>
      </c>
      <c r="F227" s="89">
        <f>F228+F302+F314+F339+F361+F396+F545+F624+F642+F651+F607</f>
        <v>14099678</v>
      </c>
      <c r="G227" s="169">
        <f t="shared" si="30"/>
        <v>116.41871883653798</v>
      </c>
      <c r="H227" s="169">
        <f t="shared" si="31"/>
        <v>107.57099502653962</v>
      </c>
    </row>
    <row r="228" spans="1:8" ht="15" customHeight="1">
      <c r="A228" s="55"/>
      <c r="B228" s="55" t="s">
        <v>1473</v>
      </c>
      <c r="C228" s="56">
        <f t="shared" ref="C228:E228" si="35">C229+C281</f>
        <v>9506788</v>
      </c>
      <c r="D228" s="56">
        <f>D229+D281</f>
        <v>10742515.449999997</v>
      </c>
      <c r="E228" s="56">
        <f t="shared" si="35"/>
        <v>9605728</v>
      </c>
      <c r="F228" s="56">
        <f>F229+F281</f>
        <v>5289798</v>
      </c>
      <c r="G228" s="170">
        <f t="shared" si="30"/>
        <v>112.99836969121428</v>
      </c>
      <c r="H228" s="170">
        <f t="shared" si="31"/>
        <v>111.83447470092842</v>
      </c>
    </row>
    <row r="229" spans="1:8" ht="15" customHeight="1">
      <c r="A229" s="50"/>
      <c r="B229" s="50" t="s">
        <v>1262</v>
      </c>
      <c r="C229" s="53">
        <f t="shared" ref="C229:E229" si="36">SUM(C230:C280)</f>
        <v>9506788</v>
      </c>
      <c r="D229" s="53">
        <f>SUM(D230:D280)</f>
        <v>10269909.349999998</v>
      </c>
      <c r="E229" s="53">
        <f t="shared" si="36"/>
        <v>9605728</v>
      </c>
      <c r="F229" s="53">
        <f t="shared" ref="F229" si="37">SUM(F230:F280)</f>
        <v>5289798</v>
      </c>
      <c r="G229" s="171">
        <f t="shared" si="30"/>
        <v>108.02712072679014</v>
      </c>
      <c r="H229" s="171">
        <f t="shared" si="31"/>
        <v>106.91443011919553</v>
      </c>
    </row>
    <row r="230" spans="1:8" ht="15" customHeight="1">
      <c r="A230" s="97" t="s">
        <v>1475</v>
      </c>
      <c r="B230" s="59" t="s">
        <v>1431</v>
      </c>
      <c r="C230" s="79">
        <v>1339670</v>
      </c>
      <c r="D230" s="79">
        <v>2044348.89</v>
      </c>
      <c r="E230" s="79">
        <v>2040000</v>
      </c>
      <c r="F230" s="79">
        <v>1300000</v>
      </c>
      <c r="G230" s="172">
        <f t="shared" si="30"/>
        <v>152.60093082624823</v>
      </c>
      <c r="H230" s="172">
        <f t="shared" si="31"/>
        <v>100.21318088235293</v>
      </c>
    </row>
    <row r="231" spans="1:8" ht="15" customHeight="1">
      <c r="A231" s="97" t="s">
        <v>1482</v>
      </c>
      <c r="B231" s="59" t="s">
        <v>1520</v>
      </c>
      <c r="C231" s="79">
        <v>7017</v>
      </c>
      <c r="D231" s="79">
        <v>14471</v>
      </c>
      <c r="E231" s="79">
        <v>15000</v>
      </c>
      <c r="F231" s="79">
        <v>17000</v>
      </c>
      <c r="G231" s="172">
        <f t="shared" si="30"/>
        <v>206.22773264928034</v>
      </c>
      <c r="H231" s="172">
        <f t="shared" si="31"/>
        <v>96.473333333333329</v>
      </c>
    </row>
    <row r="232" spans="1:8" ht="15" customHeight="1">
      <c r="A232" s="97" t="s">
        <v>1483</v>
      </c>
      <c r="B232" s="59" t="s">
        <v>1317</v>
      </c>
      <c r="C232" s="79"/>
      <c r="D232" s="79">
        <v>13900</v>
      </c>
      <c r="E232" s="79"/>
      <c r="F232" s="79"/>
      <c r="G232" s="172"/>
      <c r="H232" s="172"/>
    </row>
    <row r="233" spans="1:8" ht="15" customHeight="1">
      <c r="A233" s="97" t="s">
        <v>1476</v>
      </c>
      <c r="B233" s="59" t="s">
        <v>1383</v>
      </c>
      <c r="C233" s="79">
        <v>221046</v>
      </c>
      <c r="D233" s="79">
        <v>337317.58</v>
      </c>
      <c r="E233" s="79">
        <v>337000</v>
      </c>
      <c r="F233" s="79">
        <v>214500</v>
      </c>
      <c r="G233" s="172">
        <f t="shared" si="30"/>
        <v>152.60062611402151</v>
      </c>
      <c r="H233" s="172">
        <f t="shared" si="31"/>
        <v>100.09423738872405</v>
      </c>
    </row>
    <row r="234" spans="1:8" ht="15" hidden="1" customHeight="1">
      <c r="A234" s="97" t="s">
        <v>1477</v>
      </c>
      <c r="B234" s="59" t="s">
        <v>1521</v>
      </c>
      <c r="C234" s="79"/>
      <c r="D234" s="79"/>
      <c r="E234" s="79"/>
      <c r="F234" s="79"/>
      <c r="G234" s="172" t="e">
        <f t="shared" si="30"/>
        <v>#DIV/0!</v>
      </c>
      <c r="H234" s="172" t="e">
        <f t="shared" si="31"/>
        <v>#DIV/0!</v>
      </c>
    </row>
    <row r="235" spans="1:8" ht="15" customHeight="1">
      <c r="A235" s="97">
        <v>3211</v>
      </c>
      <c r="B235" s="59" t="s">
        <v>1264</v>
      </c>
      <c r="C235" s="79">
        <v>56051</v>
      </c>
      <c r="D235" s="79">
        <v>201678.7</v>
      </c>
      <c r="E235" s="79">
        <v>200000</v>
      </c>
      <c r="F235" s="79">
        <v>200000</v>
      </c>
      <c r="G235" s="172">
        <f t="shared" si="30"/>
        <v>359.81284901250649</v>
      </c>
      <c r="H235" s="172">
        <f t="shared" si="31"/>
        <v>100.83935000000001</v>
      </c>
    </row>
    <row r="236" spans="1:8" ht="15" customHeight="1">
      <c r="A236" s="97">
        <v>3212</v>
      </c>
      <c r="B236" s="59" t="s">
        <v>1265</v>
      </c>
      <c r="C236" s="79">
        <v>976</v>
      </c>
      <c r="D236" s="79">
        <v>3931.65</v>
      </c>
      <c r="E236" s="79">
        <v>4500</v>
      </c>
      <c r="F236" s="79"/>
      <c r="G236" s="172">
        <f t="shared" si="30"/>
        <v>402.83299180327867</v>
      </c>
      <c r="H236" s="172">
        <f t="shared" si="31"/>
        <v>87.37</v>
      </c>
    </row>
    <row r="237" spans="1:8" ht="15" customHeight="1">
      <c r="A237" s="97" t="s">
        <v>1478</v>
      </c>
      <c r="B237" s="59" t="s">
        <v>1266</v>
      </c>
      <c r="C237" s="79">
        <v>57684</v>
      </c>
      <c r="D237" s="79">
        <v>104451.21</v>
      </c>
      <c r="E237" s="79">
        <v>120000</v>
      </c>
      <c r="F237" s="79">
        <v>80000</v>
      </c>
      <c r="G237" s="172">
        <f t="shared" si="30"/>
        <v>181.07483877678388</v>
      </c>
      <c r="H237" s="172">
        <f t="shared" si="31"/>
        <v>87.042675000000003</v>
      </c>
    </row>
    <row r="238" spans="1:8" ht="15" customHeight="1">
      <c r="A238" s="97">
        <v>3214</v>
      </c>
      <c r="B238" s="59" t="s">
        <v>1597</v>
      </c>
      <c r="C238" s="79">
        <v>232</v>
      </c>
      <c r="D238" s="79">
        <v>166</v>
      </c>
      <c r="E238" s="79">
        <v>1000</v>
      </c>
      <c r="F238" s="79"/>
      <c r="G238" s="172">
        <f t="shared" si="30"/>
        <v>71.551724137931032</v>
      </c>
      <c r="H238" s="172">
        <f t="shared" si="31"/>
        <v>16.600000000000001</v>
      </c>
    </row>
    <row r="239" spans="1:8" ht="15" customHeight="1">
      <c r="A239" s="97" t="s">
        <v>1484</v>
      </c>
      <c r="B239" s="59" t="s">
        <v>1267</v>
      </c>
      <c r="C239" s="79">
        <v>43404</v>
      </c>
      <c r="D239" s="79">
        <v>105161.89</v>
      </c>
      <c r="E239" s="79">
        <v>130000</v>
      </c>
      <c r="F239" s="79">
        <v>50000</v>
      </c>
      <c r="G239" s="172">
        <f t="shared" si="30"/>
        <v>242.28617178140263</v>
      </c>
      <c r="H239" s="172">
        <f t="shared" si="31"/>
        <v>80.893761538461533</v>
      </c>
    </row>
    <row r="240" spans="1:8" ht="15" customHeight="1">
      <c r="A240" s="97" t="s">
        <v>1485</v>
      </c>
      <c r="B240" s="59" t="s">
        <v>1268</v>
      </c>
      <c r="C240" s="79">
        <v>837</v>
      </c>
      <c r="D240" s="79">
        <v>1285.1099999999999</v>
      </c>
      <c r="E240" s="79">
        <v>3000</v>
      </c>
      <c r="F240" s="79">
        <v>7000</v>
      </c>
      <c r="G240" s="172">
        <f t="shared" si="30"/>
        <v>153.53763440860212</v>
      </c>
      <c r="H240" s="172">
        <f t="shared" si="31"/>
        <v>42.836999999999996</v>
      </c>
    </row>
    <row r="241" spans="1:8" ht="15" customHeight="1">
      <c r="A241" s="97" t="s">
        <v>1486</v>
      </c>
      <c r="B241" s="59" t="s">
        <v>1269</v>
      </c>
      <c r="C241" s="79">
        <v>39854</v>
      </c>
      <c r="D241" s="79">
        <v>256063.83</v>
      </c>
      <c r="E241" s="79">
        <v>15000</v>
      </c>
      <c r="F241" s="79">
        <v>40000</v>
      </c>
      <c r="G241" s="172">
        <f t="shared" si="30"/>
        <v>642.50471721784515</v>
      </c>
      <c r="H241" s="172">
        <f t="shared" si="31"/>
        <v>1707.0922</v>
      </c>
    </row>
    <row r="242" spans="1:8" ht="15" customHeight="1">
      <c r="A242" s="97" t="s">
        <v>1487</v>
      </c>
      <c r="B242" s="59" t="s">
        <v>1270</v>
      </c>
      <c r="C242" s="79">
        <v>194110</v>
      </c>
      <c r="D242" s="79">
        <v>316537.93</v>
      </c>
      <c r="E242" s="79">
        <v>250000</v>
      </c>
      <c r="F242" s="79">
        <v>120000</v>
      </c>
      <c r="G242" s="172">
        <f t="shared" si="30"/>
        <v>163.07141826799236</v>
      </c>
      <c r="H242" s="172">
        <f t="shared" si="31"/>
        <v>126.61517199999999</v>
      </c>
    </row>
    <row r="243" spans="1:8" ht="15" customHeight="1">
      <c r="A243" s="97">
        <v>3227</v>
      </c>
      <c r="B243" s="59" t="s">
        <v>1522</v>
      </c>
      <c r="C243" s="79">
        <v>15539</v>
      </c>
      <c r="D243" s="79">
        <v>4335</v>
      </c>
      <c r="E243" s="79">
        <v>5000</v>
      </c>
      <c r="F243" s="79"/>
      <c r="G243" s="172">
        <f t="shared" si="30"/>
        <v>27.897548104768649</v>
      </c>
      <c r="H243" s="172">
        <f t="shared" si="31"/>
        <v>86.7</v>
      </c>
    </row>
    <row r="244" spans="1:8" ht="15" customHeight="1">
      <c r="A244" s="97" t="s">
        <v>1488</v>
      </c>
      <c r="B244" s="59" t="s">
        <v>1272</v>
      </c>
      <c r="C244" s="79">
        <v>18978</v>
      </c>
      <c r="D244" s="79">
        <v>24264.11</v>
      </c>
      <c r="E244" s="79">
        <v>25000</v>
      </c>
      <c r="F244" s="79">
        <v>10000</v>
      </c>
      <c r="G244" s="172">
        <f t="shared" si="30"/>
        <v>127.85388344398778</v>
      </c>
      <c r="H244" s="172">
        <f t="shared" si="31"/>
        <v>97.056439999999995</v>
      </c>
    </row>
    <row r="245" spans="1:8" ht="15" customHeight="1">
      <c r="A245" s="97" t="s">
        <v>1489</v>
      </c>
      <c r="B245" s="59" t="s">
        <v>1273</v>
      </c>
      <c r="C245" s="79">
        <v>1326290</v>
      </c>
      <c r="D245" s="79">
        <v>727236.36</v>
      </c>
      <c r="E245" s="79">
        <v>600000</v>
      </c>
      <c r="F245" s="79">
        <v>489798</v>
      </c>
      <c r="G245" s="172">
        <f t="shared" si="30"/>
        <v>54.832379042290903</v>
      </c>
      <c r="H245" s="172">
        <f t="shared" si="31"/>
        <v>121.20606000000001</v>
      </c>
    </row>
    <row r="246" spans="1:8" ht="15" customHeight="1">
      <c r="A246" s="97" t="s">
        <v>1490</v>
      </c>
      <c r="B246" s="59" t="s">
        <v>1274</v>
      </c>
      <c r="C246" s="79">
        <v>26404</v>
      </c>
      <c r="D246" s="79">
        <v>70032.3</v>
      </c>
      <c r="E246" s="79">
        <v>60000</v>
      </c>
      <c r="F246" s="79">
        <v>20000</v>
      </c>
      <c r="G246" s="172">
        <f t="shared" si="30"/>
        <v>265.23367671564915</v>
      </c>
      <c r="H246" s="172">
        <f t="shared" si="31"/>
        <v>116.7205</v>
      </c>
    </row>
    <row r="247" spans="1:8" ht="15" customHeight="1">
      <c r="A247" s="97">
        <v>3234</v>
      </c>
      <c r="B247" s="59" t="s">
        <v>1275</v>
      </c>
      <c r="C247" s="79">
        <v>24886</v>
      </c>
      <c r="D247" s="79">
        <v>119733.19</v>
      </c>
      <c r="E247" s="79">
        <v>122000</v>
      </c>
      <c r="F247" s="79">
        <v>12000</v>
      </c>
      <c r="G247" s="172">
        <f t="shared" si="30"/>
        <v>481.12669774170217</v>
      </c>
      <c r="H247" s="172">
        <f t="shared" si="31"/>
        <v>98.141959016393443</v>
      </c>
    </row>
    <row r="248" spans="1:8" ht="15" customHeight="1">
      <c r="A248" s="97" t="s">
        <v>1491</v>
      </c>
      <c r="B248" s="59" t="s">
        <v>1276</v>
      </c>
      <c r="C248" s="79">
        <v>383220</v>
      </c>
      <c r="D248" s="79">
        <v>499813.95</v>
      </c>
      <c r="E248" s="79">
        <v>520000</v>
      </c>
      <c r="F248" s="79">
        <v>310000</v>
      </c>
      <c r="G248" s="172">
        <f t="shared" si="30"/>
        <v>130.42480820416472</v>
      </c>
      <c r="H248" s="172">
        <f t="shared" si="31"/>
        <v>96.118067307692314</v>
      </c>
    </row>
    <row r="249" spans="1:8" ht="15" customHeight="1">
      <c r="A249" s="97" t="s">
        <v>1492</v>
      </c>
      <c r="B249" s="59" t="s">
        <v>1277</v>
      </c>
      <c r="C249" s="79">
        <v>150</v>
      </c>
      <c r="D249" s="79">
        <v>573.04999999999995</v>
      </c>
      <c r="E249" s="79">
        <v>300</v>
      </c>
      <c r="F249" s="79">
        <v>500</v>
      </c>
      <c r="G249" s="172">
        <f t="shared" si="30"/>
        <v>382.0333333333333</v>
      </c>
      <c r="H249" s="172">
        <f t="shared" si="31"/>
        <v>191.01666666666665</v>
      </c>
    </row>
    <row r="250" spans="1:8" ht="15" customHeight="1">
      <c r="A250" s="97" t="s">
        <v>1479</v>
      </c>
      <c r="B250" s="59" t="s">
        <v>1278</v>
      </c>
      <c r="C250" s="79">
        <v>298019</v>
      </c>
      <c r="D250" s="79">
        <v>616465.04</v>
      </c>
      <c r="E250" s="79">
        <v>550000</v>
      </c>
      <c r="F250" s="79">
        <v>250000</v>
      </c>
      <c r="G250" s="172">
        <f t="shared" si="30"/>
        <v>206.85427439190121</v>
      </c>
      <c r="H250" s="172">
        <f t="shared" si="31"/>
        <v>112.08455272727274</v>
      </c>
    </row>
    <row r="251" spans="1:8" ht="15" customHeight="1">
      <c r="A251" s="97" t="s">
        <v>1493</v>
      </c>
      <c r="B251" s="59" t="s">
        <v>1279</v>
      </c>
      <c r="C251" s="79">
        <v>126418</v>
      </c>
      <c r="D251" s="79">
        <v>64687.44</v>
      </c>
      <c r="E251" s="79">
        <v>65000</v>
      </c>
      <c r="F251" s="79">
        <v>20000</v>
      </c>
      <c r="G251" s="172">
        <f t="shared" si="30"/>
        <v>51.169485358097745</v>
      </c>
      <c r="H251" s="172">
        <f t="shared" si="31"/>
        <v>99.519138461538475</v>
      </c>
    </row>
    <row r="252" spans="1:8" ht="15" customHeight="1">
      <c r="A252" s="97" t="s">
        <v>1494</v>
      </c>
      <c r="B252" s="59" t="s">
        <v>1280</v>
      </c>
      <c r="C252" s="79">
        <v>110019</v>
      </c>
      <c r="D252" s="79">
        <v>181045.64</v>
      </c>
      <c r="E252" s="79">
        <v>60000</v>
      </c>
      <c r="F252" s="79">
        <v>110000</v>
      </c>
      <c r="G252" s="172">
        <f t="shared" si="30"/>
        <v>164.55852170988649</v>
      </c>
      <c r="H252" s="172">
        <f t="shared" si="31"/>
        <v>301.74273333333332</v>
      </c>
    </row>
    <row r="253" spans="1:8" ht="15" customHeight="1">
      <c r="A253" s="97" t="s">
        <v>1480</v>
      </c>
      <c r="B253" s="59" t="s">
        <v>1377</v>
      </c>
      <c r="C253" s="79"/>
      <c r="D253" s="79">
        <v>21390.06</v>
      </c>
      <c r="E253" s="79">
        <v>22000</v>
      </c>
      <c r="F253" s="79">
        <v>12000</v>
      </c>
      <c r="G253" s="172"/>
      <c r="H253" s="172">
        <f t="shared" si="31"/>
        <v>97.227545454545464</v>
      </c>
    </row>
    <row r="254" spans="1:8" ht="15" customHeight="1">
      <c r="A254" s="97">
        <v>3292</v>
      </c>
      <c r="B254" s="59" t="s">
        <v>1281</v>
      </c>
      <c r="C254" s="79">
        <v>15790</v>
      </c>
      <c r="D254" s="79">
        <v>22750.62</v>
      </c>
      <c r="E254" s="79">
        <v>23000</v>
      </c>
      <c r="F254" s="79">
        <v>15000</v>
      </c>
      <c r="G254" s="172">
        <f t="shared" si="30"/>
        <v>144.08245725142496</v>
      </c>
      <c r="H254" s="172">
        <f t="shared" si="31"/>
        <v>98.915739130434773</v>
      </c>
    </row>
    <row r="255" spans="1:8" ht="15" customHeight="1">
      <c r="A255" s="97" t="s">
        <v>1495</v>
      </c>
      <c r="B255" s="59" t="s">
        <v>1321</v>
      </c>
      <c r="C255" s="79">
        <v>21425</v>
      </c>
      <c r="D255" s="79">
        <v>6205.28</v>
      </c>
      <c r="E255" s="79">
        <v>45000</v>
      </c>
      <c r="F255" s="79">
        <v>10000</v>
      </c>
      <c r="G255" s="172">
        <f t="shared" si="30"/>
        <v>28.962800466744454</v>
      </c>
      <c r="H255" s="172">
        <f t="shared" si="31"/>
        <v>13.789511111111111</v>
      </c>
    </row>
    <row r="256" spans="1:8" ht="15" customHeight="1">
      <c r="A256" s="97">
        <v>3294</v>
      </c>
      <c r="B256" s="59" t="s">
        <v>1283</v>
      </c>
      <c r="C256" s="79">
        <v>6195</v>
      </c>
      <c r="D256" s="79">
        <v>6144.6</v>
      </c>
      <c r="E256" s="79">
        <v>6000</v>
      </c>
      <c r="F256" s="79">
        <v>6000</v>
      </c>
      <c r="G256" s="172">
        <f t="shared" si="30"/>
        <v>99.186440677966104</v>
      </c>
      <c r="H256" s="172">
        <f t="shared" si="31"/>
        <v>102.41</v>
      </c>
    </row>
    <row r="257" spans="1:8" ht="15" customHeight="1">
      <c r="A257" s="97" t="s">
        <v>1496</v>
      </c>
      <c r="B257" s="59" t="s">
        <v>1284</v>
      </c>
      <c r="C257" s="79"/>
      <c r="D257" s="79">
        <v>4986.2</v>
      </c>
      <c r="E257" s="79">
        <v>5000</v>
      </c>
      <c r="F257" s="79">
        <v>5000</v>
      </c>
      <c r="G257" s="172"/>
      <c r="H257" s="172">
        <f t="shared" si="31"/>
        <v>99.724000000000004</v>
      </c>
    </row>
    <row r="258" spans="1:8" ht="15" customHeight="1">
      <c r="A258" s="97">
        <v>3296</v>
      </c>
      <c r="B258" s="59" t="s">
        <v>1469</v>
      </c>
      <c r="C258" s="79">
        <v>4391</v>
      </c>
      <c r="D258" s="79"/>
      <c r="E258" s="79"/>
      <c r="F258" s="79"/>
      <c r="G258" s="172">
        <f t="shared" si="30"/>
        <v>0</v>
      </c>
      <c r="H258" s="172"/>
    </row>
    <row r="259" spans="1:8" ht="15" customHeight="1">
      <c r="A259" s="97" t="s">
        <v>1497</v>
      </c>
      <c r="B259" s="59" t="s">
        <v>1285</v>
      </c>
      <c r="C259" s="79">
        <v>1724</v>
      </c>
      <c r="D259" s="79">
        <f>121840.25-2700</f>
        <v>119140.25</v>
      </c>
      <c r="E259" s="79">
        <v>120000</v>
      </c>
      <c r="F259" s="79">
        <v>35000</v>
      </c>
      <c r="G259" s="172">
        <f t="shared" si="30"/>
        <v>6910.6873549883985</v>
      </c>
      <c r="H259" s="172">
        <f t="shared" si="31"/>
        <v>99.283541666666665</v>
      </c>
    </row>
    <row r="260" spans="1:8" ht="15" customHeight="1">
      <c r="A260" s="97" t="s">
        <v>1498</v>
      </c>
      <c r="B260" s="59" t="s">
        <v>1286</v>
      </c>
      <c r="C260" s="79">
        <v>292</v>
      </c>
      <c r="D260" s="79">
        <v>14142.54</v>
      </c>
      <c r="E260" s="79">
        <v>13000</v>
      </c>
      <c r="F260" s="79">
        <v>5000</v>
      </c>
      <c r="G260" s="172">
        <f t="shared" si="30"/>
        <v>4843.3356164383567</v>
      </c>
      <c r="H260" s="172">
        <f t="shared" si="31"/>
        <v>108.78876923076923</v>
      </c>
    </row>
    <row r="261" spans="1:8" ht="15" hidden="1" customHeight="1">
      <c r="A261" s="97" t="s">
        <v>1481</v>
      </c>
      <c r="B261" s="59" t="s">
        <v>1323</v>
      </c>
      <c r="C261" s="79"/>
      <c r="D261" s="79"/>
      <c r="E261" s="79"/>
      <c r="F261" s="79"/>
      <c r="G261" s="172" t="e">
        <f t="shared" si="30"/>
        <v>#DIV/0!</v>
      </c>
      <c r="H261" s="172" t="e">
        <f t="shared" si="31"/>
        <v>#DIV/0!</v>
      </c>
    </row>
    <row r="262" spans="1:8" ht="15" customHeight="1">
      <c r="A262" s="97">
        <v>3433</v>
      </c>
      <c r="B262" s="59" t="s">
        <v>1449</v>
      </c>
      <c r="C262" s="79"/>
      <c r="D262" s="79">
        <v>90.83</v>
      </c>
      <c r="E262" s="79">
        <v>100</v>
      </c>
      <c r="F262" s="79"/>
      <c r="G262" s="172"/>
      <c r="H262" s="172">
        <f t="shared" ref="H262:H325" si="38">D262/E262*100</f>
        <v>90.83</v>
      </c>
    </row>
    <row r="263" spans="1:8" ht="15" customHeight="1">
      <c r="A263" s="97" t="s">
        <v>1499</v>
      </c>
      <c r="B263" s="59" t="s">
        <v>1325</v>
      </c>
      <c r="C263" s="79">
        <v>147539</v>
      </c>
      <c r="D263" s="79">
        <v>182064.01</v>
      </c>
      <c r="E263" s="79">
        <v>182064</v>
      </c>
      <c r="F263" s="79">
        <v>180000</v>
      </c>
      <c r="G263" s="172">
        <f t="shared" ref="G263:G325" si="39">D263/C263*100</f>
        <v>123.40059916361099</v>
      </c>
      <c r="H263" s="172">
        <f t="shared" si="38"/>
        <v>100.00000549257405</v>
      </c>
    </row>
    <row r="264" spans="1:8" ht="15" customHeight="1">
      <c r="A264" s="97">
        <v>3721</v>
      </c>
      <c r="B264" s="59" t="s">
        <v>1683</v>
      </c>
      <c r="C264" s="79"/>
      <c r="D264" s="79">
        <v>13108.6</v>
      </c>
      <c r="E264" s="79"/>
      <c r="F264" s="79"/>
      <c r="G264" s="172"/>
      <c r="H264" s="172"/>
    </row>
    <row r="265" spans="1:8" ht="15" hidden="1" customHeight="1">
      <c r="A265" s="97">
        <v>3722</v>
      </c>
      <c r="B265" s="59" t="s">
        <v>1332</v>
      </c>
      <c r="C265" s="79"/>
      <c r="D265" s="79"/>
      <c r="E265" s="79"/>
      <c r="F265" s="79"/>
      <c r="G265" s="172"/>
      <c r="H265" s="172"/>
    </row>
    <row r="266" spans="1:8" ht="15" customHeight="1">
      <c r="A266" s="97" t="s">
        <v>1500</v>
      </c>
      <c r="B266" s="59" t="s">
        <v>1441</v>
      </c>
      <c r="C266" s="79"/>
      <c r="D266" s="79">
        <v>10200</v>
      </c>
      <c r="E266" s="79"/>
      <c r="F266" s="79"/>
      <c r="G266" s="172"/>
      <c r="H266" s="172"/>
    </row>
    <row r="267" spans="1:8" ht="15" customHeight="1">
      <c r="A267" s="97" t="s">
        <v>1501</v>
      </c>
      <c r="B267" s="59" t="s">
        <v>1334</v>
      </c>
      <c r="C267" s="79">
        <v>28198</v>
      </c>
      <c r="D267" s="79"/>
      <c r="E267" s="79"/>
      <c r="F267" s="79">
        <v>30000</v>
      </c>
      <c r="G267" s="172">
        <f t="shared" si="39"/>
        <v>0</v>
      </c>
      <c r="H267" s="172"/>
    </row>
    <row r="268" spans="1:8" ht="15" customHeight="1">
      <c r="A268" s="97">
        <v>4124</v>
      </c>
      <c r="B268" s="59" t="s">
        <v>1549</v>
      </c>
      <c r="C268" s="79">
        <v>2892938</v>
      </c>
      <c r="D268" s="87"/>
      <c r="E268" s="87"/>
      <c r="F268" s="87"/>
      <c r="G268" s="175">
        <f t="shared" si="39"/>
        <v>0</v>
      </c>
      <c r="H268" s="175"/>
    </row>
    <row r="269" spans="1:8" ht="15" customHeight="1">
      <c r="A269" s="97" t="s">
        <v>1502</v>
      </c>
      <c r="B269" s="59" t="s">
        <v>1287</v>
      </c>
      <c r="C269" s="79">
        <v>1204544</v>
      </c>
      <c r="D269" s="79">
        <v>1273905.53</v>
      </c>
      <c r="E269" s="79">
        <v>1220000</v>
      </c>
      <c r="F269" s="79">
        <v>600000</v>
      </c>
      <c r="G269" s="172">
        <f t="shared" si="39"/>
        <v>105.75832265155942</v>
      </c>
      <c r="H269" s="172">
        <f t="shared" si="38"/>
        <v>104.41848606557377</v>
      </c>
    </row>
    <row r="270" spans="1:8" ht="15" customHeight="1">
      <c r="A270" s="97" t="s">
        <v>1503</v>
      </c>
      <c r="B270" s="59" t="s">
        <v>1327</v>
      </c>
      <c r="C270" s="79">
        <v>26400</v>
      </c>
      <c r="D270" s="79"/>
      <c r="E270" s="79"/>
      <c r="F270" s="79"/>
      <c r="G270" s="172">
        <f t="shared" si="39"/>
        <v>0</v>
      </c>
      <c r="H270" s="172"/>
    </row>
    <row r="271" spans="1:8" ht="15" customHeight="1">
      <c r="A271" s="97" t="s">
        <v>1504</v>
      </c>
      <c r="B271" s="59" t="s">
        <v>1335</v>
      </c>
      <c r="C271" s="79">
        <v>30095</v>
      </c>
      <c r="D271" s="79">
        <v>89743.86</v>
      </c>
      <c r="E271" s="79">
        <v>90000</v>
      </c>
      <c r="F271" s="79">
        <v>21000</v>
      </c>
      <c r="G271" s="172">
        <f t="shared" si="39"/>
        <v>298.20189400232596</v>
      </c>
      <c r="H271" s="172">
        <f t="shared" si="38"/>
        <v>99.715400000000002</v>
      </c>
    </row>
    <row r="272" spans="1:8" ht="15" customHeight="1">
      <c r="A272" s="97" t="s">
        <v>1505</v>
      </c>
      <c r="B272" s="59" t="s">
        <v>1336</v>
      </c>
      <c r="C272" s="79">
        <v>346191</v>
      </c>
      <c r="D272" s="79">
        <v>357421.88</v>
      </c>
      <c r="E272" s="79">
        <v>320000</v>
      </c>
      <c r="F272" s="79">
        <v>700000</v>
      </c>
      <c r="G272" s="172">
        <f t="shared" si="39"/>
        <v>103.24412824134654</v>
      </c>
      <c r="H272" s="172">
        <f t="shared" si="38"/>
        <v>111.69433749999999</v>
      </c>
    </row>
    <row r="273" spans="1:8" ht="15" customHeight="1">
      <c r="A273" s="97" t="s">
        <v>1506</v>
      </c>
      <c r="B273" s="59" t="s">
        <v>1470</v>
      </c>
      <c r="C273" s="79">
        <v>80464</v>
      </c>
      <c r="D273" s="79">
        <v>9787.5</v>
      </c>
      <c r="E273" s="79"/>
      <c r="F273" s="79">
        <v>80000</v>
      </c>
      <c r="G273" s="172">
        <f t="shared" si="39"/>
        <v>12.163824816066812</v>
      </c>
      <c r="H273" s="172"/>
    </row>
    <row r="274" spans="1:8" ht="15" customHeight="1">
      <c r="A274" s="97">
        <v>4227</v>
      </c>
      <c r="B274" s="59" t="s">
        <v>1288</v>
      </c>
      <c r="C274" s="79"/>
      <c r="D274" s="79">
        <v>295369.43</v>
      </c>
      <c r="E274" s="79">
        <v>300000</v>
      </c>
      <c r="F274" s="79">
        <v>80000</v>
      </c>
      <c r="G274" s="172"/>
      <c r="H274" s="172">
        <f t="shared" si="38"/>
        <v>98.45647666666666</v>
      </c>
    </row>
    <row r="275" spans="1:8" ht="15" customHeight="1">
      <c r="A275" s="97">
        <v>4231</v>
      </c>
      <c r="B275" s="59" t="s">
        <v>1628</v>
      </c>
      <c r="C275" s="79">
        <v>199000</v>
      </c>
      <c r="D275" s="79"/>
      <c r="E275" s="79"/>
      <c r="F275" s="79"/>
      <c r="G275" s="172">
        <f t="shared" si="39"/>
        <v>0</v>
      </c>
      <c r="H275" s="172" t="e">
        <f t="shared" si="38"/>
        <v>#DIV/0!</v>
      </c>
    </row>
    <row r="276" spans="1:8" ht="15" customHeight="1">
      <c r="A276" s="97">
        <v>4241</v>
      </c>
      <c r="B276" s="59" t="s">
        <v>1328</v>
      </c>
      <c r="C276" s="79">
        <v>74050</v>
      </c>
      <c r="D276" s="79">
        <v>39873.31</v>
      </c>
      <c r="E276" s="79">
        <v>40000</v>
      </c>
      <c r="F276" s="79">
        <v>60000</v>
      </c>
      <c r="G276" s="172">
        <f t="shared" si="39"/>
        <v>53.846468602295737</v>
      </c>
      <c r="H276" s="172">
        <f t="shared" si="38"/>
        <v>99.683274999999995</v>
      </c>
    </row>
    <row r="277" spans="1:8" ht="15" customHeight="1">
      <c r="A277" s="97">
        <v>4262</v>
      </c>
      <c r="B277" s="59" t="s">
        <v>1452</v>
      </c>
      <c r="C277" s="79">
        <v>136748</v>
      </c>
      <c r="D277" s="79">
        <v>314320.86</v>
      </c>
      <c r="E277" s="79">
        <v>315000</v>
      </c>
      <c r="F277" s="79">
        <v>200000</v>
      </c>
      <c r="G277" s="172">
        <f t="shared" si="39"/>
        <v>229.8540819609793</v>
      </c>
      <c r="H277" s="172">
        <f t="shared" si="38"/>
        <v>99.784399999999991</v>
      </c>
    </row>
    <row r="278" spans="1:8" ht="15" hidden="1" customHeight="1">
      <c r="A278" s="97">
        <v>4263</v>
      </c>
      <c r="B278" s="59" t="s">
        <v>1523</v>
      </c>
      <c r="C278" s="79"/>
      <c r="D278" s="79"/>
      <c r="E278" s="79"/>
      <c r="F278" s="79"/>
      <c r="G278" s="172" t="e">
        <f t="shared" si="39"/>
        <v>#DIV/0!</v>
      </c>
      <c r="H278" s="172" t="e">
        <f t="shared" si="38"/>
        <v>#DIV/0!</v>
      </c>
    </row>
    <row r="279" spans="1:8" ht="15" hidden="1" customHeight="1">
      <c r="A279" s="97" t="s">
        <v>1507</v>
      </c>
      <c r="B279" s="59" t="s">
        <v>1329</v>
      </c>
      <c r="C279" s="79"/>
      <c r="D279" s="79"/>
      <c r="E279" s="79"/>
      <c r="F279" s="79"/>
      <c r="G279" s="172" t="e">
        <f t="shared" si="39"/>
        <v>#DIV/0!</v>
      </c>
      <c r="H279" s="172" t="e">
        <f t="shared" si="38"/>
        <v>#DIV/0!</v>
      </c>
    </row>
    <row r="280" spans="1:8" ht="15" customHeight="1">
      <c r="A280" s="97">
        <v>4511</v>
      </c>
      <c r="B280" s="59" t="s">
        <v>1650</v>
      </c>
      <c r="C280" s="79"/>
      <c r="D280" s="79">
        <v>1781764.12</v>
      </c>
      <c r="E280" s="79">
        <v>1781764</v>
      </c>
      <c r="F280" s="79"/>
      <c r="G280" s="172"/>
      <c r="H280" s="172">
        <f t="shared" si="38"/>
        <v>100.00000673489868</v>
      </c>
    </row>
    <row r="281" spans="1:8" ht="15" customHeight="1">
      <c r="A281" s="50"/>
      <c r="B281" s="50" t="s">
        <v>1648</v>
      </c>
      <c r="C281" s="53">
        <f t="shared" ref="C281:E281" si="40">SUM(C282:C301)</f>
        <v>0</v>
      </c>
      <c r="D281" s="53">
        <f>SUM(D282:D301)</f>
        <v>472606.1</v>
      </c>
      <c r="E281" s="53">
        <f t="shared" si="40"/>
        <v>0</v>
      </c>
      <c r="F281" s="53">
        <f>SUM(F282:F301)</f>
        <v>0</v>
      </c>
      <c r="G281" s="171"/>
      <c r="H281" s="171"/>
    </row>
    <row r="282" spans="1:8" ht="15" hidden="1" customHeight="1">
      <c r="A282" s="97" t="s">
        <v>1475</v>
      </c>
      <c r="B282" s="59" t="s">
        <v>1431</v>
      </c>
      <c r="C282" s="79"/>
      <c r="D282" s="79"/>
      <c r="E282" s="87"/>
      <c r="F282" s="79"/>
      <c r="G282" s="172"/>
      <c r="H282" s="172"/>
    </row>
    <row r="283" spans="1:8" ht="15" hidden="1" customHeight="1">
      <c r="A283" s="97" t="s">
        <v>1476</v>
      </c>
      <c r="B283" s="59" t="s">
        <v>1383</v>
      </c>
      <c r="C283" s="79"/>
      <c r="D283" s="79"/>
      <c r="E283" s="87"/>
      <c r="F283" s="79"/>
      <c r="G283" s="172"/>
      <c r="H283" s="172"/>
    </row>
    <row r="284" spans="1:8" ht="15" hidden="1" customHeight="1">
      <c r="A284" s="97">
        <v>3211</v>
      </c>
      <c r="B284" s="59" t="s">
        <v>1264</v>
      </c>
      <c r="C284" s="79"/>
      <c r="D284" s="79"/>
      <c r="E284" s="87"/>
      <c r="F284" s="79"/>
      <c r="G284" s="172"/>
      <c r="H284" s="172"/>
    </row>
    <row r="285" spans="1:8" ht="15" hidden="1" customHeight="1">
      <c r="A285" s="97">
        <v>3221</v>
      </c>
      <c r="B285" s="59" t="s">
        <v>1267</v>
      </c>
      <c r="C285" s="79"/>
      <c r="D285" s="79"/>
      <c r="E285" s="87"/>
      <c r="F285" s="79"/>
      <c r="G285" s="172"/>
      <c r="H285" s="172"/>
    </row>
    <row r="286" spans="1:8" ht="15" hidden="1" customHeight="1">
      <c r="A286" s="97">
        <v>3223</v>
      </c>
      <c r="B286" s="59" t="s">
        <v>1269</v>
      </c>
      <c r="C286" s="79"/>
      <c r="D286" s="79"/>
      <c r="E286" s="87"/>
      <c r="F286" s="79"/>
      <c r="G286" s="172"/>
      <c r="H286" s="172"/>
    </row>
    <row r="287" spans="1:8" ht="15" customHeight="1">
      <c r="A287" s="97">
        <v>3224</v>
      </c>
      <c r="B287" s="59" t="s">
        <v>1270</v>
      </c>
      <c r="C287" s="79"/>
      <c r="D287" s="79">
        <v>363.75</v>
      </c>
      <c r="E287" s="87"/>
      <c r="F287" s="79"/>
      <c r="G287" s="172"/>
      <c r="H287" s="172"/>
    </row>
    <row r="288" spans="1:8" ht="15" hidden="1" customHeight="1">
      <c r="A288" s="97">
        <v>3231</v>
      </c>
      <c r="B288" s="59" t="s">
        <v>1272</v>
      </c>
      <c r="C288" s="79"/>
      <c r="D288" s="79"/>
      <c r="E288" s="87"/>
      <c r="F288" s="79"/>
      <c r="G288" s="172"/>
      <c r="H288" s="172"/>
    </row>
    <row r="289" spans="1:8" ht="15" hidden="1" customHeight="1">
      <c r="A289" s="97">
        <v>3232</v>
      </c>
      <c r="B289" s="59" t="s">
        <v>1273</v>
      </c>
      <c r="C289" s="79"/>
      <c r="D289" s="79"/>
      <c r="E289" s="87"/>
      <c r="F289" s="79"/>
      <c r="G289" s="172"/>
      <c r="H289" s="172"/>
    </row>
    <row r="290" spans="1:8" ht="15" hidden="1" customHeight="1">
      <c r="A290" s="97">
        <v>3233</v>
      </c>
      <c r="B290" s="59" t="s">
        <v>1274</v>
      </c>
      <c r="C290" s="79"/>
      <c r="D290" s="79"/>
      <c r="E290" s="87"/>
      <c r="F290" s="79"/>
      <c r="G290" s="172"/>
      <c r="H290" s="172"/>
    </row>
    <row r="291" spans="1:8" ht="15" hidden="1" customHeight="1">
      <c r="A291" s="97">
        <v>3234</v>
      </c>
      <c r="B291" s="59" t="s">
        <v>1275</v>
      </c>
      <c r="C291" s="79"/>
      <c r="D291" s="79"/>
      <c r="E291" s="87"/>
      <c r="F291" s="79"/>
      <c r="G291" s="172"/>
      <c r="H291" s="172"/>
    </row>
    <row r="292" spans="1:8" ht="15" customHeight="1">
      <c r="A292" s="97">
        <v>3235</v>
      </c>
      <c r="B292" s="59" t="s">
        <v>1276</v>
      </c>
      <c r="C292" s="79"/>
      <c r="D292" s="79">
        <v>2400</v>
      </c>
      <c r="E292" s="87"/>
      <c r="F292" s="79"/>
      <c r="G292" s="172"/>
      <c r="H292" s="172"/>
    </row>
    <row r="293" spans="1:8" ht="15" hidden="1" customHeight="1">
      <c r="A293" s="97">
        <v>3237</v>
      </c>
      <c r="B293" s="59" t="s">
        <v>1278</v>
      </c>
      <c r="C293" s="79"/>
      <c r="D293" s="79"/>
      <c r="E293" s="87"/>
      <c r="F293" s="79"/>
      <c r="G293" s="172"/>
      <c r="H293" s="172"/>
    </row>
    <row r="294" spans="1:8" ht="15" hidden="1" customHeight="1">
      <c r="A294" s="97">
        <v>3238</v>
      </c>
      <c r="B294" s="59" t="s">
        <v>1279</v>
      </c>
      <c r="C294" s="79"/>
      <c r="D294" s="79"/>
      <c r="E294" s="87"/>
      <c r="F294" s="79"/>
      <c r="G294" s="172"/>
      <c r="H294" s="172"/>
    </row>
    <row r="295" spans="1:8" ht="15" hidden="1" customHeight="1">
      <c r="A295" s="97">
        <v>3239</v>
      </c>
      <c r="B295" s="59" t="s">
        <v>1280</v>
      </c>
      <c r="C295" s="79"/>
      <c r="D295" s="79"/>
      <c r="E295" s="87"/>
      <c r="F295" s="79"/>
      <c r="G295" s="172"/>
      <c r="H295" s="172"/>
    </row>
    <row r="296" spans="1:8" ht="15" hidden="1" customHeight="1">
      <c r="A296" s="97">
        <v>3293</v>
      </c>
      <c r="B296" s="59" t="s">
        <v>1321</v>
      </c>
      <c r="C296" s="79"/>
      <c r="D296" s="79"/>
      <c r="E296" s="87"/>
      <c r="F296" s="79"/>
      <c r="G296" s="172"/>
      <c r="H296" s="172"/>
    </row>
    <row r="297" spans="1:8" ht="15" hidden="1" customHeight="1">
      <c r="A297" s="97">
        <v>3294</v>
      </c>
      <c r="B297" s="59" t="s">
        <v>1283</v>
      </c>
      <c r="C297" s="79"/>
      <c r="D297" s="79"/>
      <c r="E297" s="87"/>
      <c r="F297" s="79"/>
      <c r="G297" s="172"/>
      <c r="H297" s="172"/>
    </row>
    <row r="298" spans="1:8" ht="15" hidden="1" customHeight="1">
      <c r="A298" s="97">
        <v>3299</v>
      </c>
      <c r="B298" s="59" t="s">
        <v>1285</v>
      </c>
      <c r="C298" s="79"/>
      <c r="D298" s="79"/>
      <c r="E298" s="87"/>
      <c r="F298" s="79"/>
      <c r="G298" s="172"/>
      <c r="H298" s="172"/>
    </row>
    <row r="299" spans="1:8" ht="15" customHeight="1">
      <c r="A299" s="97">
        <v>4221</v>
      </c>
      <c r="B299" s="59" t="s">
        <v>1287</v>
      </c>
      <c r="C299" s="79"/>
      <c r="D299" s="79">
        <v>140625</v>
      </c>
      <c r="E299" s="87"/>
      <c r="F299" s="79"/>
      <c r="G299" s="172"/>
      <c r="H299" s="172"/>
    </row>
    <row r="300" spans="1:8" ht="15" hidden="1" customHeight="1">
      <c r="A300" s="97">
        <v>4225</v>
      </c>
      <c r="B300" s="59" t="s">
        <v>1470</v>
      </c>
      <c r="C300" s="79"/>
      <c r="D300" s="79"/>
      <c r="E300" s="87"/>
      <c r="F300" s="79"/>
      <c r="G300" s="172"/>
      <c r="H300" s="172"/>
    </row>
    <row r="301" spans="1:8" ht="15" customHeight="1">
      <c r="A301" s="97">
        <v>4262</v>
      </c>
      <c r="B301" s="59" t="s">
        <v>1452</v>
      </c>
      <c r="C301" s="79"/>
      <c r="D301" s="79">
        <v>329217.34999999998</v>
      </c>
      <c r="E301" s="87"/>
      <c r="F301" s="79"/>
      <c r="G301" s="172"/>
      <c r="H301" s="172"/>
    </row>
    <row r="302" spans="1:8" ht="15" customHeight="1">
      <c r="A302" s="55"/>
      <c r="B302" s="55" t="s">
        <v>1474</v>
      </c>
      <c r="C302" s="71">
        <f t="shared" ref="C302:E302" si="41">C303</f>
        <v>194924</v>
      </c>
      <c r="D302" s="71">
        <f>D303</f>
        <v>226140.28</v>
      </c>
      <c r="E302" s="71">
        <f t="shared" si="41"/>
        <v>225000</v>
      </c>
      <c r="F302" s="71">
        <f>F303</f>
        <v>228100</v>
      </c>
      <c r="G302" s="174">
        <f t="shared" si="39"/>
        <v>116.01459030186123</v>
      </c>
      <c r="H302" s="174">
        <f t="shared" si="38"/>
        <v>100.50679111111111</v>
      </c>
    </row>
    <row r="303" spans="1:8" ht="15" customHeight="1">
      <c r="A303" s="50"/>
      <c r="B303" s="50" t="s">
        <v>1262</v>
      </c>
      <c r="C303" s="53">
        <f t="shared" ref="C303:E303" si="42">SUM(C304:C313)</f>
        <v>194924</v>
      </c>
      <c r="D303" s="53">
        <f>SUM(D304:D313)</f>
        <v>226140.28</v>
      </c>
      <c r="E303" s="53">
        <f t="shared" si="42"/>
        <v>225000</v>
      </c>
      <c r="F303" s="53">
        <f t="shared" ref="F303" si="43">SUM(F304:F313)</f>
        <v>228100</v>
      </c>
      <c r="G303" s="171">
        <f t="shared" si="39"/>
        <v>116.01459030186123</v>
      </c>
      <c r="H303" s="171">
        <f t="shared" si="38"/>
        <v>100.50679111111111</v>
      </c>
    </row>
    <row r="304" spans="1:8" ht="15" customHeight="1">
      <c r="A304" s="97" t="s">
        <v>1475</v>
      </c>
      <c r="B304" s="59" t="s">
        <v>1431</v>
      </c>
      <c r="C304" s="79">
        <v>116162</v>
      </c>
      <c r="D304" s="79">
        <v>137278.54999999999</v>
      </c>
      <c r="E304" s="79">
        <v>150000</v>
      </c>
      <c r="F304" s="79">
        <v>120000</v>
      </c>
      <c r="G304" s="172">
        <f t="shared" si="39"/>
        <v>118.17853514918819</v>
      </c>
      <c r="H304" s="172">
        <f t="shared" si="38"/>
        <v>91.519033333333326</v>
      </c>
    </row>
    <row r="305" spans="1:8" ht="15" customHeight="1">
      <c r="A305" s="97" t="s">
        <v>1476</v>
      </c>
      <c r="B305" s="59" t="s">
        <v>1383</v>
      </c>
      <c r="C305" s="79">
        <v>19167</v>
      </c>
      <c r="D305" s="79">
        <v>22650.97</v>
      </c>
      <c r="E305" s="79">
        <v>25000</v>
      </c>
      <c r="F305" s="79">
        <v>19800</v>
      </c>
      <c r="G305" s="172">
        <f t="shared" si="39"/>
        <v>118.17691866228415</v>
      </c>
      <c r="H305" s="172">
        <f t="shared" si="38"/>
        <v>90.603880000000004</v>
      </c>
    </row>
    <row r="306" spans="1:8" ht="15" hidden="1" customHeight="1">
      <c r="A306" s="97" t="s">
        <v>1477</v>
      </c>
      <c r="B306" s="59" t="s">
        <v>1521</v>
      </c>
      <c r="C306" s="79"/>
      <c r="D306" s="79"/>
      <c r="E306" s="79"/>
      <c r="F306" s="79"/>
      <c r="G306" s="172" t="e">
        <f t="shared" si="39"/>
        <v>#DIV/0!</v>
      </c>
      <c r="H306" s="172" t="e">
        <f t="shared" si="38"/>
        <v>#DIV/0!</v>
      </c>
    </row>
    <row r="307" spans="1:8" ht="15" hidden="1" customHeight="1">
      <c r="A307" s="97" t="s">
        <v>1478</v>
      </c>
      <c r="B307" s="59" t="s">
        <v>1266</v>
      </c>
      <c r="C307" s="79"/>
      <c r="D307" s="79"/>
      <c r="E307" s="79"/>
      <c r="F307" s="79">
        <v>6000</v>
      </c>
      <c r="G307" s="172" t="e">
        <f t="shared" si="39"/>
        <v>#DIV/0!</v>
      </c>
      <c r="H307" s="172" t="e">
        <f t="shared" si="38"/>
        <v>#DIV/0!</v>
      </c>
    </row>
    <row r="308" spans="1:8" ht="15" customHeight="1">
      <c r="A308" s="97">
        <v>3221</v>
      </c>
      <c r="B308" s="59" t="s">
        <v>1267</v>
      </c>
      <c r="C308" s="79">
        <v>1949</v>
      </c>
      <c r="D308" s="79"/>
      <c r="E308" s="79"/>
      <c r="F308" s="79"/>
      <c r="G308" s="172">
        <f t="shared" si="39"/>
        <v>0</v>
      </c>
      <c r="H308" s="172"/>
    </row>
    <row r="309" spans="1:8" ht="15" customHeight="1">
      <c r="A309" s="97" t="s">
        <v>1479</v>
      </c>
      <c r="B309" s="59" t="s">
        <v>1278</v>
      </c>
      <c r="C309" s="79">
        <v>56558</v>
      </c>
      <c r="D309" s="79">
        <v>62335.76</v>
      </c>
      <c r="E309" s="79">
        <v>50000</v>
      </c>
      <c r="F309" s="79">
        <v>80000</v>
      </c>
      <c r="G309" s="172">
        <f t="shared" si="39"/>
        <v>110.21563704515718</v>
      </c>
      <c r="H309" s="172">
        <f t="shared" si="38"/>
        <v>124.67152000000002</v>
      </c>
    </row>
    <row r="310" spans="1:8" ht="15" customHeight="1">
      <c r="A310" s="97">
        <v>3239</v>
      </c>
      <c r="B310" s="59" t="s">
        <v>1280</v>
      </c>
      <c r="C310" s="79">
        <v>825</v>
      </c>
      <c r="D310" s="79">
        <v>3875</v>
      </c>
      <c r="E310" s="79"/>
      <c r="F310" s="79"/>
      <c r="G310" s="172">
        <f t="shared" si="39"/>
        <v>469.69696969696975</v>
      </c>
      <c r="H310" s="172"/>
    </row>
    <row r="311" spans="1:8" ht="15" hidden="1" customHeight="1">
      <c r="A311" s="97">
        <v>3299</v>
      </c>
      <c r="B311" s="59" t="s">
        <v>1285</v>
      </c>
      <c r="C311" s="79"/>
      <c r="D311" s="79"/>
      <c r="E311" s="79"/>
      <c r="F311" s="79">
        <v>2300</v>
      </c>
      <c r="G311" s="172" t="e">
        <f t="shared" si="39"/>
        <v>#DIV/0!</v>
      </c>
      <c r="H311" s="172" t="e">
        <f t="shared" si="38"/>
        <v>#DIV/0!</v>
      </c>
    </row>
    <row r="312" spans="1:8" ht="15" customHeight="1">
      <c r="A312" s="97" t="s">
        <v>1480</v>
      </c>
      <c r="B312" s="59" t="s">
        <v>1456</v>
      </c>
      <c r="C312" s="79">
        <v>263</v>
      </c>
      <c r="D312" s="79"/>
      <c r="E312" s="79"/>
      <c r="F312" s="79"/>
      <c r="G312" s="172">
        <f t="shared" si="39"/>
        <v>0</v>
      </c>
      <c r="H312" s="172"/>
    </row>
    <row r="313" spans="1:8" ht="15" hidden="1" customHeight="1">
      <c r="A313" s="97" t="s">
        <v>1481</v>
      </c>
      <c r="B313" s="59" t="s">
        <v>1323</v>
      </c>
      <c r="C313" s="79"/>
      <c r="D313" s="79"/>
      <c r="E313" s="79"/>
      <c r="F313" s="79"/>
      <c r="G313" s="172" t="e">
        <f t="shared" si="39"/>
        <v>#DIV/0!</v>
      </c>
      <c r="H313" s="172" t="e">
        <f t="shared" si="38"/>
        <v>#DIV/0!</v>
      </c>
    </row>
    <row r="314" spans="1:8" ht="15" customHeight="1">
      <c r="A314" s="55"/>
      <c r="B314" s="55" t="s">
        <v>1510</v>
      </c>
      <c r="C314" s="71">
        <f t="shared" ref="C314:E314" si="44">C315</f>
        <v>1561363</v>
      </c>
      <c r="D314" s="71">
        <f>D315</f>
        <v>1485945.5399999998</v>
      </c>
      <c r="E314" s="71">
        <f t="shared" si="44"/>
        <v>1472750</v>
      </c>
      <c r="F314" s="71">
        <f>F315</f>
        <v>1606150</v>
      </c>
      <c r="G314" s="174">
        <f t="shared" si="39"/>
        <v>95.169767696557415</v>
      </c>
      <c r="H314" s="174">
        <f t="shared" si="38"/>
        <v>100.89597962994397</v>
      </c>
    </row>
    <row r="315" spans="1:8" ht="15" customHeight="1">
      <c r="A315" s="50"/>
      <c r="B315" s="50" t="s">
        <v>1263</v>
      </c>
      <c r="C315" s="53">
        <f>SUM(C316:C338)</f>
        <v>1561363</v>
      </c>
      <c r="D315" s="53">
        <f>SUM(D316:D338)</f>
        <v>1485945.5399999998</v>
      </c>
      <c r="E315" s="53">
        <f t="shared" ref="E315" si="45">SUM(E316:E338)</f>
        <v>1472750</v>
      </c>
      <c r="F315" s="53">
        <f>SUM(F316:F338)</f>
        <v>1606150</v>
      </c>
      <c r="G315" s="171">
        <f t="shared" si="39"/>
        <v>95.169767696557415</v>
      </c>
      <c r="H315" s="171">
        <f t="shared" si="38"/>
        <v>100.89597962994397</v>
      </c>
    </row>
    <row r="316" spans="1:8" ht="15" customHeight="1">
      <c r="A316" s="97" t="s">
        <v>1475</v>
      </c>
      <c r="B316" s="59" t="s">
        <v>1431</v>
      </c>
      <c r="C316" s="79">
        <v>902794</v>
      </c>
      <c r="D316" s="79">
        <v>964112.6</v>
      </c>
      <c r="E316" s="79">
        <v>950000</v>
      </c>
      <c r="F316" s="79">
        <v>910000</v>
      </c>
      <c r="G316" s="172">
        <f t="shared" si="39"/>
        <v>106.79209210517571</v>
      </c>
      <c r="H316" s="172">
        <f t="shared" si="38"/>
        <v>101.48553684210526</v>
      </c>
    </row>
    <row r="317" spans="1:8" ht="15" customHeight="1">
      <c r="A317" s="97">
        <v>3121</v>
      </c>
      <c r="B317" s="59" t="s">
        <v>1317</v>
      </c>
      <c r="C317" s="79">
        <v>1500</v>
      </c>
      <c r="D317" s="79">
        <v>1750</v>
      </c>
      <c r="E317" s="79">
        <v>2750</v>
      </c>
      <c r="F317" s="79">
        <v>6000</v>
      </c>
      <c r="G317" s="172">
        <f t="shared" si="39"/>
        <v>116.66666666666667</v>
      </c>
      <c r="H317" s="172">
        <f t="shared" si="38"/>
        <v>63.636363636363633</v>
      </c>
    </row>
    <row r="318" spans="1:8" ht="15" customHeight="1">
      <c r="A318" s="97" t="s">
        <v>1476</v>
      </c>
      <c r="B318" s="59" t="s">
        <v>1383</v>
      </c>
      <c r="C318" s="79">
        <v>149323</v>
      </c>
      <c r="D318" s="79">
        <v>159078.57</v>
      </c>
      <c r="E318" s="79">
        <v>156000</v>
      </c>
      <c r="F318" s="79">
        <v>150150</v>
      </c>
      <c r="G318" s="172">
        <f t="shared" si="39"/>
        <v>106.53319984195335</v>
      </c>
      <c r="H318" s="172">
        <f t="shared" si="38"/>
        <v>101.97344230769232</v>
      </c>
    </row>
    <row r="319" spans="1:8" ht="15" hidden="1" customHeight="1">
      <c r="A319" s="97" t="s">
        <v>1477</v>
      </c>
      <c r="B319" s="59" t="s">
        <v>1521</v>
      </c>
      <c r="C319" s="79"/>
      <c r="D319" s="79"/>
      <c r="E319" s="79"/>
      <c r="F319" s="79"/>
      <c r="G319" s="172" t="e">
        <f t="shared" si="39"/>
        <v>#DIV/0!</v>
      </c>
      <c r="H319" s="172" t="e">
        <f t="shared" si="38"/>
        <v>#DIV/0!</v>
      </c>
    </row>
    <row r="320" spans="1:8" ht="15" customHeight="1">
      <c r="A320" s="97" t="s">
        <v>1508</v>
      </c>
      <c r="B320" s="59" t="s">
        <v>1264</v>
      </c>
      <c r="C320" s="79"/>
      <c r="D320" s="79">
        <v>5867</v>
      </c>
      <c r="E320" s="79">
        <v>6000</v>
      </c>
      <c r="F320" s="79">
        <v>2000</v>
      </c>
      <c r="G320" s="172"/>
      <c r="H320" s="172">
        <f t="shared" si="38"/>
        <v>97.783333333333331</v>
      </c>
    </row>
    <row r="321" spans="1:8" ht="15" customHeight="1">
      <c r="A321" s="97">
        <v>3212</v>
      </c>
      <c r="B321" s="59" t="s">
        <v>1265</v>
      </c>
      <c r="C321" s="79">
        <v>9530</v>
      </c>
      <c r="D321" s="79">
        <v>7191</v>
      </c>
      <c r="E321" s="79">
        <v>8000</v>
      </c>
      <c r="F321" s="79">
        <v>8000</v>
      </c>
      <c r="G321" s="172">
        <f t="shared" si="39"/>
        <v>75.456453305351516</v>
      </c>
      <c r="H321" s="172">
        <f t="shared" si="38"/>
        <v>89.887500000000003</v>
      </c>
    </row>
    <row r="322" spans="1:8" ht="15" hidden="1" customHeight="1">
      <c r="A322" s="97" t="s">
        <v>1478</v>
      </c>
      <c r="B322" s="59" t="s">
        <v>1266</v>
      </c>
      <c r="C322" s="79"/>
      <c r="D322" s="79"/>
      <c r="E322" s="79"/>
      <c r="F322" s="79">
        <v>10000</v>
      </c>
      <c r="G322" s="172" t="e">
        <f t="shared" si="39"/>
        <v>#DIV/0!</v>
      </c>
      <c r="H322" s="172" t="e">
        <f t="shared" si="38"/>
        <v>#DIV/0!</v>
      </c>
    </row>
    <row r="323" spans="1:8" ht="15" customHeight="1">
      <c r="A323" s="97" t="s">
        <v>1484</v>
      </c>
      <c r="B323" s="59" t="s">
        <v>1267</v>
      </c>
      <c r="C323" s="79">
        <v>448</v>
      </c>
      <c r="D323" s="79">
        <v>1313.55</v>
      </c>
      <c r="E323" s="79">
        <v>2000</v>
      </c>
      <c r="F323" s="79">
        <v>2000</v>
      </c>
      <c r="G323" s="172">
        <f t="shared" si="39"/>
        <v>293.203125</v>
      </c>
      <c r="H323" s="172">
        <f t="shared" si="38"/>
        <v>65.677499999999995</v>
      </c>
    </row>
    <row r="324" spans="1:8" ht="15" hidden="1" customHeight="1">
      <c r="A324" s="97">
        <v>3222</v>
      </c>
      <c r="B324" s="59" t="s">
        <v>1268</v>
      </c>
      <c r="C324" s="79"/>
      <c r="D324" s="79"/>
      <c r="E324" s="79"/>
      <c r="F324" s="79"/>
      <c r="G324" s="172" t="e">
        <f t="shared" si="39"/>
        <v>#DIV/0!</v>
      </c>
      <c r="H324" s="172" t="e">
        <f t="shared" si="38"/>
        <v>#DIV/0!</v>
      </c>
    </row>
    <row r="325" spans="1:8" ht="15" hidden="1" customHeight="1">
      <c r="A325" s="97">
        <v>3223</v>
      </c>
      <c r="B325" s="59" t="s">
        <v>1269</v>
      </c>
      <c r="C325" s="79"/>
      <c r="D325" s="79"/>
      <c r="E325" s="79"/>
      <c r="F325" s="79"/>
      <c r="G325" s="172" t="e">
        <f t="shared" si="39"/>
        <v>#DIV/0!</v>
      </c>
      <c r="H325" s="172" t="e">
        <f t="shared" si="38"/>
        <v>#DIV/0!</v>
      </c>
    </row>
    <row r="326" spans="1:8" ht="15" customHeight="1">
      <c r="A326" s="97">
        <v>3224</v>
      </c>
      <c r="B326" s="59" t="s">
        <v>1454</v>
      </c>
      <c r="C326" s="79"/>
      <c r="D326" s="79">
        <v>5026.25</v>
      </c>
      <c r="E326" s="79">
        <v>6000</v>
      </c>
      <c r="F326" s="79"/>
      <c r="G326" s="172"/>
      <c r="H326" s="172">
        <f t="shared" ref="H326:H380" si="46">D326/E326*100</f>
        <v>83.770833333333343</v>
      </c>
    </row>
    <row r="327" spans="1:8" ht="15" hidden="1" customHeight="1">
      <c r="A327" s="97">
        <v>3227</v>
      </c>
      <c r="B327" s="59" t="s">
        <v>1522</v>
      </c>
      <c r="C327" s="79"/>
      <c r="D327" s="79"/>
      <c r="E327" s="79"/>
      <c r="F327" s="79"/>
      <c r="G327" s="172" t="e">
        <f t="shared" ref="G327:G380" si="47">D327/C327*100</f>
        <v>#DIV/0!</v>
      </c>
      <c r="H327" s="172" t="e">
        <f t="shared" si="46"/>
        <v>#DIV/0!</v>
      </c>
    </row>
    <row r="328" spans="1:8" ht="15" hidden="1" customHeight="1">
      <c r="A328" s="97">
        <v>3231</v>
      </c>
      <c r="B328" s="59" t="s">
        <v>1272</v>
      </c>
      <c r="C328" s="79"/>
      <c r="D328" s="79"/>
      <c r="E328" s="79"/>
      <c r="F328" s="79"/>
      <c r="G328" s="172" t="e">
        <f t="shared" si="47"/>
        <v>#DIV/0!</v>
      </c>
      <c r="H328" s="172" t="e">
        <f t="shared" si="46"/>
        <v>#DIV/0!</v>
      </c>
    </row>
    <row r="329" spans="1:8" ht="15" customHeight="1">
      <c r="A329" s="97" t="s">
        <v>1491</v>
      </c>
      <c r="B329" s="59" t="s">
        <v>1276</v>
      </c>
      <c r="C329" s="79">
        <v>79500</v>
      </c>
      <c r="D329" s="79">
        <v>48750</v>
      </c>
      <c r="E329" s="79">
        <v>60000</v>
      </c>
      <c r="F329" s="79">
        <v>80000</v>
      </c>
      <c r="G329" s="172">
        <f t="shared" si="47"/>
        <v>61.320754716981128</v>
      </c>
      <c r="H329" s="172">
        <f t="shared" si="46"/>
        <v>81.25</v>
      </c>
    </row>
    <row r="330" spans="1:8" ht="15" customHeight="1">
      <c r="A330" s="97" t="s">
        <v>1479</v>
      </c>
      <c r="B330" s="59" t="s">
        <v>1278</v>
      </c>
      <c r="C330" s="79">
        <v>319569</v>
      </c>
      <c r="D330" s="79">
        <v>158776.78</v>
      </c>
      <c r="E330" s="79">
        <v>155000</v>
      </c>
      <c r="F330" s="79">
        <v>310000</v>
      </c>
      <c r="G330" s="172">
        <f t="shared" si="47"/>
        <v>49.684662780182059</v>
      </c>
      <c r="H330" s="172">
        <f t="shared" si="46"/>
        <v>102.43663225806452</v>
      </c>
    </row>
    <row r="331" spans="1:8" ht="15" customHeight="1">
      <c r="A331" s="97">
        <v>3239</v>
      </c>
      <c r="B331" s="59" t="s">
        <v>1280</v>
      </c>
      <c r="C331" s="79">
        <v>21688</v>
      </c>
      <c r="D331" s="79">
        <v>18750</v>
      </c>
      <c r="E331" s="79">
        <v>20000</v>
      </c>
      <c r="F331" s="79">
        <v>40000</v>
      </c>
      <c r="G331" s="172">
        <f t="shared" si="47"/>
        <v>86.453338251567686</v>
      </c>
      <c r="H331" s="172">
        <f t="shared" si="46"/>
        <v>93.75</v>
      </c>
    </row>
    <row r="332" spans="1:8" ht="15" customHeight="1">
      <c r="A332" s="97" t="s">
        <v>1495</v>
      </c>
      <c r="B332" s="59" t="s">
        <v>1321</v>
      </c>
      <c r="C332" s="79">
        <v>49404</v>
      </c>
      <c r="D332" s="79">
        <v>47982.13</v>
      </c>
      <c r="E332" s="79">
        <v>45000</v>
      </c>
      <c r="F332" s="79">
        <v>40000</v>
      </c>
      <c r="G332" s="172">
        <f t="shared" si="47"/>
        <v>97.121953687960485</v>
      </c>
      <c r="H332" s="172">
        <f t="shared" si="46"/>
        <v>106.62695555555555</v>
      </c>
    </row>
    <row r="333" spans="1:8" ht="15" customHeight="1">
      <c r="A333" s="97" t="s">
        <v>1496</v>
      </c>
      <c r="B333" s="59" t="s">
        <v>1284</v>
      </c>
      <c r="C333" s="79">
        <v>21495</v>
      </c>
      <c r="D333" s="79">
        <v>17500</v>
      </c>
      <c r="E333" s="79">
        <v>20000</v>
      </c>
      <c r="F333" s="79">
        <v>25000</v>
      </c>
      <c r="G333" s="172">
        <f t="shared" si="47"/>
        <v>81.414282391253778</v>
      </c>
      <c r="H333" s="172">
        <f t="shared" si="46"/>
        <v>87.5</v>
      </c>
    </row>
    <row r="334" spans="1:8" ht="15" customHeight="1">
      <c r="A334" s="97" t="s">
        <v>1497</v>
      </c>
      <c r="B334" s="59" t="s">
        <v>1285</v>
      </c>
      <c r="C334" s="79">
        <v>140</v>
      </c>
      <c r="D334" s="79">
        <v>15000</v>
      </c>
      <c r="E334" s="79"/>
      <c r="F334" s="79">
        <v>1000</v>
      </c>
      <c r="G334" s="172">
        <f t="shared" si="47"/>
        <v>10714.285714285714</v>
      </c>
      <c r="H334" s="172"/>
    </row>
    <row r="335" spans="1:8" ht="15" customHeight="1">
      <c r="A335" s="97" t="s">
        <v>1498</v>
      </c>
      <c r="B335" s="59" t="s">
        <v>1286</v>
      </c>
      <c r="C335" s="79">
        <v>5972</v>
      </c>
      <c r="D335" s="79">
        <v>6247.66</v>
      </c>
      <c r="E335" s="79">
        <v>6000</v>
      </c>
      <c r="F335" s="79">
        <v>12000</v>
      </c>
      <c r="G335" s="172">
        <f t="shared" si="47"/>
        <v>104.61587407903549</v>
      </c>
      <c r="H335" s="172">
        <f t="shared" si="46"/>
        <v>104.12766666666667</v>
      </c>
    </row>
    <row r="336" spans="1:8" ht="15" hidden="1" customHeight="1">
      <c r="A336" s="97" t="s">
        <v>1481</v>
      </c>
      <c r="B336" s="59" t="s">
        <v>1323</v>
      </c>
      <c r="C336" s="79"/>
      <c r="D336" s="79"/>
      <c r="E336" s="79"/>
      <c r="F336" s="79"/>
      <c r="G336" s="172" t="e">
        <f t="shared" si="47"/>
        <v>#DIV/0!</v>
      </c>
      <c r="H336" s="172" t="e">
        <f t="shared" si="46"/>
        <v>#DIV/0!</v>
      </c>
    </row>
    <row r="337" spans="1:8" ht="15" customHeight="1">
      <c r="A337" s="97">
        <v>4221</v>
      </c>
      <c r="B337" s="59" t="s">
        <v>1287</v>
      </c>
      <c r="C337" s="79"/>
      <c r="D337" s="79">
        <v>28600</v>
      </c>
      <c r="E337" s="79">
        <v>36000</v>
      </c>
      <c r="F337" s="79">
        <v>10000</v>
      </c>
      <c r="G337" s="172"/>
      <c r="H337" s="172">
        <f t="shared" si="46"/>
        <v>79.444444444444443</v>
      </c>
    </row>
    <row r="338" spans="1:8" ht="15" hidden="1" customHeight="1">
      <c r="A338" s="97">
        <v>4227</v>
      </c>
      <c r="B338" s="59" t="s">
        <v>1288</v>
      </c>
      <c r="C338" s="79"/>
      <c r="D338" s="79"/>
      <c r="E338" s="79"/>
      <c r="F338" s="79"/>
      <c r="G338" s="172" t="e">
        <f t="shared" si="47"/>
        <v>#DIV/0!</v>
      </c>
      <c r="H338" s="172" t="e">
        <f t="shared" si="46"/>
        <v>#DIV/0!</v>
      </c>
    </row>
    <row r="339" spans="1:8" ht="15" customHeight="1">
      <c r="A339" s="55"/>
      <c r="B339" s="55" t="s">
        <v>1512</v>
      </c>
      <c r="C339" s="71">
        <f t="shared" ref="C339:E339" si="48">C340</f>
        <v>2105155</v>
      </c>
      <c r="D339" s="71">
        <f>D340</f>
        <v>2078056.9900000002</v>
      </c>
      <c r="E339" s="71">
        <f t="shared" si="48"/>
        <v>2007000</v>
      </c>
      <c r="F339" s="71">
        <f>F340</f>
        <v>2076375</v>
      </c>
      <c r="G339" s="174">
        <f t="shared" si="47"/>
        <v>98.712778393989993</v>
      </c>
      <c r="H339" s="174">
        <f t="shared" si="46"/>
        <v>103.54045789735926</v>
      </c>
    </row>
    <row r="340" spans="1:8" ht="15" customHeight="1">
      <c r="A340" s="50"/>
      <c r="B340" s="50" t="s">
        <v>1263</v>
      </c>
      <c r="C340" s="53">
        <f t="shared" ref="C340:E340" si="49">SUM(C341:C360)</f>
        <v>2105155</v>
      </c>
      <c r="D340" s="53">
        <f>SUM(D341:D360)</f>
        <v>2078056.9900000002</v>
      </c>
      <c r="E340" s="53">
        <f t="shared" si="49"/>
        <v>2007000</v>
      </c>
      <c r="F340" s="53">
        <f t="shared" ref="F340" si="50">SUM(F341:F360)</f>
        <v>2076375</v>
      </c>
      <c r="G340" s="171">
        <f t="shared" si="47"/>
        <v>98.712778393989993</v>
      </c>
      <c r="H340" s="171">
        <f t="shared" si="46"/>
        <v>103.54045789735926</v>
      </c>
    </row>
    <row r="341" spans="1:8" ht="15" customHeight="1">
      <c r="A341" s="97" t="s">
        <v>1475</v>
      </c>
      <c r="B341" s="59" t="s">
        <v>1431</v>
      </c>
      <c r="C341" s="79">
        <v>66607</v>
      </c>
      <c r="D341" s="79">
        <v>21711.16</v>
      </c>
      <c r="E341" s="79">
        <v>25000</v>
      </c>
      <c r="F341" s="79">
        <v>75000</v>
      </c>
      <c r="G341" s="172">
        <f t="shared" si="47"/>
        <v>32.595913342441484</v>
      </c>
      <c r="H341" s="172">
        <f t="shared" si="46"/>
        <v>86.844639999999998</v>
      </c>
    </row>
    <row r="342" spans="1:8" ht="15" hidden="1" customHeight="1">
      <c r="A342" s="97">
        <v>3113</v>
      </c>
      <c r="B342" s="59" t="s">
        <v>1551</v>
      </c>
      <c r="C342" s="79"/>
      <c r="D342" s="79"/>
      <c r="E342" s="79"/>
      <c r="F342" s="79"/>
      <c r="G342" s="172" t="e">
        <f t="shared" si="47"/>
        <v>#DIV/0!</v>
      </c>
      <c r="H342" s="172" t="e">
        <f t="shared" si="46"/>
        <v>#DIV/0!</v>
      </c>
    </row>
    <row r="343" spans="1:8" ht="15" customHeight="1">
      <c r="A343" s="97" t="s">
        <v>1476</v>
      </c>
      <c r="B343" s="59" t="s">
        <v>1383</v>
      </c>
      <c r="C343" s="79">
        <v>10990</v>
      </c>
      <c r="D343" s="79">
        <v>3582.35</v>
      </c>
      <c r="E343" s="79">
        <v>5500</v>
      </c>
      <c r="F343" s="79">
        <v>12375</v>
      </c>
      <c r="G343" s="172">
        <f t="shared" si="47"/>
        <v>32.596451319381252</v>
      </c>
      <c r="H343" s="172">
        <f t="shared" si="46"/>
        <v>65.133636363636356</v>
      </c>
    </row>
    <row r="344" spans="1:8" ht="15" hidden="1" customHeight="1">
      <c r="A344" s="97">
        <v>3133</v>
      </c>
      <c r="B344" s="59" t="s">
        <v>1521</v>
      </c>
      <c r="C344" s="79"/>
      <c r="D344" s="79"/>
      <c r="E344" s="79"/>
      <c r="F344" s="79"/>
      <c r="G344" s="172" t="e">
        <f t="shared" si="47"/>
        <v>#DIV/0!</v>
      </c>
      <c r="H344" s="172" t="e">
        <f t="shared" si="46"/>
        <v>#DIV/0!</v>
      </c>
    </row>
    <row r="345" spans="1:8" ht="15" customHeight="1">
      <c r="A345" s="97" t="s">
        <v>1508</v>
      </c>
      <c r="B345" s="59" t="s">
        <v>1264</v>
      </c>
      <c r="C345" s="79">
        <v>24818</v>
      </c>
      <c r="D345" s="79">
        <v>57295.71</v>
      </c>
      <c r="E345" s="79">
        <v>55000</v>
      </c>
      <c r="F345" s="79">
        <v>60000</v>
      </c>
      <c r="G345" s="172">
        <f t="shared" si="47"/>
        <v>230.86352647272142</v>
      </c>
      <c r="H345" s="172">
        <f t="shared" si="46"/>
        <v>104.17401818181817</v>
      </c>
    </row>
    <row r="346" spans="1:8" ht="15" hidden="1" customHeight="1">
      <c r="A346" s="97">
        <v>3213</v>
      </c>
      <c r="B346" s="59" t="s">
        <v>1266</v>
      </c>
      <c r="C346" s="79"/>
      <c r="D346" s="79"/>
      <c r="E346" s="79"/>
      <c r="F346" s="79"/>
      <c r="G346" s="172" t="e">
        <f t="shared" si="47"/>
        <v>#DIV/0!</v>
      </c>
      <c r="H346" s="172" t="e">
        <f t="shared" si="46"/>
        <v>#DIV/0!</v>
      </c>
    </row>
    <row r="347" spans="1:8" ht="15" customHeight="1">
      <c r="A347" s="97" t="s">
        <v>1484</v>
      </c>
      <c r="B347" s="59" t="s">
        <v>1267</v>
      </c>
      <c r="C347" s="79"/>
      <c r="D347" s="79"/>
      <c r="E347" s="79"/>
      <c r="F347" s="79">
        <v>2000</v>
      </c>
      <c r="G347" s="172"/>
      <c r="H347" s="172"/>
    </row>
    <row r="348" spans="1:8" ht="15" hidden="1" customHeight="1">
      <c r="A348" s="97">
        <v>3224</v>
      </c>
      <c r="B348" s="59" t="s">
        <v>1270</v>
      </c>
      <c r="C348" s="79"/>
      <c r="D348" s="79"/>
      <c r="E348" s="79"/>
      <c r="F348" s="79"/>
      <c r="G348" s="172" t="e">
        <f t="shared" si="47"/>
        <v>#DIV/0!</v>
      </c>
      <c r="H348" s="172" t="e">
        <f t="shared" si="46"/>
        <v>#DIV/0!</v>
      </c>
    </row>
    <row r="349" spans="1:8" ht="15" customHeight="1">
      <c r="A349" s="97">
        <v>3231</v>
      </c>
      <c r="B349" s="59" t="s">
        <v>1272</v>
      </c>
      <c r="C349" s="79">
        <v>1628</v>
      </c>
      <c r="D349" s="79">
        <v>9932.3700000000008</v>
      </c>
      <c r="E349" s="79">
        <v>8500</v>
      </c>
      <c r="F349" s="79">
        <v>5000</v>
      </c>
      <c r="G349" s="172">
        <f t="shared" si="47"/>
        <v>610.09643734643748</v>
      </c>
      <c r="H349" s="172">
        <f t="shared" si="46"/>
        <v>116.85141176470589</v>
      </c>
    </row>
    <row r="350" spans="1:8" ht="15" customHeight="1">
      <c r="A350" s="97" t="s">
        <v>1491</v>
      </c>
      <c r="B350" s="59" t="s">
        <v>1276</v>
      </c>
      <c r="C350" s="79"/>
      <c r="D350" s="79"/>
      <c r="E350" s="79"/>
      <c r="F350" s="79">
        <v>1000</v>
      </c>
      <c r="G350" s="172"/>
      <c r="H350" s="172"/>
    </row>
    <row r="351" spans="1:8" ht="15" customHeight="1">
      <c r="A351" s="97" t="s">
        <v>1479</v>
      </c>
      <c r="B351" s="59" t="s">
        <v>1278</v>
      </c>
      <c r="C351" s="79">
        <v>1985087</v>
      </c>
      <c r="D351" s="79">
        <v>1971055.32</v>
      </c>
      <c r="E351" s="79">
        <v>1900000</v>
      </c>
      <c r="F351" s="79">
        <v>1900000</v>
      </c>
      <c r="G351" s="172">
        <f t="shared" si="47"/>
        <v>99.293145338214401</v>
      </c>
      <c r="H351" s="172">
        <f t="shared" si="46"/>
        <v>103.73975368421054</v>
      </c>
    </row>
    <row r="352" spans="1:8" ht="15" customHeight="1">
      <c r="A352" s="97">
        <v>3238</v>
      </c>
      <c r="B352" s="59" t="s">
        <v>1279</v>
      </c>
      <c r="C352" s="79"/>
      <c r="D352" s="79"/>
      <c r="E352" s="79"/>
      <c r="F352" s="79"/>
      <c r="G352" s="172"/>
      <c r="H352" s="172"/>
    </row>
    <row r="353" spans="1:8" ht="15" customHeight="1">
      <c r="A353" s="97">
        <v>3239</v>
      </c>
      <c r="B353" s="59" t="s">
        <v>1280</v>
      </c>
      <c r="C353" s="79">
        <v>5840</v>
      </c>
      <c r="D353" s="79">
        <v>862.48</v>
      </c>
      <c r="E353" s="79">
        <v>1000</v>
      </c>
      <c r="F353" s="79">
        <v>6000</v>
      </c>
      <c r="G353" s="172">
        <f t="shared" si="47"/>
        <v>14.768493150684932</v>
      </c>
      <c r="H353" s="172">
        <f t="shared" si="46"/>
        <v>86.248000000000005</v>
      </c>
    </row>
    <row r="354" spans="1:8" ht="15" customHeight="1">
      <c r="A354" s="97" t="s">
        <v>1495</v>
      </c>
      <c r="B354" s="59" t="s">
        <v>1321</v>
      </c>
      <c r="C354" s="79">
        <v>7953</v>
      </c>
      <c r="D354" s="79">
        <v>13617.6</v>
      </c>
      <c r="E354" s="79">
        <v>12000</v>
      </c>
      <c r="F354" s="79">
        <v>15000</v>
      </c>
      <c r="G354" s="172">
        <f t="shared" si="47"/>
        <v>171.22595247076575</v>
      </c>
      <c r="H354" s="172">
        <f t="shared" si="46"/>
        <v>113.48</v>
      </c>
    </row>
    <row r="355" spans="1:8" ht="15" customHeight="1">
      <c r="A355" s="97">
        <v>3294</v>
      </c>
      <c r="B355" s="59" t="s">
        <v>1283</v>
      </c>
      <c r="C355" s="79">
        <v>2232</v>
      </c>
      <c r="D355" s="79"/>
      <c r="E355" s="79"/>
      <c r="F355" s="79"/>
      <c r="G355" s="172">
        <f t="shared" si="47"/>
        <v>0</v>
      </c>
      <c r="H355" s="172"/>
    </row>
    <row r="356" spans="1:8" ht="15" hidden="1" customHeight="1">
      <c r="A356" s="97" t="s">
        <v>1496</v>
      </c>
      <c r="B356" s="59" t="s">
        <v>1284</v>
      </c>
      <c r="C356" s="79"/>
      <c r="D356" s="79"/>
      <c r="E356" s="79"/>
      <c r="F356" s="79"/>
      <c r="G356" s="172" t="e">
        <f t="shared" si="47"/>
        <v>#DIV/0!</v>
      </c>
      <c r="H356" s="172" t="e">
        <f t="shared" si="46"/>
        <v>#DIV/0!</v>
      </c>
    </row>
    <row r="357" spans="1:8" ht="15" hidden="1" customHeight="1">
      <c r="A357" s="97" t="s">
        <v>1497</v>
      </c>
      <c r="B357" s="59" t="s">
        <v>1285</v>
      </c>
      <c r="C357" s="79"/>
      <c r="D357" s="79"/>
      <c r="E357" s="79"/>
      <c r="F357" s="79"/>
      <c r="G357" s="172" t="e">
        <f t="shared" si="47"/>
        <v>#DIV/0!</v>
      </c>
      <c r="H357" s="172" t="e">
        <f t="shared" si="46"/>
        <v>#DIV/0!</v>
      </c>
    </row>
    <row r="358" spans="1:8" ht="15" hidden="1" customHeight="1">
      <c r="A358" s="97">
        <v>3431</v>
      </c>
      <c r="B358" s="59" t="s">
        <v>1286</v>
      </c>
      <c r="C358" s="79"/>
      <c r="D358" s="79"/>
      <c r="E358" s="79"/>
      <c r="F358" s="79"/>
      <c r="G358" s="172" t="e">
        <f t="shared" si="47"/>
        <v>#DIV/0!</v>
      </c>
      <c r="H358" s="172" t="e">
        <f t="shared" si="46"/>
        <v>#DIV/0!</v>
      </c>
    </row>
    <row r="359" spans="1:8" ht="15" hidden="1" customHeight="1">
      <c r="A359" s="97">
        <v>4221</v>
      </c>
      <c r="B359" s="59" t="s">
        <v>1287</v>
      </c>
      <c r="C359" s="79"/>
      <c r="D359" s="79"/>
      <c r="E359" s="79"/>
      <c r="F359" s="79"/>
      <c r="G359" s="172" t="e">
        <f t="shared" si="47"/>
        <v>#DIV/0!</v>
      </c>
      <c r="H359" s="172" t="e">
        <f t="shared" si="46"/>
        <v>#DIV/0!</v>
      </c>
    </row>
    <row r="360" spans="1:8" ht="15" hidden="1" customHeight="1">
      <c r="A360" s="97">
        <v>4262</v>
      </c>
      <c r="B360" s="59" t="s">
        <v>1452</v>
      </c>
      <c r="C360" s="79"/>
      <c r="D360" s="79"/>
      <c r="E360" s="79"/>
      <c r="F360" s="79"/>
      <c r="G360" s="172" t="e">
        <f t="shared" si="47"/>
        <v>#DIV/0!</v>
      </c>
      <c r="H360" s="172" t="e">
        <f t="shared" si="46"/>
        <v>#DIV/0!</v>
      </c>
    </row>
    <row r="361" spans="1:8" ht="15" customHeight="1">
      <c r="A361" s="55"/>
      <c r="B361" s="55" t="s">
        <v>1560</v>
      </c>
      <c r="C361" s="71">
        <f t="shared" ref="C361:E361" si="51">C362+C381</f>
        <v>749</v>
      </c>
      <c r="D361" s="71">
        <f>D362+D381</f>
        <v>22798.66</v>
      </c>
      <c r="E361" s="71">
        <f t="shared" si="51"/>
        <v>1400</v>
      </c>
      <c r="F361" s="71">
        <f t="shared" ref="F361" si="52">F362+F381</f>
        <v>41500</v>
      </c>
      <c r="G361" s="174">
        <f t="shared" si="47"/>
        <v>3043.8798397863816</v>
      </c>
      <c r="H361" s="174">
        <f t="shared" si="46"/>
        <v>1628.4757142857143</v>
      </c>
    </row>
    <row r="362" spans="1:8" ht="15" customHeight="1">
      <c r="A362" s="50"/>
      <c r="B362" s="50" t="s">
        <v>1571</v>
      </c>
      <c r="C362" s="53">
        <f t="shared" ref="C362:E362" si="53">SUM(C363:C380)</f>
        <v>749</v>
      </c>
      <c r="D362" s="53">
        <f>SUM(D363:D380)</f>
        <v>1513.29</v>
      </c>
      <c r="E362" s="53">
        <f t="shared" si="53"/>
        <v>1400</v>
      </c>
      <c r="F362" s="53">
        <f t="shared" ref="F362" si="54">SUM(F363:F380)</f>
        <v>24000</v>
      </c>
      <c r="G362" s="171">
        <f t="shared" si="47"/>
        <v>202.04138851802404</v>
      </c>
      <c r="H362" s="171">
        <f t="shared" si="46"/>
        <v>108.09214285714286</v>
      </c>
    </row>
    <row r="363" spans="1:8" ht="15" hidden="1" customHeight="1">
      <c r="A363" s="60">
        <v>3211</v>
      </c>
      <c r="B363" s="59" t="s">
        <v>1264</v>
      </c>
      <c r="C363" s="79"/>
      <c r="D363" s="79"/>
      <c r="E363" s="79"/>
      <c r="F363" s="79"/>
      <c r="G363" s="172" t="e">
        <f t="shared" si="47"/>
        <v>#DIV/0!</v>
      </c>
      <c r="H363" s="172" t="e">
        <f t="shared" si="46"/>
        <v>#DIV/0!</v>
      </c>
    </row>
    <row r="364" spans="1:8" ht="15" hidden="1" customHeight="1">
      <c r="A364" s="60">
        <v>3213</v>
      </c>
      <c r="B364" s="59" t="s">
        <v>1266</v>
      </c>
      <c r="C364" s="79"/>
      <c r="D364" s="79"/>
      <c r="E364" s="79"/>
      <c r="F364" s="79"/>
      <c r="G364" s="172" t="e">
        <f t="shared" si="47"/>
        <v>#DIV/0!</v>
      </c>
      <c r="H364" s="172" t="e">
        <f t="shared" si="46"/>
        <v>#DIV/0!</v>
      </c>
    </row>
    <row r="365" spans="1:8" ht="15" hidden="1" customHeight="1">
      <c r="A365" s="60">
        <v>3221</v>
      </c>
      <c r="B365" s="59" t="s">
        <v>1267</v>
      </c>
      <c r="C365" s="79"/>
      <c r="D365" s="79"/>
      <c r="E365" s="79"/>
      <c r="F365" s="79"/>
      <c r="G365" s="172" t="e">
        <f t="shared" si="47"/>
        <v>#DIV/0!</v>
      </c>
      <c r="H365" s="172" t="e">
        <f t="shared" si="46"/>
        <v>#DIV/0!</v>
      </c>
    </row>
    <row r="366" spans="1:8" ht="15" hidden="1" customHeight="1">
      <c r="A366" s="60">
        <v>3222</v>
      </c>
      <c r="B366" s="59" t="s">
        <v>1268</v>
      </c>
      <c r="C366" s="79"/>
      <c r="D366" s="79"/>
      <c r="E366" s="79"/>
      <c r="F366" s="79"/>
      <c r="G366" s="172" t="e">
        <f t="shared" si="47"/>
        <v>#DIV/0!</v>
      </c>
      <c r="H366" s="172" t="e">
        <f t="shared" si="46"/>
        <v>#DIV/0!</v>
      </c>
    </row>
    <row r="367" spans="1:8" ht="15" hidden="1" customHeight="1">
      <c r="A367" s="60">
        <v>3223</v>
      </c>
      <c r="B367" s="59" t="s">
        <v>1269</v>
      </c>
      <c r="C367" s="79"/>
      <c r="D367" s="79"/>
      <c r="E367" s="79"/>
      <c r="F367" s="79"/>
      <c r="G367" s="172" t="e">
        <f t="shared" si="47"/>
        <v>#DIV/0!</v>
      </c>
      <c r="H367" s="172" t="e">
        <f t="shared" si="46"/>
        <v>#DIV/0!</v>
      </c>
    </row>
    <row r="368" spans="1:8" ht="15" hidden="1" customHeight="1">
      <c r="A368" s="60">
        <v>3224</v>
      </c>
      <c r="B368" s="59" t="s">
        <v>1270</v>
      </c>
      <c r="C368" s="79"/>
      <c r="D368" s="79"/>
      <c r="E368" s="79"/>
      <c r="F368" s="79"/>
      <c r="G368" s="172" t="e">
        <f t="shared" si="47"/>
        <v>#DIV/0!</v>
      </c>
      <c r="H368" s="172" t="e">
        <f t="shared" si="46"/>
        <v>#DIV/0!</v>
      </c>
    </row>
    <row r="369" spans="1:8" ht="15" hidden="1" customHeight="1">
      <c r="A369" s="60">
        <v>3231</v>
      </c>
      <c r="B369" s="59" t="s">
        <v>1272</v>
      </c>
      <c r="C369" s="79"/>
      <c r="D369" s="79"/>
      <c r="E369" s="79"/>
      <c r="F369" s="79"/>
      <c r="G369" s="172" t="e">
        <f t="shared" si="47"/>
        <v>#DIV/0!</v>
      </c>
      <c r="H369" s="172" t="e">
        <f t="shared" si="46"/>
        <v>#DIV/0!</v>
      </c>
    </row>
    <row r="370" spans="1:8" ht="15" hidden="1" customHeight="1">
      <c r="A370" s="60">
        <v>3232</v>
      </c>
      <c r="B370" s="59" t="s">
        <v>1273</v>
      </c>
      <c r="C370" s="79"/>
      <c r="D370" s="79"/>
      <c r="E370" s="79"/>
      <c r="F370" s="79"/>
      <c r="G370" s="172" t="e">
        <f t="shared" si="47"/>
        <v>#DIV/0!</v>
      </c>
      <c r="H370" s="172" t="e">
        <f t="shared" si="46"/>
        <v>#DIV/0!</v>
      </c>
    </row>
    <row r="371" spans="1:8" ht="15" hidden="1" customHeight="1">
      <c r="A371" s="60">
        <v>3233</v>
      </c>
      <c r="B371" s="59" t="s">
        <v>1274</v>
      </c>
      <c r="C371" s="79"/>
      <c r="D371" s="79"/>
      <c r="E371" s="79"/>
      <c r="F371" s="79"/>
      <c r="G371" s="172" t="e">
        <f t="shared" si="47"/>
        <v>#DIV/0!</v>
      </c>
      <c r="H371" s="172" t="e">
        <f t="shared" si="46"/>
        <v>#DIV/0!</v>
      </c>
    </row>
    <row r="372" spans="1:8" ht="15" hidden="1" customHeight="1">
      <c r="A372" s="60">
        <v>3234</v>
      </c>
      <c r="B372" s="59" t="s">
        <v>1275</v>
      </c>
      <c r="C372" s="79"/>
      <c r="D372" s="79"/>
      <c r="E372" s="79"/>
      <c r="F372" s="79"/>
      <c r="G372" s="172" t="e">
        <f t="shared" si="47"/>
        <v>#DIV/0!</v>
      </c>
      <c r="H372" s="172" t="e">
        <f t="shared" si="46"/>
        <v>#DIV/0!</v>
      </c>
    </row>
    <row r="373" spans="1:8" ht="15" customHeight="1">
      <c r="A373" s="60">
        <v>3235</v>
      </c>
      <c r="B373" s="59" t="s">
        <v>1276</v>
      </c>
      <c r="C373" s="79"/>
      <c r="D373" s="79"/>
      <c r="E373" s="79"/>
      <c r="F373" s="79">
        <v>17000</v>
      </c>
      <c r="G373" s="172"/>
      <c r="H373" s="172"/>
    </row>
    <row r="374" spans="1:8" ht="15" hidden="1" customHeight="1">
      <c r="A374" s="60">
        <v>3239</v>
      </c>
      <c r="B374" s="59" t="s">
        <v>1280</v>
      </c>
      <c r="C374" s="79"/>
      <c r="D374" s="79"/>
      <c r="E374" s="79"/>
      <c r="F374" s="79"/>
      <c r="G374" s="172" t="e">
        <f t="shared" si="47"/>
        <v>#DIV/0!</v>
      </c>
      <c r="H374" s="172" t="e">
        <f t="shared" si="46"/>
        <v>#DIV/0!</v>
      </c>
    </row>
    <row r="375" spans="1:8" ht="15" customHeight="1">
      <c r="A375" s="60">
        <v>3241</v>
      </c>
      <c r="B375" s="59" t="s">
        <v>1456</v>
      </c>
      <c r="C375" s="79"/>
      <c r="D375" s="79">
        <v>140</v>
      </c>
      <c r="E375" s="79">
        <v>200</v>
      </c>
      <c r="F375" s="79">
        <v>6000</v>
      </c>
      <c r="G375" s="172"/>
      <c r="H375" s="172">
        <f t="shared" si="46"/>
        <v>70</v>
      </c>
    </row>
    <row r="376" spans="1:8" ht="15" customHeight="1">
      <c r="A376" s="60">
        <v>3293</v>
      </c>
      <c r="B376" s="59" t="s">
        <v>1321</v>
      </c>
      <c r="C376" s="79">
        <v>388</v>
      </c>
      <c r="D376" s="79"/>
      <c r="E376" s="79"/>
      <c r="F376" s="79"/>
      <c r="G376" s="172">
        <f t="shared" si="47"/>
        <v>0</v>
      </c>
      <c r="H376" s="172"/>
    </row>
    <row r="377" spans="1:8" ht="15" customHeight="1">
      <c r="A377" s="60">
        <v>3295</v>
      </c>
      <c r="B377" s="59" t="s">
        <v>1284</v>
      </c>
      <c r="C377" s="79"/>
      <c r="D377" s="79">
        <v>688.57</v>
      </c>
      <c r="E377" s="79"/>
      <c r="F377" s="79"/>
      <c r="G377" s="172"/>
      <c r="H377" s="172"/>
    </row>
    <row r="378" spans="1:8" ht="15" customHeight="1">
      <c r="A378" s="60">
        <v>3299</v>
      </c>
      <c r="B378" s="59" t="s">
        <v>1285</v>
      </c>
      <c r="C378" s="79"/>
      <c r="D378" s="79"/>
      <c r="E378" s="79">
        <v>700</v>
      </c>
      <c r="F378" s="79">
        <v>1000</v>
      </c>
      <c r="G378" s="172"/>
      <c r="H378" s="172">
        <f t="shared" si="46"/>
        <v>0</v>
      </c>
    </row>
    <row r="379" spans="1:8" ht="15" customHeight="1">
      <c r="A379" s="60">
        <v>3431</v>
      </c>
      <c r="B379" s="59" t="s">
        <v>1286</v>
      </c>
      <c r="C379" s="79">
        <v>361</v>
      </c>
      <c r="D379" s="79">
        <v>684.72</v>
      </c>
      <c r="E379" s="79">
        <v>500</v>
      </c>
      <c r="F379" s="79"/>
      <c r="G379" s="172">
        <f t="shared" si="47"/>
        <v>189.67313019390582</v>
      </c>
      <c r="H379" s="172">
        <f t="shared" si="46"/>
        <v>136.94399999999999</v>
      </c>
    </row>
    <row r="380" spans="1:8" ht="15" hidden="1" customHeight="1">
      <c r="A380" s="60">
        <v>3811</v>
      </c>
      <c r="B380" s="59" t="s">
        <v>1333</v>
      </c>
      <c r="C380" s="79"/>
      <c r="D380" s="79"/>
      <c r="E380" s="79"/>
      <c r="F380" s="79"/>
      <c r="G380" s="172" t="e">
        <f t="shared" si="47"/>
        <v>#DIV/0!</v>
      </c>
      <c r="H380" s="172" t="e">
        <f t="shared" si="46"/>
        <v>#DIV/0!</v>
      </c>
    </row>
    <row r="381" spans="1:8" ht="15" customHeight="1">
      <c r="A381" s="50"/>
      <c r="B381" s="50" t="s">
        <v>1570</v>
      </c>
      <c r="C381" s="53">
        <f t="shared" ref="C381:E381" si="55">SUM(C382:C395)</f>
        <v>0</v>
      </c>
      <c r="D381" s="53">
        <f>SUM(D382:D395)</f>
        <v>21285.37</v>
      </c>
      <c r="E381" s="53">
        <f t="shared" si="55"/>
        <v>0</v>
      </c>
      <c r="F381" s="53">
        <f t="shared" ref="F381" si="56">SUM(F382:F395)</f>
        <v>17500</v>
      </c>
      <c r="G381" s="171"/>
      <c r="H381" s="171"/>
    </row>
    <row r="382" spans="1:8" ht="15" hidden="1" customHeight="1">
      <c r="A382" s="60">
        <v>3211</v>
      </c>
      <c r="B382" s="59" t="s">
        <v>1264</v>
      </c>
      <c r="C382" s="79"/>
      <c r="D382" s="79"/>
      <c r="E382" s="79"/>
      <c r="F382" s="79"/>
      <c r="G382" s="172"/>
      <c r="H382" s="172"/>
    </row>
    <row r="383" spans="1:8" ht="15" hidden="1" customHeight="1">
      <c r="A383" s="60">
        <v>3213</v>
      </c>
      <c r="B383" s="59" t="s">
        <v>1266</v>
      </c>
      <c r="C383" s="79"/>
      <c r="D383" s="79"/>
      <c r="E383" s="79"/>
      <c r="F383" s="79"/>
      <c r="G383" s="172"/>
      <c r="H383" s="172"/>
    </row>
    <row r="384" spans="1:8" ht="15" hidden="1" customHeight="1">
      <c r="A384" s="60">
        <v>3221</v>
      </c>
      <c r="B384" s="59" t="s">
        <v>1267</v>
      </c>
      <c r="C384" s="79"/>
      <c r="D384" s="79"/>
      <c r="E384" s="79"/>
      <c r="F384" s="79"/>
      <c r="G384" s="172"/>
      <c r="H384" s="172"/>
    </row>
    <row r="385" spans="1:8" ht="15" hidden="1" customHeight="1">
      <c r="A385" s="60">
        <v>3222</v>
      </c>
      <c r="B385" s="59" t="s">
        <v>1268</v>
      </c>
      <c r="C385" s="79"/>
      <c r="D385" s="79"/>
      <c r="E385" s="79"/>
      <c r="F385" s="79"/>
      <c r="G385" s="172"/>
      <c r="H385" s="172"/>
    </row>
    <row r="386" spans="1:8" ht="15" hidden="1" customHeight="1">
      <c r="A386" s="60">
        <v>3223</v>
      </c>
      <c r="B386" s="59" t="s">
        <v>1269</v>
      </c>
      <c r="C386" s="79"/>
      <c r="D386" s="79"/>
      <c r="E386" s="79"/>
      <c r="F386" s="79"/>
      <c r="G386" s="172"/>
      <c r="H386" s="172"/>
    </row>
    <row r="387" spans="1:8" ht="15" hidden="1" customHeight="1">
      <c r="A387" s="60">
        <v>3224</v>
      </c>
      <c r="B387" s="59" t="s">
        <v>1270</v>
      </c>
      <c r="C387" s="79"/>
      <c r="D387" s="79"/>
      <c r="E387" s="79"/>
      <c r="F387" s="79"/>
      <c r="G387" s="172"/>
      <c r="H387" s="172"/>
    </row>
    <row r="388" spans="1:8" ht="15" hidden="1" customHeight="1">
      <c r="A388" s="60">
        <v>3231</v>
      </c>
      <c r="B388" s="59" t="s">
        <v>1272</v>
      </c>
      <c r="C388" s="79"/>
      <c r="D388" s="79"/>
      <c r="E388" s="79"/>
      <c r="F388" s="79"/>
      <c r="G388" s="172"/>
      <c r="H388" s="172"/>
    </row>
    <row r="389" spans="1:8" ht="15" hidden="1" customHeight="1">
      <c r="A389" s="60">
        <v>3233</v>
      </c>
      <c r="B389" s="59" t="s">
        <v>1274</v>
      </c>
      <c r="C389" s="79"/>
      <c r="D389" s="79"/>
      <c r="E389" s="79"/>
      <c r="F389" s="79"/>
      <c r="G389" s="172"/>
      <c r="H389" s="172"/>
    </row>
    <row r="390" spans="1:8" ht="15" hidden="1" customHeight="1">
      <c r="A390" s="60">
        <v>3235</v>
      </c>
      <c r="B390" s="59" t="s">
        <v>1276</v>
      </c>
      <c r="C390" s="79"/>
      <c r="D390" s="79"/>
      <c r="E390" s="79"/>
      <c r="F390" s="79"/>
      <c r="G390" s="172"/>
      <c r="H390" s="172"/>
    </row>
    <row r="391" spans="1:8" ht="15" customHeight="1">
      <c r="A391" s="60">
        <v>3237</v>
      </c>
      <c r="B391" s="59" t="s">
        <v>1278</v>
      </c>
      <c r="C391" s="79"/>
      <c r="D391" s="79">
        <v>14272.74</v>
      </c>
      <c r="E391" s="79"/>
      <c r="F391" s="79"/>
      <c r="G391" s="172"/>
      <c r="H391" s="172"/>
    </row>
    <row r="392" spans="1:8" ht="15" customHeight="1">
      <c r="A392" s="60">
        <v>3239</v>
      </c>
      <c r="B392" s="59" t="s">
        <v>1280</v>
      </c>
      <c r="C392" s="79"/>
      <c r="D392" s="79"/>
      <c r="E392" s="79"/>
      <c r="F392" s="79">
        <v>17500</v>
      </c>
      <c r="G392" s="172"/>
      <c r="H392" s="172"/>
    </row>
    <row r="393" spans="1:8" ht="15" customHeight="1">
      <c r="A393" s="60">
        <v>3299</v>
      </c>
      <c r="B393" s="59" t="s">
        <v>1285</v>
      </c>
      <c r="C393" s="79"/>
      <c r="D393" s="79">
        <v>7012.63</v>
      </c>
      <c r="E393" s="79"/>
      <c r="F393" s="79"/>
      <c r="G393" s="172"/>
      <c r="H393" s="172"/>
    </row>
    <row r="394" spans="1:8" ht="15" hidden="1" customHeight="1">
      <c r="A394" s="60">
        <v>3241</v>
      </c>
      <c r="B394" s="59" t="s">
        <v>1456</v>
      </c>
      <c r="C394" s="79"/>
      <c r="D394" s="79"/>
      <c r="E394" s="79"/>
      <c r="F394" s="79"/>
      <c r="G394" s="172" t="e">
        <f t="shared" ref="G394:G453" si="57">D394/C394*100</f>
        <v>#DIV/0!</v>
      </c>
      <c r="H394" s="172" t="e">
        <f t="shared" ref="H394:H453" si="58">D394/E394*100</f>
        <v>#DIV/0!</v>
      </c>
    </row>
    <row r="395" spans="1:8" ht="15" hidden="1" customHeight="1">
      <c r="A395" s="60">
        <v>3431</v>
      </c>
      <c r="B395" s="59" t="s">
        <v>1286</v>
      </c>
      <c r="C395" s="79"/>
      <c r="D395" s="79"/>
      <c r="E395" s="79"/>
      <c r="F395" s="79"/>
      <c r="G395" s="172" t="e">
        <f t="shared" si="57"/>
        <v>#DIV/0!</v>
      </c>
      <c r="H395" s="172" t="e">
        <f t="shared" si="58"/>
        <v>#DIV/0!</v>
      </c>
    </row>
    <row r="396" spans="1:8" ht="15" customHeight="1">
      <c r="A396" s="55"/>
      <c r="B396" s="55" t="s">
        <v>1572</v>
      </c>
      <c r="C396" s="71">
        <f t="shared" ref="C396:E396" si="59">C397+C440+C486+C496+C529+C541</f>
        <v>2388725</v>
      </c>
      <c r="D396" s="71">
        <f>D397+D440+D486+D496+D529+D541</f>
        <v>2916403.6699999995</v>
      </c>
      <c r="E396" s="71">
        <f t="shared" si="59"/>
        <v>2903383</v>
      </c>
      <c r="F396" s="71">
        <f>F397+F440+F486+F496+F529+F541</f>
        <v>4439050</v>
      </c>
      <c r="G396" s="174">
        <f t="shared" si="57"/>
        <v>122.09039006164375</v>
      </c>
      <c r="H396" s="174">
        <f t="shared" si="58"/>
        <v>100.4484654625311</v>
      </c>
    </row>
    <row r="397" spans="1:8" ht="15" customHeight="1">
      <c r="A397" s="50"/>
      <c r="B397" s="50" t="s">
        <v>1263</v>
      </c>
      <c r="C397" s="53">
        <f>SUM(C398:C439)</f>
        <v>2224987</v>
      </c>
      <c r="D397" s="53">
        <f>SUM(D398:D439)</f>
        <v>2555394.3599999994</v>
      </c>
      <c r="E397" s="53">
        <f t="shared" ref="E397" si="60">SUM(E398:E439)</f>
        <v>2539428</v>
      </c>
      <c r="F397" s="53">
        <f t="shared" ref="F397" si="61">SUM(F398:F439)</f>
        <v>2652000</v>
      </c>
      <c r="G397" s="171">
        <f t="shared" si="57"/>
        <v>114.84985575196616</v>
      </c>
      <c r="H397" s="171">
        <f t="shared" si="58"/>
        <v>100.62873844031014</v>
      </c>
    </row>
    <row r="398" spans="1:8" ht="15" customHeight="1">
      <c r="A398" s="60">
        <v>3111</v>
      </c>
      <c r="B398" s="59" t="s">
        <v>1431</v>
      </c>
      <c r="C398" s="79">
        <v>852289</v>
      </c>
      <c r="D398" s="79">
        <v>1034634</v>
      </c>
      <c r="E398" s="79">
        <v>1035000</v>
      </c>
      <c r="F398" s="79">
        <v>1000000</v>
      </c>
      <c r="G398" s="172">
        <f t="shared" si="57"/>
        <v>121.39473816979923</v>
      </c>
      <c r="H398" s="172">
        <f t="shared" si="58"/>
        <v>99.964637681159417</v>
      </c>
    </row>
    <row r="399" spans="1:8" ht="15" customHeight="1">
      <c r="A399" s="60">
        <v>3112</v>
      </c>
      <c r="B399" s="59" t="s">
        <v>1520</v>
      </c>
      <c r="C399" s="79">
        <v>9252</v>
      </c>
      <c r="D399" s="79"/>
      <c r="E399" s="79"/>
      <c r="F399" s="79">
        <v>5000</v>
      </c>
      <c r="G399" s="172">
        <f t="shared" si="57"/>
        <v>0</v>
      </c>
      <c r="H399" s="172"/>
    </row>
    <row r="400" spans="1:8" ht="15" customHeight="1">
      <c r="A400" s="60">
        <v>3121</v>
      </c>
      <c r="B400" s="59" t="s">
        <v>1317</v>
      </c>
      <c r="C400" s="79">
        <v>907342</v>
      </c>
      <c r="D400" s="79">
        <v>907806.36</v>
      </c>
      <c r="E400" s="79">
        <v>916500</v>
      </c>
      <c r="F400" s="79">
        <v>910000</v>
      </c>
      <c r="G400" s="172">
        <f t="shared" si="57"/>
        <v>100.05117805634481</v>
      </c>
      <c r="H400" s="172">
        <f t="shared" si="58"/>
        <v>99.051430441898532</v>
      </c>
    </row>
    <row r="401" spans="1:8" ht="15" customHeight="1">
      <c r="A401" s="60">
        <v>3132</v>
      </c>
      <c r="B401" s="59" t="s">
        <v>1383</v>
      </c>
      <c r="C401" s="79">
        <v>140266</v>
      </c>
      <c r="D401" s="79">
        <v>170714.56</v>
      </c>
      <c r="E401" s="79">
        <v>171000</v>
      </c>
      <c r="F401" s="79">
        <v>165000</v>
      </c>
      <c r="G401" s="172">
        <f t="shared" si="57"/>
        <v>121.7077267477507</v>
      </c>
      <c r="H401" s="172">
        <f t="shared" si="58"/>
        <v>99.833076023391811</v>
      </c>
    </row>
    <row r="402" spans="1:8" ht="15" hidden="1" customHeight="1">
      <c r="A402" s="60">
        <v>3133</v>
      </c>
      <c r="B402" s="59" t="s">
        <v>1432</v>
      </c>
      <c r="C402" s="79"/>
      <c r="D402" s="79"/>
      <c r="E402" s="79"/>
      <c r="F402" s="79"/>
      <c r="G402" s="172" t="e">
        <f t="shared" si="57"/>
        <v>#DIV/0!</v>
      </c>
      <c r="H402" s="172" t="e">
        <f t="shared" si="58"/>
        <v>#DIV/0!</v>
      </c>
    </row>
    <row r="403" spans="1:8" ht="15" customHeight="1">
      <c r="A403" s="60">
        <v>3211</v>
      </c>
      <c r="B403" s="59" t="s">
        <v>1264</v>
      </c>
      <c r="C403" s="79">
        <v>16159</v>
      </c>
      <c r="D403" s="79">
        <v>2677.64</v>
      </c>
      <c r="E403" s="79">
        <v>3500</v>
      </c>
      <c r="F403" s="79">
        <v>5000</v>
      </c>
      <c r="G403" s="172">
        <f t="shared" si="57"/>
        <v>16.570579862615258</v>
      </c>
      <c r="H403" s="172">
        <f t="shared" si="58"/>
        <v>76.503999999999991</v>
      </c>
    </row>
    <row r="404" spans="1:8" ht="15" customHeight="1">
      <c r="A404" s="60">
        <v>3212</v>
      </c>
      <c r="B404" s="59" t="s">
        <v>1265</v>
      </c>
      <c r="C404" s="79">
        <v>30085</v>
      </c>
      <c r="D404" s="79">
        <v>37960.01</v>
      </c>
      <c r="E404" s="79">
        <v>35000</v>
      </c>
      <c r="F404" s="79">
        <v>30000</v>
      </c>
      <c r="G404" s="172">
        <f t="shared" si="57"/>
        <v>126.17586837294334</v>
      </c>
      <c r="H404" s="172">
        <f t="shared" si="58"/>
        <v>108.45717142857143</v>
      </c>
    </row>
    <row r="405" spans="1:8" ht="15" hidden="1" customHeight="1">
      <c r="A405" s="60">
        <v>3213</v>
      </c>
      <c r="B405" s="59" t="s">
        <v>1266</v>
      </c>
      <c r="C405" s="79"/>
      <c r="D405" s="79"/>
      <c r="E405" s="79"/>
      <c r="F405" s="79"/>
      <c r="G405" s="172" t="e">
        <f t="shared" si="57"/>
        <v>#DIV/0!</v>
      </c>
      <c r="H405" s="172" t="e">
        <f t="shared" si="58"/>
        <v>#DIV/0!</v>
      </c>
    </row>
    <row r="406" spans="1:8" ht="15" customHeight="1">
      <c r="A406" s="60">
        <v>3214</v>
      </c>
      <c r="B406" s="59" t="s">
        <v>1597</v>
      </c>
      <c r="C406" s="79"/>
      <c r="D406" s="79"/>
      <c r="E406" s="79"/>
      <c r="F406" s="79">
        <v>1000</v>
      </c>
      <c r="G406" s="172"/>
      <c r="H406" s="172"/>
    </row>
    <row r="407" spans="1:8" ht="15" customHeight="1">
      <c r="A407" s="60">
        <v>3221</v>
      </c>
      <c r="B407" s="59" t="s">
        <v>1267</v>
      </c>
      <c r="C407" s="79"/>
      <c r="D407" s="79">
        <v>3143.01</v>
      </c>
      <c r="E407" s="79">
        <v>3500</v>
      </c>
      <c r="F407" s="79"/>
      <c r="G407" s="172"/>
      <c r="H407" s="172">
        <f t="shared" si="58"/>
        <v>89.800285714285721</v>
      </c>
    </row>
    <row r="408" spans="1:8" ht="15" customHeight="1">
      <c r="A408" s="60">
        <v>3222</v>
      </c>
      <c r="B408" s="59" t="s">
        <v>1268</v>
      </c>
      <c r="C408" s="79">
        <v>9990</v>
      </c>
      <c r="D408" s="79">
        <v>7301.75</v>
      </c>
      <c r="E408" s="79">
        <v>7000</v>
      </c>
      <c r="F408" s="79">
        <v>4000</v>
      </c>
      <c r="G408" s="172">
        <f t="shared" si="57"/>
        <v>73.090590590590594</v>
      </c>
      <c r="H408" s="172">
        <f t="shared" si="58"/>
        <v>104.31071428571428</v>
      </c>
    </row>
    <row r="409" spans="1:8" ht="15" customHeight="1">
      <c r="A409" s="60">
        <v>3223</v>
      </c>
      <c r="B409" s="59" t="s">
        <v>1269</v>
      </c>
      <c r="C409" s="79">
        <v>8159</v>
      </c>
      <c r="D409" s="79">
        <v>27264.07</v>
      </c>
      <c r="E409" s="79">
        <v>30000</v>
      </c>
      <c r="F409" s="79">
        <v>17000</v>
      </c>
      <c r="G409" s="172">
        <f t="shared" si="57"/>
        <v>334.15945581566365</v>
      </c>
      <c r="H409" s="172">
        <f t="shared" si="58"/>
        <v>90.880233333333337</v>
      </c>
    </row>
    <row r="410" spans="1:8" ht="15" hidden="1" customHeight="1">
      <c r="A410" s="60">
        <v>3224</v>
      </c>
      <c r="B410" s="59" t="s">
        <v>1270</v>
      </c>
      <c r="C410" s="79"/>
      <c r="D410" s="79"/>
      <c r="E410" s="79"/>
      <c r="F410" s="79"/>
      <c r="G410" s="172" t="e">
        <f t="shared" si="57"/>
        <v>#DIV/0!</v>
      </c>
      <c r="H410" s="172" t="e">
        <f t="shared" si="58"/>
        <v>#DIV/0!</v>
      </c>
    </row>
    <row r="411" spans="1:8" ht="15" customHeight="1">
      <c r="A411" s="60">
        <v>3231</v>
      </c>
      <c r="B411" s="59" t="s">
        <v>1272</v>
      </c>
      <c r="C411" s="79"/>
      <c r="D411" s="79">
        <v>2131.52</v>
      </c>
      <c r="E411" s="79">
        <v>2500</v>
      </c>
      <c r="F411" s="79">
        <v>2000</v>
      </c>
      <c r="G411" s="172"/>
      <c r="H411" s="172">
        <f t="shared" si="58"/>
        <v>85.260800000000003</v>
      </c>
    </row>
    <row r="412" spans="1:8" ht="15" hidden="1" customHeight="1">
      <c r="A412" s="60">
        <v>3232</v>
      </c>
      <c r="B412" s="59" t="s">
        <v>1273</v>
      </c>
      <c r="C412" s="79"/>
      <c r="D412" s="79"/>
      <c r="E412" s="79"/>
      <c r="F412" s="79"/>
      <c r="G412" s="172" t="e">
        <f t="shared" si="57"/>
        <v>#DIV/0!</v>
      </c>
      <c r="H412" s="172" t="e">
        <f t="shared" si="58"/>
        <v>#DIV/0!</v>
      </c>
    </row>
    <row r="413" spans="1:8" ht="15" customHeight="1">
      <c r="A413" s="60">
        <v>3233</v>
      </c>
      <c r="B413" s="59" t="s">
        <v>1274</v>
      </c>
      <c r="C413" s="79">
        <v>7813</v>
      </c>
      <c r="D413" s="79">
        <v>9809.81</v>
      </c>
      <c r="E413" s="79">
        <v>30000</v>
      </c>
      <c r="F413" s="79">
        <v>15000</v>
      </c>
      <c r="G413" s="172">
        <f t="shared" si="57"/>
        <v>125.55753231793165</v>
      </c>
      <c r="H413" s="172">
        <f t="shared" si="58"/>
        <v>32.699366666666663</v>
      </c>
    </row>
    <row r="414" spans="1:8" ht="15" hidden="1" customHeight="1">
      <c r="A414" s="60">
        <v>3234</v>
      </c>
      <c r="B414" s="59" t="s">
        <v>1275</v>
      </c>
      <c r="C414" s="79"/>
      <c r="D414" s="79"/>
      <c r="E414" s="79"/>
      <c r="F414" s="79"/>
      <c r="G414" s="172" t="e">
        <f t="shared" si="57"/>
        <v>#DIV/0!</v>
      </c>
      <c r="H414" s="172" t="e">
        <f t="shared" si="58"/>
        <v>#DIV/0!</v>
      </c>
    </row>
    <row r="415" spans="1:8" ht="15" hidden="1" customHeight="1">
      <c r="A415" s="60">
        <v>3235</v>
      </c>
      <c r="B415" s="59" t="s">
        <v>1276</v>
      </c>
      <c r="C415" s="79"/>
      <c r="D415" s="79"/>
      <c r="E415" s="79"/>
      <c r="F415" s="79"/>
      <c r="G415" s="172" t="e">
        <f t="shared" si="57"/>
        <v>#DIV/0!</v>
      </c>
      <c r="H415" s="172" t="e">
        <f t="shared" si="58"/>
        <v>#DIV/0!</v>
      </c>
    </row>
    <row r="416" spans="1:8" ht="15" customHeight="1">
      <c r="A416" s="60">
        <v>3236</v>
      </c>
      <c r="B416" s="59" t="s">
        <v>1277</v>
      </c>
      <c r="C416" s="79"/>
      <c r="D416" s="79"/>
      <c r="E416" s="79"/>
      <c r="F416" s="79">
        <v>5000</v>
      </c>
      <c r="G416" s="172"/>
      <c r="H416" s="172"/>
    </row>
    <row r="417" spans="1:8" ht="15" customHeight="1">
      <c r="A417" s="60">
        <v>3237</v>
      </c>
      <c r="B417" s="59" t="s">
        <v>1278</v>
      </c>
      <c r="C417" s="79">
        <v>45383</v>
      </c>
      <c r="D417" s="79">
        <v>11134.13</v>
      </c>
      <c r="E417" s="79">
        <v>12000</v>
      </c>
      <c r="F417" s="79">
        <v>20000</v>
      </c>
      <c r="G417" s="172">
        <f t="shared" si="57"/>
        <v>24.533702047022011</v>
      </c>
      <c r="H417" s="172">
        <f t="shared" si="58"/>
        <v>92.784416666666658</v>
      </c>
    </row>
    <row r="418" spans="1:8" ht="15" hidden="1" customHeight="1">
      <c r="A418" s="60">
        <v>3238</v>
      </c>
      <c r="B418" s="59" t="s">
        <v>1279</v>
      </c>
      <c r="C418" s="79"/>
      <c r="D418" s="79"/>
      <c r="E418" s="79"/>
      <c r="F418" s="79"/>
      <c r="G418" s="172" t="e">
        <f t="shared" si="57"/>
        <v>#DIV/0!</v>
      </c>
      <c r="H418" s="172" t="e">
        <f t="shared" si="58"/>
        <v>#DIV/0!</v>
      </c>
    </row>
    <row r="419" spans="1:8" ht="15" customHeight="1">
      <c r="A419" s="60">
        <v>3239</v>
      </c>
      <c r="B419" s="59" t="s">
        <v>1280</v>
      </c>
      <c r="C419" s="79">
        <v>14650</v>
      </c>
      <c r="D419" s="79"/>
      <c r="E419" s="79"/>
      <c r="F419" s="79">
        <v>15000</v>
      </c>
      <c r="G419" s="172">
        <f t="shared" si="57"/>
        <v>0</v>
      </c>
      <c r="H419" s="172"/>
    </row>
    <row r="420" spans="1:8" ht="15" customHeight="1">
      <c r="A420" s="60">
        <v>3241</v>
      </c>
      <c r="B420" s="59" t="s">
        <v>1377</v>
      </c>
      <c r="C420" s="79"/>
      <c r="D420" s="79"/>
      <c r="E420" s="79"/>
      <c r="F420" s="79">
        <v>10000</v>
      </c>
      <c r="G420" s="172" t="e">
        <f t="shared" si="57"/>
        <v>#DIV/0!</v>
      </c>
      <c r="H420" s="172"/>
    </row>
    <row r="421" spans="1:8" ht="15" hidden="1" customHeight="1">
      <c r="A421" s="60">
        <v>3292</v>
      </c>
      <c r="B421" s="59" t="s">
        <v>1281</v>
      </c>
      <c r="C421" s="79"/>
      <c r="D421" s="79"/>
      <c r="E421" s="79"/>
      <c r="F421" s="79"/>
      <c r="G421" s="172" t="e">
        <f t="shared" si="57"/>
        <v>#DIV/0!</v>
      </c>
      <c r="H421" s="172" t="e">
        <f t="shared" si="58"/>
        <v>#DIV/0!</v>
      </c>
    </row>
    <row r="422" spans="1:8" ht="15" customHeight="1">
      <c r="A422" s="60">
        <v>3293</v>
      </c>
      <c r="B422" s="59" t="s">
        <v>1321</v>
      </c>
      <c r="C422" s="79">
        <v>18959</v>
      </c>
      <c r="D422" s="79">
        <v>25255.13</v>
      </c>
      <c r="E422" s="79">
        <v>25000</v>
      </c>
      <c r="F422" s="79">
        <v>26000</v>
      </c>
      <c r="G422" s="172">
        <f t="shared" si="57"/>
        <v>133.20918824832535</v>
      </c>
      <c r="H422" s="172">
        <f t="shared" si="58"/>
        <v>101.02052000000002</v>
      </c>
    </row>
    <row r="423" spans="1:8" ht="15" hidden="1" customHeight="1">
      <c r="A423" s="60">
        <v>3294</v>
      </c>
      <c r="B423" s="59" t="s">
        <v>1283</v>
      </c>
      <c r="C423" s="79"/>
      <c r="D423" s="79"/>
      <c r="E423" s="79"/>
      <c r="F423" s="79"/>
      <c r="G423" s="172" t="e">
        <f t="shared" si="57"/>
        <v>#DIV/0!</v>
      </c>
      <c r="H423" s="172" t="e">
        <f t="shared" si="58"/>
        <v>#DIV/0!</v>
      </c>
    </row>
    <row r="424" spans="1:8" ht="15" customHeight="1">
      <c r="A424" s="60">
        <v>3295</v>
      </c>
      <c r="B424" s="59" t="s">
        <v>1421</v>
      </c>
      <c r="C424" s="79">
        <v>8463</v>
      </c>
      <c r="D424" s="79">
        <v>7412.5</v>
      </c>
      <c r="E424" s="79">
        <v>8500</v>
      </c>
      <c r="F424" s="79">
        <v>5000</v>
      </c>
      <c r="G424" s="172">
        <f t="shared" si="57"/>
        <v>87.587144038756932</v>
      </c>
      <c r="H424" s="172">
        <f t="shared" si="58"/>
        <v>87.205882352941174</v>
      </c>
    </row>
    <row r="425" spans="1:8" ht="15" customHeight="1">
      <c r="A425" s="60">
        <v>3299</v>
      </c>
      <c r="B425" s="59" t="s">
        <v>1285</v>
      </c>
      <c r="C425" s="79">
        <v>825</v>
      </c>
      <c r="D425" s="79">
        <f>32273.45-29840.9</f>
        <v>2432.5499999999993</v>
      </c>
      <c r="E425" s="79">
        <v>2500</v>
      </c>
      <c r="F425" s="79">
        <v>1000</v>
      </c>
      <c r="G425" s="172">
        <f t="shared" si="57"/>
        <v>294.85454545454536</v>
      </c>
      <c r="H425" s="172">
        <f t="shared" si="58"/>
        <v>97.301999999999964</v>
      </c>
    </row>
    <row r="426" spans="1:8" ht="15" customHeight="1">
      <c r="A426" s="60">
        <v>3431</v>
      </c>
      <c r="B426" s="59" t="s">
        <v>1286</v>
      </c>
      <c r="C426" s="79">
        <v>5</v>
      </c>
      <c r="D426" s="79">
        <v>200</v>
      </c>
      <c r="E426" s="79"/>
      <c r="F426" s="79"/>
      <c r="G426" s="172">
        <f t="shared" si="57"/>
        <v>4000</v>
      </c>
      <c r="H426" s="172"/>
    </row>
    <row r="427" spans="1:8" ht="16.5" customHeight="1">
      <c r="A427" s="60">
        <v>3432</v>
      </c>
      <c r="B427" s="81" t="s">
        <v>1323</v>
      </c>
      <c r="C427" s="79">
        <v>20989</v>
      </c>
      <c r="D427" s="79">
        <v>56890.33</v>
      </c>
      <c r="E427" s="79">
        <v>6000</v>
      </c>
      <c r="F427" s="79"/>
      <c r="G427" s="172">
        <f t="shared" si="57"/>
        <v>271.04831102005818</v>
      </c>
      <c r="H427" s="172">
        <f t="shared" si="58"/>
        <v>948.17216666666673</v>
      </c>
    </row>
    <row r="428" spans="1:8" ht="15" customHeight="1">
      <c r="A428" s="60">
        <v>3433</v>
      </c>
      <c r="B428" s="59" t="s">
        <v>1449</v>
      </c>
      <c r="C428" s="79">
        <v>2</v>
      </c>
      <c r="D428" s="79">
        <v>65.06</v>
      </c>
      <c r="E428" s="79">
        <v>100</v>
      </c>
      <c r="F428" s="79">
        <v>1000</v>
      </c>
      <c r="G428" s="172">
        <f t="shared" si="57"/>
        <v>3253</v>
      </c>
      <c r="H428" s="172">
        <f t="shared" si="58"/>
        <v>65.06</v>
      </c>
    </row>
    <row r="429" spans="1:8" ht="15" hidden="1" customHeight="1">
      <c r="A429" s="60">
        <v>3434</v>
      </c>
      <c r="B429" s="59" t="s">
        <v>1371</v>
      </c>
      <c r="C429" s="79"/>
      <c r="D429" s="79"/>
      <c r="E429" s="79"/>
      <c r="F429" s="79"/>
      <c r="G429" s="172" t="e">
        <f t="shared" si="57"/>
        <v>#DIV/0!</v>
      </c>
      <c r="H429" s="172" t="e">
        <f t="shared" si="58"/>
        <v>#DIV/0!</v>
      </c>
    </row>
    <row r="430" spans="1:8" ht="15" customHeight="1">
      <c r="A430" s="60">
        <v>3691</v>
      </c>
      <c r="B430" s="59" t="s">
        <v>1325</v>
      </c>
      <c r="C430" s="79">
        <v>99214</v>
      </c>
      <c r="D430" s="79">
        <v>173328.7</v>
      </c>
      <c r="E430" s="79">
        <v>173328</v>
      </c>
      <c r="F430" s="79">
        <v>140000</v>
      </c>
      <c r="G430" s="172">
        <f t="shared" si="57"/>
        <v>174.70185659281958</v>
      </c>
      <c r="H430" s="172">
        <f t="shared" si="58"/>
        <v>100.00040385858027</v>
      </c>
    </row>
    <row r="431" spans="1:8" ht="15" customHeight="1">
      <c r="A431" s="60">
        <v>3811</v>
      </c>
      <c r="B431" s="59" t="s">
        <v>1333</v>
      </c>
      <c r="C431" s="79">
        <v>2500</v>
      </c>
      <c r="D431" s="79">
        <v>26500</v>
      </c>
      <c r="E431" s="79">
        <v>30000</v>
      </c>
      <c r="F431" s="79">
        <v>40000</v>
      </c>
      <c r="G431" s="172">
        <f t="shared" si="57"/>
        <v>1060</v>
      </c>
      <c r="H431" s="172">
        <f t="shared" si="58"/>
        <v>88.333333333333329</v>
      </c>
    </row>
    <row r="432" spans="1:8" ht="15" customHeight="1">
      <c r="A432" s="60">
        <v>3812</v>
      </c>
      <c r="B432" s="59" t="s">
        <v>1441</v>
      </c>
      <c r="C432" s="79">
        <v>32642</v>
      </c>
      <c r="D432" s="79">
        <v>48733.23</v>
      </c>
      <c r="E432" s="79">
        <v>48000</v>
      </c>
      <c r="F432" s="79">
        <v>35000</v>
      </c>
      <c r="G432" s="172">
        <f t="shared" si="57"/>
        <v>149.29609092580111</v>
      </c>
      <c r="H432" s="172">
        <f t="shared" si="58"/>
        <v>101.52756250000002</v>
      </c>
    </row>
    <row r="433" spans="1:8" ht="15" hidden="1" customHeight="1">
      <c r="A433" s="60">
        <v>3831</v>
      </c>
      <c r="B433" s="59" t="s">
        <v>1455</v>
      </c>
      <c r="C433" s="79"/>
      <c r="D433" s="79"/>
      <c r="E433" s="79"/>
      <c r="F433" s="79"/>
      <c r="G433" s="172" t="e">
        <f t="shared" si="57"/>
        <v>#DIV/0!</v>
      </c>
      <c r="H433" s="172" t="e">
        <f t="shared" si="58"/>
        <v>#DIV/0!</v>
      </c>
    </row>
    <row r="434" spans="1:8" ht="15" customHeight="1">
      <c r="A434" s="60">
        <v>4221</v>
      </c>
      <c r="B434" s="59" t="s">
        <v>1287</v>
      </c>
      <c r="C434" s="79"/>
      <c r="D434" s="79"/>
      <c r="E434" s="79"/>
      <c r="F434" s="79">
        <v>200000</v>
      </c>
      <c r="G434" s="172"/>
      <c r="H434" s="172"/>
    </row>
    <row r="435" spans="1:8" ht="15" hidden="1" customHeight="1">
      <c r="A435" s="60">
        <v>4222</v>
      </c>
      <c r="B435" s="59" t="s">
        <v>1327</v>
      </c>
      <c r="C435" s="79"/>
      <c r="D435" s="79"/>
      <c r="E435" s="79"/>
      <c r="F435" s="79"/>
      <c r="G435" s="172" t="e">
        <f t="shared" si="57"/>
        <v>#DIV/0!</v>
      </c>
      <c r="H435" s="172" t="e">
        <f t="shared" si="58"/>
        <v>#DIV/0!</v>
      </c>
    </row>
    <row r="436" spans="1:8" ht="15" hidden="1" customHeight="1">
      <c r="A436" s="60">
        <v>4223</v>
      </c>
      <c r="B436" s="59" t="s">
        <v>1335</v>
      </c>
      <c r="C436" s="79"/>
      <c r="D436" s="79"/>
      <c r="E436" s="79"/>
      <c r="F436" s="79"/>
      <c r="G436" s="172" t="e">
        <f t="shared" si="57"/>
        <v>#DIV/0!</v>
      </c>
      <c r="H436" s="172" t="e">
        <f t="shared" si="58"/>
        <v>#DIV/0!</v>
      </c>
    </row>
    <row r="437" spans="1:8" ht="15" hidden="1" customHeight="1">
      <c r="A437" s="97" t="s">
        <v>1505</v>
      </c>
      <c r="B437" s="59" t="s">
        <v>1336</v>
      </c>
      <c r="C437" s="79"/>
      <c r="D437" s="79"/>
      <c r="E437" s="79"/>
      <c r="F437" s="79"/>
      <c r="G437" s="172" t="e">
        <f t="shared" si="57"/>
        <v>#DIV/0!</v>
      </c>
      <c r="H437" s="172" t="e">
        <f t="shared" si="58"/>
        <v>#DIV/0!</v>
      </c>
    </row>
    <row r="438" spans="1:8" ht="15" hidden="1" customHeight="1">
      <c r="A438" s="97">
        <v>4262</v>
      </c>
      <c r="B438" s="59" t="s">
        <v>1452</v>
      </c>
      <c r="C438" s="79"/>
      <c r="D438" s="79"/>
      <c r="E438" s="79"/>
      <c r="F438" s="79"/>
      <c r="G438" s="172" t="e">
        <f t="shared" si="57"/>
        <v>#DIV/0!</v>
      </c>
      <c r="H438" s="172" t="e">
        <f t="shared" si="58"/>
        <v>#DIV/0!</v>
      </c>
    </row>
    <row r="439" spans="1:8" ht="15" hidden="1" customHeight="1">
      <c r="A439" s="60">
        <v>4264</v>
      </c>
      <c r="B439" s="59" t="s">
        <v>1329</v>
      </c>
      <c r="C439" s="79"/>
      <c r="D439" s="79"/>
      <c r="E439" s="79"/>
      <c r="F439" s="79"/>
      <c r="G439" s="172" t="e">
        <f t="shared" si="57"/>
        <v>#DIV/0!</v>
      </c>
      <c r="H439" s="172" t="e">
        <f t="shared" si="58"/>
        <v>#DIV/0!</v>
      </c>
    </row>
    <row r="440" spans="1:8" ht="15" hidden="1" customHeight="1">
      <c r="A440" s="50"/>
      <c r="B440" s="50" t="s">
        <v>1262</v>
      </c>
      <c r="C440" s="53">
        <f t="shared" ref="C440:E440" si="62">SUM(C441:C485)</f>
        <v>0</v>
      </c>
      <c r="D440" s="53">
        <f>SUM(D441:D485)</f>
        <v>0</v>
      </c>
      <c r="E440" s="53">
        <f t="shared" si="62"/>
        <v>0</v>
      </c>
      <c r="F440" s="53">
        <f t="shared" ref="F440" si="63">SUM(F441:F485)</f>
        <v>0</v>
      </c>
      <c r="G440" s="171" t="e">
        <f t="shared" si="57"/>
        <v>#DIV/0!</v>
      </c>
      <c r="H440" s="171" t="e">
        <f t="shared" si="58"/>
        <v>#DIV/0!</v>
      </c>
    </row>
    <row r="441" spans="1:8" ht="15" hidden="1" customHeight="1">
      <c r="A441" s="60">
        <v>3111</v>
      </c>
      <c r="B441" s="59" t="s">
        <v>1431</v>
      </c>
      <c r="C441" s="79"/>
      <c r="D441" s="79"/>
      <c r="E441" s="79"/>
      <c r="F441" s="79"/>
      <c r="G441" s="172" t="e">
        <f t="shared" si="57"/>
        <v>#DIV/0!</v>
      </c>
      <c r="H441" s="172" t="e">
        <f t="shared" si="58"/>
        <v>#DIV/0!</v>
      </c>
    </row>
    <row r="442" spans="1:8" ht="15" hidden="1" customHeight="1">
      <c r="A442" s="60">
        <v>3112</v>
      </c>
      <c r="B442" s="59" t="s">
        <v>1448</v>
      </c>
      <c r="C442" s="79"/>
      <c r="D442" s="79"/>
      <c r="E442" s="79"/>
      <c r="F442" s="79"/>
      <c r="G442" s="172" t="e">
        <f t="shared" si="57"/>
        <v>#DIV/0!</v>
      </c>
      <c r="H442" s="172" t="e">
        <f t="shared" si="58"/>
        <v>#DIV/0!</v>
      </c>
    </row>
    <row r="443" spans="1:8" ht="15" hidden="1" customHeight="1">
      <c r="A443" s="60">
        <v>3121</v>
      </c>
      <c r="B443" s="59" t="s">
        <v>1317</v>
      </c>
      <c r="C443" s="79"/>
      <c r="D443" s="79"/>
      <c r="E443" s="79"/>
      <c r="F443" s="79"/>
      <c r="G443" s="172" t="e">
        <f t="shared" si="57"/>
        <v>#DIV/0!</v>
      </c>
      <c r="H443" s="172" t="e">
        <f t="shared" si="58"/>
        <v>#DIV/0!</v>
      </c>
    </row>
    <row r="444" spans="1:8" ht="15" hidden="1" customHeight="1">
      <c r="A444" s="60">
        <v>3132</v>
      </c>
      <c r="B444" s="59" t="s">
        <v>1383</v>
      </c>
      <c r="C444" s="79"/>
      <c r="D444" s="79"/>
      <c r="E444" s="79"/>
      <c r="F444" s="79"/>
      <c r="G444" s="172" t="e">
        <f t="shared" si="57"/>
        <v>#DIV/0!</v>
      </c>
      <c r="H444" s="172" t="e">
        <f t="shared" si="58"/>
        <v>#DIV/0!</v>
      </c>
    </row>
    <row r="445" spans="1:8" ht="15" hidden="1" customHeight="1">
      <c r="A445" s="60">
        <v>3133</v>
      </c>
      <c r="B445" s="59" t="s">
        <v>1432</v>
      </c>
      <c r="C445" s="79"/>
      <c r="D445" s="79"/>
      <c r="E445" s="79"/>
      <c r="F445" s="79"/>
      <c r="G445" s="172" t="e">
        <f t="shared" si="57"/>
        <v>#DIV/0!</v>
      </c>
      <c r="H445" s="172" t="e">
        <f t="shared" si="58"/>
        <v>#DIV/0!</v>
      </c>
    </row>
    <row r="446" spans="1:8" ht="15" hidden="1" customHeight="1">
      <c r="A446" s="60">
        <v>3211</v>
      </c>
      <c r="B446" s="59" t="s">
        <v>1264</v>
      </c>
      <c r="C446" s="79"/>
      <c r="D446" s="79"/>
      <c r="E446" s="79"/>
      <c r="F446" s="79"/>
      <c r="G446" s="172" t="e">
        <f t="shared" si="57"/>
        <v>#DIV/0!</v>
      </c>
      <c r="H446" s="172" t="e">
        <f t="shared" si="58"/>
        <v>#DIV/0!</v>
      </c>
    </row>
    <row r="447" spans="1:8" ht="15" hidden="1" customHeight="1">
      <c r="A447" s="60">
        <v>3212</v>
      </c>
      <c r="B447" s="59" t="s">
        <v>1265</v>
      </c>
      <c r="C447" s="79"/>
      <c r="D447" s="79"/>
      <c r="E447" s="79"/>
      <c r="F447" s="79"/>
      <c r="G447" s="172" t="e">
        <f t="shared" si="57"/>
        <v>#DIV/0!</v>
      </c>
      <c r="H447" s="172" t="e">
        <f t="shared" si="58"/>
        <v>#DIV/0!</v>
      </c>
    </row>
    <row r="448" spans="1:8" ht="15" hidden="1" customHeight="1">
      <c r="A448" s="60">
        <v>3213</v>
      </c>
      <c r="B448" s="59" t="s">
        <v>1266</v>
      </c>
      <c r="C448" s="79"/>
      <c r="D448" s="79"/>
      <c r="E448" s="79"/>
      <c r="F448" s="79"/>
      <c r="G448" s="172" t="e">
        <f t="shared" si="57"/>
        <v>#DIV/0!</v>
      </c>
      <c r="H448" s="172" t="e">
        <f t="shared" si="58"/>
        <v>#DIV/0!</v>
      </c>
    </row>
    <row r="449" spans="1:8" ht="15" hidden="1" customHeight="1">
      <c r="A449" s="60">
        <v>3221</v>
      </c>
      <c r="B449" s="59" t="s">
        <v>1267</v>
      </c>
      <c r="C449" s="79"/>
      <c r="D449" s="79"/>
      <c r="E449" s="79"/>
      <c r="F449" s="79"/>
      <c r="G449" s="172" t="e">
        <f t="shared" si="57"/>
        <v>#DIV/0!</v>
      </c>
      <c r="H449" s="172" t="e">
        <f t="shared" si="58"/>
        <v>#DIV/0!</v>
      </c>
    </row>
    <row r="450" spans="1:8" ht="15" hidden="1" customHeight="1">
      <c r="A450" s="60">
        <v>3223</v>
      </c>
      <c r="B450" s="59" t="s">
        <v>1269</v>
      </c>
      <c r="C450" s="79"/>
      <c r="D450" s="79"/>
      <c r="E450" s="79"/>
      <c r="F450" s="79"/>
      <c r="G450" s="172" t="e">
        <f t="shared" si="57"/>
        <v>#DIV/0!</v>
      </c>
      <c r="H450" s="172" t="e">
        <f t="shared" si="58"/>
        <v>#DIV/0!</v>
      </c>
    </row>
    <row r="451" spans="1:8" ht="15" hidden="1" customHeight="1">
      <c r="A451" s="60">
        <v>3224</v>
      </c>
      <c r="B451" s="59" t="s">
        <v>1270</v>
      </c>
      <c r="C451" s="79"/>
      <c r="D451" s="79"/>
      <c r="E451" s="79"/>
      <c r="F451" s="79"/>
      <c r="G451" s="172" t="e">
        <f t="shared" si="57"/>
        <v>#DIV/0!</v>
      </c>
      <c r="H451" s="172" t="e">
        <f t="shared" si="58"/>
        <v>#DIV/0!</v>
      </c>
    </row>
    <row r="452" spans="1:8" ht="15" hidden="1" customHeight="1">
      <c r="A452" s="60">
        <v>3227</v>
      </c>
      <c r="B452" s="59" t="s">
        <v>1331</v>
      </c>
      <c r="C452" s="79"/>
      <c r="D452" s="79"/>
      <c r="E452" s="79"/>
      <c r="F452" s="79"/>
      <c r="G452" s="172" t="e">
        <f t="shared" si="57"/>
        <v>#DIV/0!</v>
      </c>
      <c r="H452" s="172" t="e">
        <f t="shared" si="58"/>
        <v>#DIV/0!</v>
      </c>
    </row>
    <row r="453" spans="1:8" ht="15" hidden="1" customHeight="1">
      <c r="A453" s="60">
        <v>3231</v>
      </c>
      <c r="B453" s="59" t="s">
        <v>1272</v>
      </c>
      <c r="C453" s="79"/>
      <c r="D453" s="79"/>
      <c r="E453" s="79"/>
      <c r="F453" s="79"/>
      <c r="G453" s="172" t="e">
        <f t="shared" si="57"/>
        <v>#DIV/0!</v>
      </c>
      <c r="H453" s="172" t="e">
        <f t="shared" si="58"/>
        <v>#DIV/0!</v>
      </c>
    </row>
    <row r="454" spans="1:8" ht="15" hidden="1" customHeight="1">
      <c r="A454" s="60">
        <v>3232</v>
      </c>
      <c r="B454" s="59" t="s">
        <v>1273</v>
      </c>
      <c r="C454" s="79"/>
      <c r="D454" s="79"/>
      <c r="E454" s="79"/>
      <c r="F454" s="79"/>
      <c r="G454" s="172" t="e">
        <f t="shared" ref="G454:G516" si="64">D454/C454*100</f>
        <v>#DIV/0!</v>
      </c>
      <c r="H454" s="172" t="e">
        <f t="shared" ref="H454:H517" si="65">D454/E454*100</f>
        <v>#DIV/0!</v>
      </c>
    </row>
    <row r="455" spans="1:8" ht="15" hidden="1" customHeight="1">
      <c r="A455" s="60">
        <v>3233</v>
      </c>
      <c r="B455" s="59" t="s">
        <v>1274</v>
      </c>
      <c r="C455" s="79"/>
      <c r="D455" s="79"/>
      <c r="E455" s="79"/>
      <c r="F455" s="79"/>
      <c r="G455" s="172" t="e">
        <f t="shared" si="64"/>
        <v>#DIV/0!</v>
      </c>
      <c r="H455" s="172" t="e">
        <f t="shared" si="65"/>
        <v>#DIV/0!</v>
      </c>
    </row>
    <row r="456" spans="1:8" ht="15" hidden="1" customHeight="1">
      <c r="A456" s="60">
        <v>3234</v>
      </c>
      <c r="B456" s="59" t="s">
        <v>1275</v>
      </c>
      <c r="C456" s="79"/>
      <c r="D456" s="79"/>
      <c r="E456" s="79"/>
      <c r="F456" s="79"/>
      <c r="G456" s="172" t="e">
        <f t="shared" si="64"/>
        <v>#DIV/0!</v>
      </c>
      <c r="H456" s="172" t="e">
        <f t="shared" si="65"/>
        <v>#DIV/0!</v>
      </c>
    </row>
    <row r="457" spans="1:8" ht="15" hidden="1" customHeight="1">
      <c r="A457" s="60">
        <v>3235</v>
      </c>
      <c r="B457" s="59" t="s">
        <v>1276</v>
      </c>
      <c r="C457" s="79"/>
      <c r="D457" s="79"/>
      <c r="E457" s="79"/>
      <c r="F457" s="79"/>
      <c r="G457" s="172" t="e">
        <f t="shared" si="64"/>
        <v>#DIV/0!</v>
      </c>
      <c r="H457" s="172" t="e">
        <f t="shared" si="65"/>
        <v>#DIV/0!</v>
      </c>
    </row>
    <row r="458" spans="1:8" ht="15" hidden="1" customHeight="1">
      <c r="A458" s="60">
        <v>3236</v>
      </c>
      <c r="B458" s="59" t="s">
        <v>1277</v>
      </c>
      <c r="C458" s="79"/>
      <c r="D458" s="79"/>
      <c r="E458" s="79"/>
      <c r="F458" s="79"/>
      <c r="G458" s="172" t="e">
        <f t="shared" si="64"/>
        <v>#DIV/0!</v>
      </c>
      <c r="H458" s="172" t="e">
        <f t="shared" si="65"/>
        <v>#DIV/0!</v>
      </c>
    </row>
    <row r="459" spans="1:8" ht="15" hidden="1" customHeight="1">
      <c r="A459" s="60">
        <v>3237</v>
      </c>
      <c r="B459" s="59" t="s">
        <v>1278</v>
      </c>
      <c r="C459" s="79"/>
      <c r="D459" s="79"/>
      <c r="E459" s="79"/>
      <c r="F459" s="79"/>
      <c r="G459" s="172" t="e">
        <f t="shared" si="64"/>
        <v>#DIV/0!</v>
      </c>
      <c r="H459" s="172" t="e">
        <f t="shared" si="65"/>
        <v>#DIV/0!</v>
      </c>
    </row>
    <row r="460" spans="1:8" ht="15" hidden="1" customHeight="1">
      <c r="A460" s="60">
        <v>3238</v>
      </c>
      <c r="B460" s="59" t="s">
        <v>1279</v>
      </c>
      <c r="C460" s="79"/>
      <c r="D460" s="79"/>
      <c r="E460" s="79"/>
      <c r="F460" s="79"/>
      <c r="G460" s="172" t="e">
        <f t="shared" si="64"/>
        <v>#DIV/0!</v>
      </c>
      <c r="H460" s="172" t="e">
        <f t="shared" si="65"/>
        <v>#DIV/0!</v>
      </c>
    </row>
    <row r="461" spans="1:8" ht="15" hidden="1" customHeight="1">
      <c r="A461" s="60">
        <v>3239</v>
      </c>
      <c r="B461" s="59" t="s">
        <v>1280</v>
      </c>
      <c r="C461" s="79"/>
      <c r="D461" s="79"/>
      <c r="E461" s="79"/>
      <c r="F461" s="79"/>
      <c r="G461" s="172" t="e">
        <f t="shared" si="64"/>
        <v>#DIV/0!</v>
      </c>
      <c r="H461" s="172" t="e">
        <f t="shared" si="65"/>
        <v>#DIV/0!</v>
      </c>
    </row>
    <row r="462" spans="1:8" ht="15" hidden="1" customHeight="1">
      <c r="A462" s="60">
        <v>3241</v>
      </c>
      <c r="B462" s="59" t="s">
        <v>1456</v>
      </c>
      <c r="C462" s="79"/>
      <c r="D462" s="79"/>
      <c r="E462" s="79"/>
      <c r="F462" s="79"/>
      <c r="G462" s="172" t="e">
        <f t="shared" si="64"/>
        <v>#DIV/0!</v>
      </c>
      <c r="H462" s="172" t="e">
        <f t="shared" si="65"/>
        <v>#DIV/0!</v>
      </c>
    </row>
    <row r="463" spans="1:8" ht="15" hidden="1" customHeight="1">
      <c r="A463" s="60">
        <v>3292</v>
      </c>
      <c r="B463" s="59" t="s">
        <v>1281</v>
      </c>
      <c r="C463" s="79"/>
      <c r="D463" s="79"/>
      <c r="E463" s="79"/>
      <c r="F463" s="79"/>
      <c r="G463" s="172" t="e">
        <f t="shared" si="64"/>
        <v>#DIV/0!</v>
      </c>
      <c r="H463" s="172" t="e">
        <f t="shared" si="65"/>
        <v>#DIV/0!</v>
      </c>
    </row>
    <row r="464" spans="1:8" ht="15" hidden="1" customHeight="1">
      <c r="A464" s="60">
        <v>3293</v>
      </c>
      <c r="B464" s="59" t="s">
        <v>1321</v>
      </c>
      <c r="C464" s="79"/>
      <c r="D464" s="79"/>
      <c r="E464" s="79"/>
      <c r="F464" s="79"/>
      <c r="G464" s="172" t="e">
        <f t="shared" si="64"/>
        <v>#DIV/0!</v>
      </c>
      <c r="H464" s="172" t="e">
        <f t="shared" si="65"/>
        <v>#DIV/0!</v>
      </c>
    </row>
    <row r="465" spans="1:8" ht="15" hidden="1" customHeight="1">
      <c r="A465" s="60">
        <v>3294</v>
      </c>
      <c r="B465" s="59" t="s">
        <v>1283</v>
      </c>
      <c r="C465" s="79"/>
      <c r="D465" s="79"/>
      <c r="E465" s="79"/>
      <c r="F465" s="79"/>
      <c r="G465" s="172" t="e">
        <f t="shared" si="64"/>
        <v>#DIV/0!</v>
      </c>
      <c r="H465" s="172" t="e">
        <f t="shared" si="65"/>
        <v>#DIV/0!</v>
      </c>
    </row>
    <row r="466" spans="1:8" ht="15" hidden="1" customHeight="1">
      <c r="A466" s="60">
        <v>3295</v>
      </c>
      <c r="B466" s="59" t="s">
        <v>1284</v>
      </c>
      <c r="C466" s="79"/>
      <c r="D466" s="79"/>
      <c r="E466" s="79"/>
      <c r="F466" s="79"/>
      <c r="G466" s="172" t="e">
        <f t="shared" si="64"/>
        <v>#DIV/0!</v>
      </c>
      <c r="H466" s="172" t="e">
        <f t="shared" si="65"/>
        <v>#DIV/0!</v>
      </c>
    </row>
    <row r="467" spans="1:8" ht="15" hidden="1" customHeight="1">
      <c r="A467" s="60">
        <v>3299</v>
      </c>
      <c r="B467" s="59" t="s">
        <v>1285</v>
      </c>
      <c r="C467" s="79"/>
      <c r="D467" s="79"/>
      <c r="E467" s="79"/>
      <c r="F467" s="79"/>
      <c r="G467" s="172" t="e">
        <f t="shared" si="64"/>
        <v>#DIV/0!</v>
      </c>
      <c r="H467" s="172" t="e">
        <f t="shared" si="65"/>
        <v>#DIV/0!</v>
      </c>
    </row>
    <row r="468" spans="1:8" ht="15" hidden="1" customHeight="1">
      <c r="A468" s="60">
        <v>3431</v>
      </c>
      <c r="B468" s="59" t="s">
        <v>1286</v>
      </c>
      <c r="C468" s="79"/>
      <c r="D468" s="79"/>
      <c r="E468" s="79"/>
      <c r="F468" s="79"/>
      <c r="G468" s="172" t="e">
        <f t="shared" si="64"/>
        <v>#DIV/0!</v>
      </c>
      <c r="H468" s="172" t="e">
        <f t="shared" si="65"/>
        <v>#DIV/0!</v>
      </c>
    </row>
    <row r="469" spans="1:8" ht="15.75" hidden="1" customHeight="1">
      <c r="A469" s="60">
        <v>3432</v>
      </c>
      <c r="B469" s="81" t="s">
        <v>1323</v>
      </c>
      <c r="C469" s="79"/>
      <c r="D469" s="79"/>
      <c r="E469" s="79"/>
      <c r="F469" s="79"/>
      <c r="G469" s="172" t="e">
        <f t="shared" si="64"/>
        <v>#DIV/0!</v>
      </c>
      <c r="H469" s="172" t="e">
        <f t="shared" si="65"/>
        <v>#DIV/0!</v>
      </c>
    </row>
    <row r="470" spans="1:8" ht="15" hidden="1" customHeight="1">
      <c r="A470" s="60">
        <v>3434</v>
      </c>
      <c r="B470" s="81" t="s">
        <v>1371</v>
      </c>
      <c r="C470" s="79"/>
      <c r="D470" s="79"/>
      <c r="E470" s="79"/>
      <c r="F470" s="79"/>
      <c r="G470" s="172" t="e">
        <f t="shared" si="64"/>
        <v>#DIV/0!</v>
      </c>
      <c r="H470" s="172" t="e">
        <f t="shared" si="65"/>
        <v>#DIV/0!</v>
      </c>
    </row>
    <row r="471" spans="1:8" ht="7.5" hidden="1" customHeight="1">
      <c r="A471" s="60">
        <v>3611</v>
      </c>
      <c r="B471" s="81"/>
      <c r="C471" s="79"/>
      <c r="D471" s="79"/>
      <c r="E471" s="79"/>
      <c r="F471" s="79"/>
      <c r="G471" s="172" t="e">
        <f t="shared" si="64"/>
        <v>#DIV/0!</v>
      </c>
      <c r="H471" s="172" t="e">
        <f t="shared" si="65"/>
        <v>#DIV/0!</v>
      </c>
    </row>
    <row r="472" spans="1:8" ht="15" hidden="1" customHeight="1">
      <c r="A472" s="60">
        <v>3691</v>
      </c>
      <c r="B472" s="59" t="s">
        <v>1457</v>
      </c>
      <c r="C472" s="79"/>
      <c r="D472" s="79"/>
      <c r="E472" s="79"/>
      <c r="F472" s="79"/>
      <c r="G472" s="172" t="e">
        <f t="shared" si="64"/>
        <v>#DIV/0!</v>
      </c>
      <c r="H472" s="172" t="e">
        <f t="shared" si="65"/>
        <v>#DIV/0!</v>
      </c>
    </row>
    <row r="473" spans="1:8" ht="15" hidden="1" customHeight="1">
      <c r="A473" s="60">
        <v>3722</v>
      </c>
      <c r="B473" s="59" t="s">
        <v>1332</v>
      </c>
      <c r="C473" s="79"/>
      <c r="D473" s="79"/>
      <c r="E473" s="79"/>
      <c r="F473" s="79"/>
      <c r="G473" s="172" t="e">
        <f t="shared" si="64"/>
        <v>#DIV/0!</v>
      </c>
      <c r="H473" s="172" t="e">
        <f t="shared" si="65"/>
        <v>#DIV/0!</v>
      </c>
    </row>
    <row r="474" spans="1:8" ht="15" hidden="1" customHeight="1">
      <c r="A474" s="60">
        <v>3811</v>
      </c>
      <c r="B474" s="59" t="s">
        <v>1333</v>
      </c>
      <c r="C474" s="79"/>
      <c r="D474" s="79"/>
      <c r="E474" s="79"/>
      <c r="F474" s="79"/>
      <c r="G474" s="172" t="e">
        <f t="shared" si="64"/>
        <v>#DIV/0!</v>
      </c>
      <c r="H474" s="172" t="e">
        <f t="shared" si="65"/>
        <v>#DIV/0!</v>
      </c>
    </row>
    <row r="475" spans="1:8" ht="15" hidden="1" customHeight="1">
      <c r="A475" s="60">
        <v>4123</v>
      </c>
      <c r="B475" s="59" t="s">
        <v>1334</v>
      </c>
      <c r="C475" s="79"/>
      <c r="D475" s="79"/>
      <c r="E475" s="79"/>
      <c r="F475" s="79"/>
      <c r="G475" s="172" t="e">
        <f t="shared" si="64"/>
        <v>#DIV/0!</v>
      </c>
      <c r="H475" s="172" t="e">
        <f t="shared" si="65"/>
        <v>#DIV/0!</v>
      </c>
    </row>
    <row r="476" spans="1:8" ht="15" hidden="1" customHeight="1">
      <c r="A476" s="60">
        <v>4221</v>
      </c>
      <c r="B476" s="59" t="s">
        <v>1287</v>
      </c>
      <c r="C476" s="79"/>
      <c r="D476" s="79"/>
      <c r="E476" s="79"/>
      <c r="F476" s="79"/>
      <c r="G476" s="172" t="e">
        <f t="shared" si="64"/>
        <v>#DIV/0!</v>
      </c>
      <c r="H476" s="172" t="e">
        <f t="shared" si="65"/>
        <v>#DIV/0!</v>
      </c>
    </row>
    <row r="477" spans="1:8" ht="15" hidden="1" customHeight="1">
      <c r="A477" s="60">
        <v>4222</v>
      </c>
      <c r="B477" s="59" t="s">
        <v>1327</v>
      </c>
      <c r="C477" s="79"/>
      <c r="D477" s="79"/>
      <c r="E477" s="79"/>
      <c r="F477" s="79"/>
      <c r="G477" s="172" t="e">
        <f t="shared" si="64"/>
        <v>#DIV/0!</v>
      </c>
      <c r="H477" s="172" t="e">
        <f t="shared" si="65"/>
        <v>#DIV/0!</v>
      </c>
    </row>
    <row r="478" spans="1:8" ht="15" hidden="1" customHeight="1">
      <c r="A478" s="60">
        <v>4223</v>
      </c>
      <c r="B478" s="59" t="s">
        <v>1335</v>
      </c>
      <c r="C478" s="79"/>
      <c r="D478" s="79"/>
      <c r="E478" s="79"/>
      <c r="F478" s="79"/>
      <c r="G478" s="172" t="e">
        <f t="shared" si="64"/>
        <v>#DIV/0!</v>
      </c>
      <c r="H478" s="172" t="e">
        <f t="shared" si="65"/>
        <v>#DIV/0!</v>
      </c>
    </row>
    <row r="479" spans="1:8" ht="15" hidden="1" customHeight="1">
      <c r="A479" s="60">
        <v>4224</v>
      </c>
      <c r="B479" s="59" t="s">
        <v>1336</v>
      </c>
      <c r="C479" s="79"/>
      <c r="D479" s="79"/>
      <c r="E479" s="79"/>
      <c r="F479" s="79"/>
      <c r="G479" s="172" t="e">
        <f t="shared" si="64"/>
        <v>#DIV/0!</v>
      </c>
      <c r="H479" s="172" t="e">
        <f t="shared" si="65"/>
        <v>#DIV/0!</v>
      </c>
    </row>
    <row r="480" spans="1:8" ht="15" hidden="1" customHeight="1">
      <c r="A480" s="60">
        <v>4225</v>
      </c>
      <c r="B480" s="59" t="s">
        <v>1430</v>
      </c>
      <c r="C480" s="79"/>
      <c r="D480" s="79"/>
      <c r="E480" s="79"/>
      <c r="F480" s="79"/>
      <c r="G480" s="172" t="e">
        <f t="shared" si="64"/>
        <v>#DIV/0!</v>
      </c>
      <c r="H480" s="172" t="e">
        <f t="shared" si="65"/>
        <v>#DIV/0!</v>
      </c>
    </row>
    <row r="481" spans="1:8" ht="15" hidden="1" customHeight="1">
      <c r="A481" s="60">
        <v>4233</v>
      </c>
      <c r="B481" s="59" t="s">
        <v>1386</v>
      </c>
      <c r="C481" s="79"/>
      <c r="D481" s="79"/>
      <c r="E481" s="79"/>
      <c r="F481" s="79"/>
      <c r="G481" s="172" t="e">
        <f t="shared" si="64"/>
        <v>#DIV/0!</v>
      </c>
      <c r="H481" s="172" t="e">
        <f t="shared" si="65"/>
        <v>#DIV/0!</v>
      </c>
    </row>
    <row r="482" spans="1:8" ht="15" hidden="1" customHeight="1">
      <c r="A482" s="60">
        <v>4241</v>
      </c>
      <c r="B482" s="59" t="s">
        <v>1342</v>
      </c>
      <c r="C482" s="79"/>
      <c r="D482" s="79"/>
      <c r="E482" s="79"/>
      <c r="F482" s="79"/>
      <c r="G482" s="172" t="e">
        <f t="shared" si="64"/>
        <v>#DIV/0!</v>
      </c>
      <c r="H482" s="172" t="e">
        <f t="shared" si="65"/>
        <v>#DIV/0!</v>
      </c>
    </row>
    <row r="483" spans="1:8" ht="15" hidden="1" customHeight="1">
      <c r="A483" s="60">
        <v>4262</v>
      </c>
      <c r="B483" s="59" t="s">
        <v>1452</v>
      </c>
      <c r="C483" s="79"/>
      <c r="D483" s="79"/>
      <c r="E483" s="79"/>
      <c r="F483" s="79"/>
      <c r="G483" s="172" t="e">
        <f t="shared" si="64"/>
        <v>#DIV/0!</v>
      </c>
      <c r="H483" s="172" t="e">
        <f t="shared" si="65"/>
        <v>#DIV/0!</v>
      </c>
    </row>
    <row r="484" spans="1:8" ht="15" hidden="1" customHeight="1">
      <c r="A484" s="60">
        <v>4264</v>
      </c>
      <c r="B484" s="59" t="s">
        <v>1329</v>
      </c>
      <c r="C484" s="79"/>
      <c r="D484" s="79"/>
      <c r="E484" s="79"/>
      <c r="F484" s="79"/>
      <c r="G484" s="172" t="e">
        <f t="shared" si="64"/>
        <v>#DIV/0!</v>
      </c>
      <c r="H484" s="172" t="e">
        <f t="shared" si="65"/>
        <v>#DIV/0!</v>
      </c>
    </row>
    <row r="485" spans="1:8" ht="15" hidden="1" customHeight="1">
      <c r="A485" s="60">
        <v>4521</v>
      </c>
      <c r="B485" s="59" t="s">
        <v>1471</v>
      </c>
      <c r="C485" s="79">
        <v>0</v>
      </c>
      <c r="D485" s="79"/>
      <c r="E485" s="79">
        <v>0</v>
      </c>
      <c r="F485" s="79">
        <v>0</v>
      </c>
      <c r="G485" s="172" t="e">
        <f t="shared" si="64"/>
        <v>#DIV/0!</v>
      </c>
      <c r="H485" s="172" t="e">
        <f t="shared" si="65"/>
        <v>#DIV/0!</v>
      </c>
    </row>
    <row r="486" spans="1:8" ht="15" customHeight="1">
      <c r="A486" s="50"/>
      <c r="B486" s="50" t="s">
        <v>1434</v>
      </c>
      <c r="C486" s="53">
        <f>SUM(C487:C495)</f>
        <v>13406</v>
      </c>
      <c r="D486" s="53">
        <f>SUM(D487:D495)</f>
        <v>0</v>
      </c>
      <c r="E486" s="53">
        <f t="shared" ref="E486" si="66">SUM(E487:E495)</f>
        <v>0</v>
      </c>
      <c r="F486" s="53">
        <f t="shared" ref="F486" si="67">SUM(F487:F495)</f>
        <v>1500000</v>
      </c>
      <c r="G486" s="171">
        <f t="shared" si="64"/>
        <v>0</v>
      </c>
      <c r="H486" s="171"/>
    </row>
    <row r="487" spans="1:8" ht="15" hidden="1" customHeight="1">
      <c r="A487" s="60">
        <v>3111</v>
      </c>
      <c r="B487" s="59" t="s">
        <v>1431</v>
      </c>
      <c r="C487" s="79"/>
      <c r="D487" s="79"/>
      <c r="E487" s="79"/>
      <c r="F487" s="79"/>
      <c r="G487" s="172" t="e">
        <f t="shared" si="64"/>
        <v>#DIV/0!</v>
      </c>
      <c r="H487" s="172"/>
    </row>
    <row r="488" spans="1:8" ht="15" hidden="1" customHeight="1">
      <c r="A488" s="60">
        <v>3132</v>
      </c>
      <c r="B488" s="59" t="s">
        <v>1383</v>
      </c>
      <c r="C488" s="79"/>
      <c r="D488" s="79"/>
      <c r="E488" s="79"/>
      <c r="F488" s="79"/>
      <c r="G488" s="172" t="e">
        <f t="shared" si="64"/>
        <v>#DIV/0!</v>
      </c>
      <c r="H488" s="172"/>
    </row>
    <row r="489" spans="1:8" ht="15" hidden="1" customHeight="1">
      <c r="A489" s="60">
        <v>3133</v>
      </c>
      <c r="B489" s="59" t="s">
        <v>1432</v>
      </c>
      <c r="C489" s="79"/>
      <c r="D489" s="79"/>
      <c r="E489" s="79"/>
      <c r="F489" s="79"/>
      <c r="G489" s="172" t="e">
        <f t="shared" si="64"/>
        <v>#DIV/0!</v>
      </c>
      <c r="H489" s="172"/>
    </row>
    <row r="490" spans="1:8" ht="15" hidden="1" customHeight="1">
      <c r="A490" s="60">
        <v>3211</v>
      </c>
      <c r="B490" s="59" t="s">
        <v>1264</v>
      </c>
      <c r="C490" s="79"/>
      <c r="D490" s="79"/>
      <c r="E490" s="79"/>
      <c r="F490" s="79"/>
      <c r="G490" s="172" t="e">
        <f t="shared" si="64"/>
        <v>#DIV/0!</v>
      </c>
      <c r="H490" s="172"/>
    </row>
    <row r="491" spans="1:8" ht="15" hidden="1" customHeight="1">
      <c r="A491" s="60">
        <v>3222</v>
      </c>
      <c r="B491" s="59" t="s">
        <v>1268</v>
      </c>
      <c r="C491" s="79"/>
      <c r="D491" s="79"/>
      <c r="E491" s="79"/>
      <c r="F491" s="79"/>
      <c r="G491" s="172" t="e">
        <f t="shared" si="64"/>
        <v>#DIV/0!</v>
      </c>
      <c r="H491" s="172"/>
    </row>
    <row r="492" spans="1:8" ht="15" customHeight="1">
      <c r="A492" s="60">
        <v>3232</v>
      </c>
      <c r="B492" s="59" t="s">
        <v>1273</v>
      </c>
      <c r="C492" s="79"/>
      <c r="D492" s="79"/>
      <c r="E492" s="79"/>
      <c r="F492" s="79">
        <v>1500000</v>
      </c>
      <c r="G492" s="172"/>
      <c r="H492" s="172"/>
    </row>
    <row r="493" spans="1:8" ht="15" customHeight="1">
      <c r="A493" s="60">
        <v>3237</v>
      </c>
      <c r="B493" s="59" t="s">
        <v>1278</v>
      </c>
      <c r="C493" s="79">
        <v>13406</v>
      </c>
      <c r="D493" s="79"/>
      <c r="E493" s="79"/>
      <c r="F493" s="79"/>
      <c r="G493" s="172">
        <f t="shared" si="64"/>
        <v>0</v>
      </c>
      <c r="H493" s="172"/>
    </row>
    <row r="494" spans="1:8" ht="15" hidden="1" customHeight="1">
      <c r="A494" s="60">
        <v>3293</v>
      </c>
      <c r="B494" s="59" t="s">
        <v>1321</v>
      </c>
      <c r="C494" s="79"/>
      <c r="D494" s="79"/>
      <c r="E494" s="79"/>
      <c r="F494" s="79"/>
      <c r="G494" s="172" t="e">
        <f t="shared" si="64"/>
        <v>#DIV/0!</v>
      </c>
      <c r="H494" s="172" t="e">
        <f t="shared" si="65"/>
        <v>#DIV/0!</v>
      </c>
    </row>
    <row r="495" spans="1:8" ht="15" hidden="1" customHeight="1">
      <c r="A495" s="60">
        <v>4221</v>
      </c>
      <c r="B495" s="59" t="s">
        <v>1287</v>
      </c>
      <c r="C495" s="79"/>
      <c r="D495" s="79"/>
      <c r="E495" s="79"/>
      <c r="F495" s="79"/>
      <c r="G495" s="172" t="e">
        <f t="shared" si="64"/>
        <v>#DIV/0!</v>
      </c>
      <c r="H495" s="172" t="e">
        <f t="shared" si="65"/>
        <v>#DIV/0!</v>
      </c>
    </row>
    <row r="496" spans="1:8" ht="15" customHeight="1">
      <c r="A496" s="50"/>
      <c r="B496" s="50" t="s">
        <v>1675</v>
      </c>
      <c r="C496" s="53">
        <f t="shared" ref="C496:E496" si="68">SUM(C497:C528)</f>
        <v>122360</v>
      </c>
      <c r="D496" s="53">
        <f>SUM(D497:D528)</f>
        <v>183871.30999999997</v>
      </c>
      <c r="E496" s="53">
        <f t="shared" si="68"/>
        <v>194700</v>
      </c>
      <c r="F496" s="53">
        <f t="shared" ref="F496" si="69">SUM(F497:F528)</f>
        <v>266050</v>
      </c>
      <c r="G496" s="171">
        <f t="shared" si="64"/>
        <v>150.27076659038897</v>
      </c>
      <c r="H496" s="171">
        <f t="shared" si="65"/>
        <v>94.438269131997927</v>
      </c>
    </row>
    <row r="497" spans="1:8" ht="15" customHeight="1">
      <c r="A497" s="60">
        <v>3111</v>
      </c>
      <c r="B497" s="59" t="s">
        <v>1431</v>
      </c>
      <c r="C497" s="79">
        <v>35989</v>
      </c>
      <c r="D497" s="79">
        <v>58940.78</v>
      </c>
      <c r="E497" s="79">
        <v>60000</v>
      </c>
      <c r="F497" s="79">
        <v>70000</v>
      </c>
      <c r="G497" s="172">
        <f t="shared" si="64"/>
        <v>163.77443107616216</v>
      </c>
      <c r="H497" s="172">
        <f t="shared" si="65"/>
        <v>98.234633333333335</v>
      </c>
    </row>
    <row r="498" spans="1:8" ht="15" customHeight="1">
      <c r="A498" s="60">
        <v>3112</v>
      </c>
      <c r="B498" s="59" t="s">
        <v>1630</v>
      </c>
      <c r="C498" s="79">
        <v>492</v>
      </c>
      <c r="D498" s="79">
        <v>1109.1500000000001</v>
      </c>
      <c r="E498" s="79">
        <v>1200</v>
      </c>
      <c r="F498" s="79">
        <v>2000</v>
      </c>
      <c r="G498" s="172">
        <f t="shared" si="64"/>
        <v>225.4369918699187</v>
      </c>
      <c r="H498" s="172">
        <f t="shared" si="65"/>
        <v>92.429166666666674</v>
      </c>
    </row>
    <row r="499" spans="1:8" ht="15" customHeight="1">
      <c r="A499" s="60">
        <v>3132</v>
      </c>
      <c r="B499" s="59" t="s">
        <v>1383</v>
      </c>
      <c r="C499" s="79">
        <v>5938</v>
      </c>
      <c r="D499" s="79">
        <v>9725.25</v>
      </c>
      <c r="E499" s="79">
        <v>10000</v>
      </c>
      <c r="F499" s="79">
        <v>11550</v>
      </c>
      <c r="G499" s="172">
        <f t="shared" si="64"/>
        <v>163.77989221960257</v>
      </c>
      <c r="H499" s="172">
        <f t="shared" si="65"/>
        <v>97.252499999999998</v>
      </c>
    </row>
    <row r="500" spans="1:8" ht="15" hidden="1" customHeight="1">
      <c r="A500" s="60">
        <v>3133</v>
      </c>
      <c r="B500" s="59" t="s">
        <v>1432</v>
      </c>
      <c r="C500" s="79"/>
      <c r="D500" s="79"/>
      <c r="E500" s="79"/>
      <c r="F500" s="79"/>
      <c r="G500" s="172" t="e">
        <f t="shared" si="64"/>
        <v>#DIV/0!</v>
      </c>
      <c r="H500" s="172" t="e">
        <f t="shared" si="65"/>
        <v>#DIV/0!</v>
      </c>
    </row>
    <row r="501" spans="1:8" ht="15" customHeight="1">
      <c r="A501" s="60">
        <v>3211</v>
      </c>
      <c r="B501" s="59" t="s">
        <v>1338</v>
      </c>
      <c r="C501" s="79">
        <v>18873</v>
      </c>
      <c r="D501" s="79">
        <v>27868.58</v>
      </c>
      <c r="E501" s="79">
        <v>30000</v>
      </c>
      <c r="F501" s="79">
        <v>25000</v>
      </c>
      <c r="G501" s="172">
        <f t="shared" si="64"/>
        <v>147.66375245059081</v>
      </c>
      <c r="H501" s="172">
        <f t="shared" si="65"/>
        <v>92.895266666666672</v>
      </c>
    </row>
    <row r="502" spans="1:8" ht="15" hidden="1" customHeight="1">
      <c r="A502" s="60">
        <v>3212</v>
      </c>
      <c r="B502" s="59" t="s">
        <v>1265</v>
      </c>
      <c r="C502" s="79"/>
      <c r="D502" s="79"/>
      <c r="E502" s="79"/>
      <c r="F502" s="79"/>
      <c r="G502" s="172" t="e">
        <f t="shared" si="64"/>
        <v>#DIV/0!</v>
      </c>
      <c r="H502" s="172" t="e">
        <f t="shared" si="65"/>
        <v>#DIV/0!</v>
      </c>
    </row>
    <row r="503" spans="1:8" ht="15" customHeight="1">
      <c r="A503" s="60">
        <v>3213</v>
      </c>
      <c r="B503" s="59" t="s">
        <v>1266</v>
      </c>
      <c r="C503" s="79">
        <v>3203</v>
      </c>
      <c r="D503" s="79">
        <v>3081.86</v>
      </c>
      <c r="E503" s="79">
        <v>3000</v>
      </c>
      <c r="F503" s="79"/>
      <c r="G503" s="172">
        <f t="shared" si="64"/>
        <v>96.217920699344376</v>
      </c>
      <c r="H503" s="172">
        <f t="shared" si="65"/>
        <v>102.72866666666667</v>
      </c>
    </row>
    <row r="504" spans="1:8" ht="15" hidden="1" customHeight="1">
      <c r="A504" s="60">
        <v>3221</v>
      </c>
      <c r="B504" s="59" t="s">
        <v>1267</v>
      </c>
      <c r="C504" s="79"/>
      <c r="D504" s="79"/>
      <c r="E504" s="79"/>
      <c r="F504" s="79"/>
      <c r="G504" s="172" t="e">
        <f t="shared" si="64"/>
        <v>#DIV/0!</v>
      </c>
      <c r="H504" s="172" t="e">
        <f t="shared" si="65"/>
        <v>#DIV/0!</v>
      </c>
    </row>
    <row r="505" spans="1:8" ht="15" hidden="1" customHeight="1">
      <c r="A505" s="60">
        <v>3223</v>
      </c>
      <c r="B505" s="59" t="s">
        <v>1269</v>
      </c>
      <c r="C505" s="79"/>
      <c r="D505" s="79"/>
      <c r="E505" s="79"/>
      <c r="F505" s="79"/>
      <c r="G505" s="172" t="e">
        <f t="shared" si="64"/>
        <v>#DIV/0!</v>
      </c>
      <c r="H505" s="172" t="e">
        <f t="shared" si="65"/>
        <v>#DIV/0!</v>
      </c>
    </row>
    <row r="506" spans="1:8" ht="15" customHeight="1">
      <c r="A506" s="60">
        <v>3224</v>
      </c>
      <c r="B506" s="59" t="s">
        <v>1454</v>
      </c>
      <c r="C506" s="79"/>
      <c r="D506" s="79"/>
      <c r="E506" s="79"/>
      <c r="F506" s="79">
        <v>150000</v>
      </c>
      <c r="G506" s="172"/>
      <c r="H506" s="172"/>
    </row>
    <row r="507" spans="1:8" ht="15" hidden="1" customHeight="1">
      <c r="A507" s="60">
        <v>3231</v>
      </c>
      <c r="B507" s="59" t="s">
        <v>1272</v>
      </c>
      <c r="C507" s="79"/>
      <c r="D507" s="79"/>
      <c r="E507" s="79"/>
      <c r="F507" s="79"/>
      <c r="G507" s="172" t="e">
        <f t="shared" si="64"/>
        <v>#DIV/0!</v>
      </c>
      <c r="H507" s="172" t="e">
        <f t="shared" si="65"/>
        <v>#DIV/0!</v>
      </c>
    </row>
    <row r="508" spans="1:8" ht="15" hidden="1" customHeight="1">
      <c r="A508" s="60">
        <v>3232</v>
      </c>
      <c r="B508" s="59" t="s">
        <v>1273</v>
      </c>
      <c r="C508" s="79"/>
      <c r="D508" s="79"/>
      <c r="E508" s="79"/>
      <c r="F508" s="79"/>
      <c r="G508" s="172" t="e">
        <f t="shared" si="64"/>
        <v>#DIV/0!</v>
      </c>
      <c r="H508" s="172" t="e">
        <f t="shared" si="65"/>
        <v>#DIV/0!</v>
      </c>
    </row>
    <row r="509" spans="1:8" ht="15" hidden="1" customHeight="1">
      <c r="A509" s="60">
        <v>3233</v>
      </c>
      <c r="B509" s="59" t="s">
        <v>1274</v>
      </c>
      <c r="C509" s="79"/>
      <c r="D509" s="79"/>
      <c r="E509" s="79"/>
      <c r="F509" s="79"/>
      <c r="G509" s="172" t="e">
        <f t="shared" si="64"/>
        <v>#DIV/0!</v>
      </c>
      <c r="H509" s="172" t="e">
        <f t="shared" si="65"/>
        <v>#DIV/0!</v>
      </c>
    </row>
    <row r="510" spans="1:8" ht="15" customHeight="1">
      <c r="A510" s="60">
        <v>3235</v>
      </c>
      <c r="B510" s="59" t="s">
        <v>1276</v>
      </c>
      <c r="C510" s="79">
        <v>24820</v>
      </c>
      <c r="D510" s="79"/>
      <c r="E510" s="79"/>
      <c r="F510" s="79"/>
      <c r="G510" s="172">
        <f t="shared" si="64"/>
        <v>0</v>
      </c>
      <c r="H510" s="172"/>
    </row>
    <row r="511" spans="1:8" ht="15" hidden="1" customHeight="1">
      <c r="A511" s="60">
        <v>3237</v>
      </c>
      <c r="B511" s="59" t="s">
        <v>1278</v>
      </c>
      <c r="C511" s="79"/>
      <c r="D511" s="79"/>
      <c r="E511" s="79"/>
      <c r="F511" s="79"/>
      <c r="G511" s="172" t="e">
        <f t="shared" si="64"/>
        <v>#DIV/0!</v>
      </c>
      <c r="H511" s="172" t="e">
        <f t="shared" si="65"/>
        <v>#DIV/0!</v>
      </c>
    </row>
    <row r="512" spans="1:8" ht="15" hidden="1" customHeight="1">
      <c r="A512" s="60">
        <v>3239</v>
      </c>
      <c r="B512" s="59" t="s">
        <v>1280</v>
      </c>
      <c r="C512" s="79"/>
      <c r="D512" s="79"/>
      <c r="E512" s="79"/>
      <c r="F512" s="79"/>
      <c r="G512" s="172" t="e">
        <f t="shared" si="64"/>
        <v>#DIV/0!</v>
      </c>
      <c r="H512" s="172" t="e">
        <f t="shared" si="65"/>
        <v>#DIV/0!</v>
      </c>
    </row>
    <row r="513" spans="1:8" ht="15" hidden="1" customHeight="1">
      <c r="A513" s="60">
        <v>3241</v>
      </c>
      <c r="B513" s="59" t="s">
        <v>1377</v>
      </c>
      <c r="C513" s="79"/>
      <c r="D513" s="79"/>
      <c r="E513" s="79"/>
      <c r="F513" s="79"/>
      <c r="G513" s="172" t="e">
        <f t="shared" si="64"/>
        <v>#DIV/0!</v>
      </c>
      <c r="H513" s="172" t="e">
        <f t="shared" si="65"/>
        <v>#DIV/0!</v>
      </c>
    </row>
    <row r="514" spans="1:8" ht="15" customHeight="1">
      <c r="A514" s="60">
        <v>3293</v>
      </c>
      <c r="B514" s="59" t="s">
        <v>1321</v>
      </c>
      <c r="C514" s="79"/>
      <c r="D514" s="79">
        <v>999.48</v>
      </c>
      <c r="E514" s="79">
        <v>1000</v>
      </c>
      <c r="F514" s="79"/>
      <c r="G514" s="172"/>
      <c r="H514" s="172">
        <f t="shared" si="65"/>
        <v>99.948000000000008</v>
      </c>
    </row>
    <row r="515" spans="1:8" ht="15" customHeight="1">
      <c r="A515" s="60">
        <v>3294</v>
      </c>
      <c r="B515" s="59" t="s">
        <v>1322</v>
      </c>
      <c r="C515" s="79">
        <v>6192</v>
      </c>
      <c r="D515" s="79"/>
      <c r="E515" s="79"/>
      <c r="F515" s="79"/>
      <c r="G515" s="172">
        <f t="shared" si="64"/>
        <v>0</v>
      </c>
      <c r="H515" s="172"/>
    </row>
    <row r="516" spans="1:8" ht="15" hidden="1" customHeight="1">
      <c r="A516" s="60">
        <v>3295</v>
      </c>
      <c r="B516" s="59" t="s">
        <v>1284</v>
      </c>
      <c r="C516" s="79"/>
      <c r="D516" s="79"/>
      <c r="E516" s="79"/>
      <c r="F516" s="79"/>
      <c r="G516" s="172" t="e">
        <f t="shared" si="64"/>
        <v>#DIV/0!</v>
      </c>
      <c r="H516" s="172" t="e">
        <f t="shared" si="65"/>
        <v>#DIV/0!</v>
      </c>
    </row>
    <row r="517" spans="1:8" ht="15" customHeight="1">
      <c r="A517" s="60">
        <v>3299</v>
      </c>
      <c r="B517" s="59" t="s">
        <v>1285</v>
      </c>
      <c r="C517" s="79"/>
      <c r="D517" s="79">
        <v>3200</v>
      </c>
      <c r="E517" s="79">
        <v>10500</v>
      </c>
      <c r="F517" s="79"/>
      <c r="G517" s="172"/>
      <c r="H517" s="172">
        <f t="shared" si="65"/>
        <v>30.476190476190478</v>
      </c>
    </row>
    <row r="518" spans="1:8" ht="15.75" hidden="1" customHeight="1">
      <c r="A518" s="60">
        <v>3432</v>
      </c>
      <c r="B518" s="81" t="s">
        <v>1323</v>
      </c>
      <c r="C518" s="79"/>
      <c r="D518" s="79"/>
      <c r="E518" s="79"/>
      <c r="F518" s="79"/>
      <c r="G518" s="172" t="e">
        <f t="shared" ref="G518:G581" si="70">D518/C518*100</f>
        <v>#DIV/0!</v>
      </c>
      <c r="H518" s="172" t="e">
        <f t="shared" ref="H518:H581" si="71">D518/E518*100</f>
        <v>#DIV/0!</v>
      </c>
    </row>
    <row r="519" spans="1:8" ht="16.5" customHeight="1">
      <c r="A519" s="60">
        <v>3611</v>
      </c>
      <c r="B519" s="81" t="s">
        <v>1633</v>
      </c>
      <c r="C519" s="79"/>
      <c r="D519" s="79">
        <v>78843.13</v>
      </c>
      <c r="E519" s="79">
        <v>79000</v>
      </c>
      <c r="F519" s="79"/>
      <c r="G519" s="172"/>
      <c r="H519" s="172">
        <f t="shared" si="71"/>
        <v>99.801430379746833</v>
      </c>
    </row>
    <row r="520" spans="1:8" ht="16.5" customHeight="1">
      <c r="A520" s="60">
        <v>3691</v>
      </c>
      <c r="B520" s="81" t="s">
        <v>1457</v>
      </c>
      <c r="C520" s="79">
        <v>19348</v>
      </c>
      <c r="D520" s="79"/>
      <c r="E520" s="79"/>
      <c r="F520" s="79"/>
      <c r="G520" s="172">
        <f t="shared" si="70"/>
        <v>0</v>
      </c>
      <c r="H520" s="172"/>
    </row>
    <row r="521" spans="1:8" ht="15" customHeight="1">
      <c r="A521" s="60">
        <v>3721</v>
      </c>
      <c r="B521" s="59" t="s">
        <v>1422</v>
      </c>
      <c r="C521" s="79">
        <v>7505</v>
      </c>
      <c r="D521" s="79">
        <v>103.08</v>
      </c>
      <c r="E521" s="79"/>
      <c r="F521" s="79">
        <v>7500</v>
      </c>
      <c r="G521" s="172">
        <f t="shared" si="70"/>
        <v>1.3734843437708195</v>
      </c>
      <c r="H521" s="172"/>
    </row>
    <row r="522" spans="1:8" ht="15" hidden="1" customHeight="1">
      <c r="A522" s="60">
        <v>3811</v>
      </c>
      <c r="B522" s="59" t="s">
        <v>1333</v>
      </c>
      <c r="C522" s="79"/>
      <c r="D522" s="79"/>
      <c r="E522" s="79"/>
      <c r="F522" s="79"/>
      <c r="G522" s="172" t="e">
        <f t="shared" si="70"/>
        <v>#DIV/0!</v>
      </c>
      <c r="H522" s="172" t="e">
        <f t="shared" si="71"/>
        <v>#DIV/0!</v>
      </c>
    </row>
    <row r="523" spans="1:8" ht="15" hidden="1" customHeight="1">
      <c r="A523" s="60">
        <v>4123</v>
      </c>
      <c r="B523" s="59" t="s">
        <v>1334</v>
      </c>
      <c r="C523" s="79"/>
      <c r="D523" s="79"/>
      <c r="E523" s="79"/>
      <c r="F523" s="79"/>
      <c r="G523" s="172" t="e">
        <f t="shared" si="70"/>
        <v>#DIV/0!</v>
      </c>
      <c r="H523" s="172" t="e">
        <f t="shared" si="71"/>
        <v>#DIV/0!</v>
      </c>
    </row>
    <row r="524" spans="1:8" ht="15" hidden="1" customHeight="1">
      <c r="A524" s="60">
        <v>4221</v>
      </c>
      <c r="B524" s="59" t="s">
        <v>1287</v>
      </c>
      <c r="C524" s="79"/>
      <c r="D524" s="79"/>
      <c r="E524" s="79"/>
      <c r="F524" s="79"/>
      <c r="G524" s="172" t="e">
        <f t="shared" si="70"/>
        <v>#DIV/0!</v>
      </c>
      <c r="H524" s="172" t="e">
        <f t="shared" si="71"/>
        <v>#DIV/0!</v>
      </c>
    </row>
    <row r="525" spans="1:8" ht="15" hidden="1" customHeight="1">
      <c r="A525" s="60">
        <v>4222</v>
      </c>
      <c r="B525" s="59" t="s">
        <v>1327</v>
      </c>
      <c r="C525" s="79"/>
      <c r="D525" s="79"/>
      <c r="E525" s="79"/>
      <c r="F525" s="79"/>
      <c r="G525" s="172" t="e">
        <f t="shared" si="70"/>
        <v>#DIV/0!</v>
      </c>
      <c r="H525" s="172" t="e">
        <f t="shared" si="71"/>
        <v>#DIV/0!</v>
      </c>
    </row>
    <row r="526" spans="1:8" ht="15" hidden="1" customHeight="1">
      <c r="A526" s="60">
        <v>4224</v>
      </c>
      <c r="B526" s="59" t="s">
        <v>1336</v>
      </c>
      <c r="C526" s="79"/>
      <c r="D526" s="79"/>
      <c r="E526" s="79"/>
      <c r="F526" s="79"/>
      <c r="G526" s="172" t="e">
        <f t="shared" si="70"/>
        <v>#DIV/0!</v>
      </c>
      <c r="H526" s="172" t="e">
        <f t="shared" si="71"/>
        <v>#DIV/0!</v>
      </c>
    </row>
    <row r="527" spans="1:8" ht="15" hidden="1" customHeight="1">
      <c r="A527" s="60">
        <v>4227</v>
      </c>
      <c r="B527" s="59" t="s">
        <v>1288</v>
      </c>
      <c r="C527" s="79"/>
      <c r="D527" s="79"/>
      <c r="E527" s="79"/>
      <c r="F527" s="79"/>
      <c r="G527" s="172" t="e">
        <f t="shared" si="70"/>
        <v>#DIV/0!</v>
      </c>
      <c r="H527" s="172" t="e">
        <f t="shared" si="71"/>
        <v>#DIV/0!</v>
      </c>
    </row>
    <row r="528" spans="1:8" ht="15" hidden="1" customHeight="1">
      <c r="A528" s="60">
        <v>4241</v>
      </c>
      <c r="B528" s="59" t="s">
        <v>1328</v>
      </c>
      <c r="C528" s="79"/>
      <c r="D528" s="79"/>
      <c r="E528" s="79"/>
      <c r="F528" s="79"/>
      <c r="G528" s="172" t="e">
        <f t="shared" si="70"/>
        <v>#DIV/0!</v>
      </c>
      <c r="H528" s="172" t="e">
        <f t="shared" si="71"/>
        <v>#DIV/0!</v>
      </c>
    </row>
    <row r="529" spans="1:8" ht="15" customHeight="1">
      <c r="A529" s="50"/>
      <c r="B529" s="50" t="s">
        <v>522</v>
      </c>
      <c r="C529" s="53">
        <f t="shared" ref="C529:E529" si="72">SUM(C530:C540)</f>
        <v>22702</v>
      </c>
      <c r="D529" s="53">
        <f>SUM(D530:D540)</f>
        <v>150330</v>
      </c>
      <c r="E529" s="53">
        <f t="shared" si="72"/>
        <v>143255</v>
      </c>
      <c r="F529" s="53">
        <f>SUM(F530:F540)</f>
        <v>15000</v>
      </c>
      <c r="G529" s="171">
        <f t="shared" si="70"/>
        <v>662.18835344903528</v>
      </c>
      <c r="H529" s="171">
        <f t="shared" si="71"/>
        <v>104.93874559352203</v>
      </c>
    </row>
    <row r="530" spans="1:8" ht="15" customHeight="1">
      <c r="A530" s="60">
        <v>3224</v>
      </c>
      <c r="B530" s="59" t="s">
        <v>1454</v>
      </c>
      <c r="C530" s="79">
        <v>15000</v>
      </c>
      <c r="D530" s="79">
        <v>15000</v>
      </c>
      <c r="E530" s="79">
        <v>15000</v>
      </c>
      <c r="F530" s="79"/>
      <c r="G530" s="172">
        <f t="shared" si="70"/>
        <v>100</v>
      </c>
      <c r="H530" s="172">
        <f t="shared" si="71"/>
        <v>100</v>
      </c>
    </row>
    <row r="531" spans="1:8" ht="15" customHeight="1">
      <c r="A531" s="60">
        <v>3231</v>
      </c>
      <c r="B531" s="59" t="s">
        <v>1272</v>
      </c>
      <c r="C531" s="79"/>
      <c r="D531" s="79">
        <v>14875</v>
      </c>
      <c r="E531" s="79">
        <v>15000</v>
      </c>
      <c r="F531" s="79"/>
      <c r="G531" s="172"/>
      <c r="H531" s="172">
        <f t="shared" si="71"/>
        <v>99.166666666666671</v>
      </c>
    </row>
    <row r="532" spans="1:8" ht="15" hidden="1" customHeight="1">
      <c r="A532" s="60">
        <v>3235</v>
      </c>
      <c r="B532" s="59" t="s">
        <v>1276</v>
      </c>
      <c r="C532" s="79"/>
      <c r="D532" s="79"/>
      <c r="E532" s="79"/>
      <c r="F532" s="79"/>
      <c r="G532" s="172"/>
      <c r="H532" s="172" t="e">
        <f t="shared" si="71"/>
        <v>#DIV/0!</v>
      </c>
    </row>
    <row r="533" spans="1:8" ht="15" hidden="1" customHeight="1">
      <c r="A533" s="60">
        <v>3237</v>
      </c>
      <c r="B533" s="59" t="s">
        <v>1278</v>
      </c>
      <c r="C533" s="79"/>
      <c r="D533" s="79"/>
      <c r="E533" s="79"/>
      <c r="F533" s="79"/>
      <c r="G533" s="172"/>
      <c r="H533" s="172" t="e">
        <f t="shared" si="71"/>
        <v>#DIV/0!</v>
      </c>
    </row>
    <row r="534" spans="1:8" ht="15" customHeight="1">
      <c r="A534" s="60">
        <v>3239</v>
      </c>
      <c r="B534" s="59" t="s">
        <v>1280</v>
      </c>
      <c r="C534" s="79"/>
      <c r="D534" s="79">
        <v>4500</v>
      </c>
      <c r="E534" s="79">
        <v>4500</v>
      </c>
      <c r="F534" s="79"/>
      <c r="G534" s="172"/>
      <c r="H534" s="172">
        <f t="shared" si="71"/>
        <v>100</v>
      </c>
    </row>
    <row r="535" spans="1:8" ht="15" hidden="1" customHeight="1">
      <c r="A535" s="60">
        <v>3293</v>
      </c>
      <c r="B535" s="59" t="s">
        <v>1321</v>
      </c>
      <c r="C535" s="79"/>
      <c r="D535" s="79"/>
      <c r="E535" s="79"/>
      <c r="F535" s="79"/>
      <c r="G535" s="172"/>
      <c r="H535" s="172" t="e">
        <f t="shared" si="71"/>
        <v>#DIV/0!</v>
      </c>
    </row>
    <row r="536" spans="1:8" ht="15" customHeight="1">
      <c r="A536" s="60">
        <v>3299</v>
      </c>
      <c r="B536" s="59" t="s">
        <v>1285</v>
      </c>
      <c r="C536" s="79"/>
      <c r="D536" s="79">
        <v>65955</v>
      </c>
      <c r="E536" s="79">
        <v>58755</v>
      </c>
      <c r="F536" s="79"/>
      <c r="G536" s="172"/>
      <c r="H536" s="172">
        <f t="shared" si="71"/>
        <v>112.25427623181005</v>
      </c>
    </row>
    <row r="537" spans="1:8" ht="15" hidden="1" customHeight="1">
      <c r="A537" s="60">
        <v>3811</v>
      </c>
      <c r="B537" s="59" t="s">
        <v>1441</v>
      </c>
      <c r="C537" s="79"/>
      <c r="D537" s="79"/>
      <c r="E537" s="79"/>
      <c r="F537" s="79"/>
      <c r="G537" s="172" t="e">
        <f t="shared" si="70"/>
        <v>#DIV/0!</v>
      </c>
      <c r="H537" s="172" t="e">
        <f t="shared" si="71"/>
        <v>#DIV/0!</v>
      </c>
    </row>
    <row r="538" spans="1:8" ht="15" customHeight="1">
      <c r="A538" s="60">
        <v>4221</v>
      </c>
      <c r="B538" s="59" t="s">
        <v>1287</v>
      </c>
      <c r="C538" s="79">
        <v>5152</v>
      </c>
      <c r="D538" s="79">
        <v>50000</v>
      </c>
      <c r="E538" s="79">
        <v>50000</v>
      </c>
      <c r="F538" s="79">
        <v>15000</v>
      </c>
      <c r="G538" s="172">
        <f t="shared" si="70"/>
        <v>970.49689440993791</v>
      </c>
      <c r="H538" s="172">
        <f t="shared" si="71"/>
        <v>100</v>
      </c>
    </row>
    <row r="539" spans="1:8" ht="15" customHeight="1">
      <c r="A539" s="60">
        <v>4241</v>
      </c>
      <c r="B539" s="59" t="s">
        <v>1328</v>
      </c>
      <c r="C539" s="79">
        <v>2550</v>
      </c>
      <c r="D539" s="79"/>
      <c r="E539" s="79"/>
      <c r="F539" s="79"/>
      <c r="G539" s="172">
        <f t="shared" si="70"/>
        <v>0</v>
      </c>
      <c r="H539" s="172"/>
    </row>
    <row r="540" spans="1:8" ht="15" hidden="1" customHeight="1">
      <c r="A540" s="60">
        <v>4244</v>
      </c>
      <c r="B540" s="59" t="s">
        <v>1666</v>
      </c>
      <c r="C540" s="79"/>
      <c r="D540" s="79"/>
      <c r="E540" s="79"/>
      <c r="F540" s="79"/>
      <c r="G540" s="172" t="e">
        <f t="shared" si="70"/>
        <v>#DIV/0!</v>
      </c>
      <c r="H540" s="172" t="e">
        <f t="shared" si="71"/>
        <v>#DIV/0!</v>
      </c>
    </row>
    <row r="541" spans="1:8" ht="15" customHeight="1">
      <c r="A541" s="50"/>
      <c r="B541" s="50" t="s">
        <v>738</v>
      </c>
      <c r="C541" s="53">
        <f t="shared" ref="C541:E541" si="73">SUM(C542:C544)</f>
        <v>5270</v>
      </c>
      <c r="D541" s="53">
        <f>SUM(D542:D544)</f>
        <v>26808</v>
      </c>
      <c r="E541" s="53">
        <f t="shared" si="73"/>
        <v>26000</v>
      </c>
      <c r="F541" s="53">
        <f t="shared" ref="F541" si="74">SUM(F542:F544)</f>
        <v>6000</v>
      </c>
      <c r="G541" s="171">
        <f t="shared" si="70"/>
        <v>508.69070208728652</v>
      </c>
      <c r="H541" s="171">
        <f t="shared" si="71"/>
        <v>103.1076923076923</v>
      </c>
    </row>
    <row r="542" spans="1:8" ht="15" customHeight="1">
      <c r="A542" s="60">
        <v>4221</v>
      </c>
      <c r="B542" s="59" t="s">
        <v>1287</v>
      </c>
      <c r="C542" s="79">
        <v>5270</v>
      </c>
      <c r="D542" s="79">
        <v>26808</v>
      </c>
      <c r="E542" s="79">
        <v>26000</v>
      </c>
      <c r="F542" s="79">
        <v>6000</v>
      </c>
      <c r="G542" s="172">
        <f t="shared" si="70"/>
        <v>508.69070208728652</v>
      </c>
      <c r="H542" s="172">
        <f t="shared" si="71"/>
        <v>103.1076923076923</v>
      </c>
    </row>
    <row r="543" spans="1:8" ht="15" hidden="1" customHeight="1">
      <c r="A543" s="60">
        <v>4227</v>
      </c>
      <c r="B543" s="59" t="s">
        <v>1288</v>
      </c>
      <c r="C543" s="79"/>
      <c r="D543" s="79"/>
      <c r="E543" s="79"/>
      <c r="F543" s="79"/>
      <c r="G543" s="172" t="e">
        <f t="shared" si="70"/>
        <v>#DIV/0!</v>
      </c>
      <c r="H543" s="172" t="e">
        <f t="shared" si="71"/>
        <v>#DIV/0!</v>
      </c>
    </row>
    <row r="544" spans="1:8" ht="15" hidden="1" customHeight="1">
      <c r="A544" s="60">
        <v>4263</v>
      </c>
      <c r="B544" s="59" t="s">
        <v>1563</v>
      </c>
      <c r="C544" s="79"/>
      <c r="D544" s="79"/>
      <c r="E544" s="79"/>
      <c r="F544" s="79"/>
      <c r="G544" s="172" t="e">
        <f t="shared" si="70"/>
        <v>#DIV/0!</v>
      </c>
      <c r="H544" s="172" t="e">
        <f t="shared" si="71"/>
        <v>#DIV/0!</v>
      </c>
    </row>
    <row r="545" spans="1:8" ht="30" customHeight="1">
      <c r="A545" s="55"/>
      <c r="B545" s="55" t="s">
        <v>1006</v>
      </c>
      <c r="C545" s="71">
        <f t="shared" ref="C545:E545" si="75">C546+C561+C584+C604</f>
        <v>255741</v>
      </c>
      <c r="D545" s="71">
        <f>D546+D561+D584+D604</f>
        <v>230365.36000000002</v>
      </c>
      <c r="E545" s="71">
        <f t="shared" si="75"/>
        <v>227100</v>
      </c>
      <c r="F545" s="71">
        <f t="shared" ref="F545" si="76">F546+F561+F584+F604</f>
        <v>115000</v>
      </c>
      <c r="G545" s="174">
        <f t="shared" si="70"/>
        <v>90.077601948846691</v>
      </c>
      <c r="H545" s="174">
        <f t="shared" si="71"/>
        <v>101.43785116688684</v>
      </c>
    </row>
    <row r="546" spans="1:8" ht="15" customHeight="1">
      <c r="A546" s="50"/>
      <c r="B546" s="50" t="s">
        <v>1467</v>
      </c>
      <c r="C546" s="53">
        <f t="shared" ref="C546:E546" si="77">SUM(C547:C560)</f>
        <v>66198</v>
      </c>
      <c r="D546" s="53">
        <f>SUM(D547:D560)</f>
        <v>5379.14</v>
      </c>
      <c r="E546" s="53">
        <f t="shared" si="77"/>
        <v>5500</v>
      </c>
      <c r="F546" s="53">
        <f t="shared" ref="F546" si="78">SUM(F547:F560)</f>
        <v>0</v>
      </c>
      <c r="G546" s="171">
        <f t="shared" si="70"/>
        <v>8.1258346173600415</v>
      </c>
      <c r="H546" s="171">
        <f t="shared" si="71"/>
        <v>97.802545454545466</v>
      </c>
    </row>
    <row r="547" spans="1:8" ht="15" customHeight="1">
      <c r="A547" s="60">
        <v>3211</v>
      </c>
      <c r="B547" s="59" t="s">
        <v>1338</v>
      </c>
      <c r="C547" s="79">
        <v>570</v>
      </c>
      <c r="D547" s="79"/>
      <c r="E547" s="79"/>
      <c r="F547" s="79"/>
      <c r="G547" s="172">
        <f t="shared" si="70"/>
        <v>0</v>
      </c>
      <c r="H547" s="172"/>
    </row>
    <row r="548" spans="1:8" ht="15" customHeight="1">
      <c r="A548" s="60">
        <v>3213</v>
      </c>
      <c r="B548" s="59" t="s">
        <v>1266</v>
      </c>
      <c r="C548" s="79">
        <v>3095</v>
      </c>
      <c r="D548" s="79">
        <v>4476.5</v>
      </c>
      <c r="E548" s="79">
        <v>4500</v>
      </c>
      <c r="F548" s="79"/>
      <c r="G548" s="172">
        <f t="shared" si="70"/>
        <v>144.63651050080776</v>
      </c>
      <c r="H548" s="172">
        <f t="shared" si="71"/>
        <v>99.477777777777774</v>
      </c>
    </row>
    <row r="549" spans="1:8" ht="15" customHeight="1">
      <c r="A549" s="60">
        <v>3221</v>
      </c>
      <c r="B549" s="59" t="s">
        <v>1267</v>
      </c>
      <c r="C549" s="79"/>
      <c r="D549" s="79">
        <v>902.64</v>
      </c>
      <c r="E549" s="79">
        <v>1000</v>
      </c>
      <c r="F549" s="79"/>
      <c r="G549" s="172"/>
      <c r="H549" s="172">
        <f t="shared" si="71"/>
        <v>90.263999999999996</v>
      </c>
    </row>
    <row r="550" spans="1:8" ht="15" customHeight="1">
      <c r="A550" s="60">
        <v>3222</v>
      </c>
      <c r="B550" s="59" t="s">
        <v>1268</v>
      </c>
      <c r="C550" s="79">
        <v>9396</v>
      </c>
      <c r="D550" s="79"/>
      <c r="E550" s="79"/>
      <c r="F550" s="79"/>
      <c r="G550" s="172">
        <f t="shared" si="70"/>
        <v>0</v>
      </c>
      <c r="H550" s="172"/>
    </row>
    <row r="551" spans="1:8" ht="15" customHeight="1">
      <c r="A551" s="60">
        <v>3224</v>
      </c>
      <c r="B551" s="59" t="s">
        <v>1270</v>
      </c>
      <c r="C551" s="79">
        <v>445</v>
      </c>
      <c r="D551" s="79"/>
      <c r="E551" s="79"/>
      <c r="F551" s="79"/>
      <c r="G551" s="172">
        <f t="shared" si="70"/>
        <v>0</v>
      </c>
      <c r="H551" s="172"/>
    </row>
    <row r="552" spans="1:8" ht="15" hidden="1" customHeight="1">
      <c r="A552" s="60">
        <v>3227</v>
      </c>
      <c r="B552" s="59" t="s">
        <v>1640</v>
      </c>
      <c r="C552" s="79"/>
      <c r="D552" s="79"/>
      <c r="E552" s="79"/>
      <c r="F552" s="79"/>
      <c r="G552" s="172" t="e">
        <f t="shared" si="70"/>
        <v>#DIV/0!</v>
      </c>
      <c r="H552" s="172"/>
    </row>
    <row r="553" spans="1:8" ht="15" hidden="1" customHeight="1">
      <c r="A553" s="60">
        <v>3232</v>
      </c>
      <c r="B553" s="59" t="s">
        <v>1273</v>
      </c>
      <c r="C553" s="79"/>
      <c r="D553" s="79"/>
      <c r="E553" s="79"/>
      <c r="F553" s="79"/>
      <c r="G553" s="172" t="e">
        <f t="shared" si="70"/>
        <v>#DIV/0!</v>
      </c>
      <c r="H553" s="172"/>
    </row>
    <row r="554" spans="1:8" ht="15" hidden="1" customHeight="1">
      <c r="A554" s="60">
        <v>3235</v>
      </c>
      <c r="B554" s="59" t="s">
        <v>1276</v>
      </c>
      <c r="C554" s="79"/>
      <c r="D554" s="79"/>
      <c r="E554" s="79"/>
      <c r="F554" s="79"/>
      <c r="G554" s="172" t="e">
        <f t="shared" si="70"/>
        <v>#DIV/0!</v>
      </c>
      <c r="H554" s="172"/>
    </row>
    <row r="555" spans="1:8" ht="15" customHeight="1">
      <c r="A555" s="60">
        <v>3237</v>
      </c>
      <c r="B555" s="59" t="s">
        <v>1278</v>
      </c>
      <c r="C555" s="79">
        <v>46467</v>
      </c>
      <c r="D555" s="79"/>
      <c r="E555" s="79"/>
      <c r="F555" s="79"/>
      <c r="G555" s="172">
        <f t="shared" si="70"/>
        <v>0</v>
      </c>
      <c r="H555" s="172"/>
    </row>
    <row r="556" spans="1:8" ht="15" hidden="1" customHeight="1">
      <c r="A556" s="60">
        <v>3239</v>
      </c>
      <c r="B556" s="59" t="s">
        <v>1280</v>
      </c>
      <c r="C556" s="79"/>
      <c r="D556" s="79"/>
      <c r="E556" s="79"/>
      <c r="F556" s="79"/>
      <c r="G556" s="172" t="e">
        <f t="shared" si="70"/>
        <v>#DIV/0!</v>
      </c>
      <c r="H556" s="172"/>
    </row>
    <row r="557" spans="1:8" ht="15" hidden="1" customHeight="1">
      <c r="A557" s="60">
        <v>3241</v>
      </c>
      <c r="B557" s="59" t="s">
        <v>1456</v>
      </c>
      <c r="C557" s="79"/>
      <c r="D557" s="79"/>
      <c r="E557" s="79"/>
      <c r="F557" s="79"/>
      <c r="G557" s="172" t="e">
        <f t="shared" si="70"/>
        <v>#DIV/0!</v>
      </c>
      <c r="H557" s="172"/>
    </row>
    <row r="558" spans="1:8" ht="15" hidden="1" customHeight="1">
      <c r="A558" s="60">
        <v>3431</v>
      </c>
      <c r="B558" s="59" t="s">
        <v>1286</v>
      </c>
      <c r="C558" s="79"/>
      <c r="D558" s="79"/>
      <c r="E558" s="79"/>
      <c r="F558" s="79"/>
      <c r="G558" s="172" t="e">
        <f t="shared" si="70"/>
        <v>#DIV/0!</v>
      </c>
      <c r="H558" s="172"/>
    </row>
    <row r="559" spans="1:8" ht="15" customHeight="1">
      <c r="A559" s="60">
        <v>4221</v>
      </c>
      <c r="B559" s="59" t="s">
        <v>1287</v>
      </c>
      <c r="C559" s="79">
        <v>6225</v>
      </c>
      <c r="D559" s="79"/>
      <c r="E559" s="79"/>
      <c r="F559" s="79"/>
      <c r="G559" s="172">
        <f t="shared" si="70"/>
        <v>0</v>
      </c>
      <c r="H559" s="172"/>
    </row>
    <row r="560" spans="1:8" ht="15" hidden="1" customHeight="1">
      <c r="A560" s="60">
        <v>4227</v>
      </c>
      <c r="B560" s="59" t="s">
        <v>1288</v>
      </c>
      <c r="C560" s="79"/>
      <c r="D560" s="79"/>
      <c r="E560" s="79"/>
      <c r="F560" s="79"/>
      <c r="G560" s="172" t="e">
        <f t="shared" si="70"/>
        <v>#DIV/0!</v>
      </c>
      <c r="H560" s="172" t="e">
        <f t="shared" si="71"/>
        <v>#DIV/0!</v>
      </c>
    </row>
    <row r="561" spans="1:8" ht="27.75" customHeight="1">
      <c r="A561" s="50"/>
      <c r="B561" s="50" t="s">
        <v>1468</v>
      </c>
      <c r="C561" s="53">
        <f t="shared" ref="C561:E561" si="79">SUM(C562:C583)</f>
        <v>131518</v>
      </c>
      <c r="D561" s="53">
        <f>SUM(D562:D583)</f>
        <v>138678.56</v>
      </c>
      <c r="E561" s="53">
        <f t="shared" si="79"/>
        <v>130200</v>
      </c>
      <c r="F561" s="53">
        <f t="shared" ref="F561" si="80">SUM(F562:F583)</f>
        <v>115000</v>
      </c>
      <c r="G561" s="171">
        <f t="shared" si="70"/>
        <v>105.44454751440868</v>
      </c>
      <c r="H561" s="171">
        <f t="shared" si="71"/>
        <v>106.51195084485407</v>
      </c>
    </row>
    <row r="562" spans="1:8" ht="15" hidden="1" customHeight="1">
      <c r="A562" s="60">
        <v>3132</v>
      </c>
      <c r="B562" s="59" t="s">
        <v>1383</v>
      </c>
      <c r="C562" s="79"/>
      <c r="D562" s="79"/>
      <c r="E562" s="79"/>
      <c r="F562" s="79"/>
      <c r="G562" s="172" t="e">
        <f t="shared" si="70"/>
        <v>#DIV/0!</v>
      </c>
      <c r="H562" s="172" t="e">
        <f t="shared" si="71"/>
        <v>#DIV/0!</v>
      </c>
    </row>
    <row r="563" spans="1:8" ht="15" customHeight="1">
      <c r="A563" s="60">
        <v>3211</v>
      </c>
      <c r="B563" s="59" t="s">
        <v>1264</v>
      </c>
      <c r="C563" s="79">
        <v>932</v>
      </c>
      <c r="D563" s="79">
        <v>40656.69</v>
      </c>
      <c r="E563" s="79">
        <v>42000</v>
      </c>
      <c r="F563" s="79">
        <v>55000</v>
      </c>
      <c r="G563" s="172">
        <f t="shared" si="70"/>
        <v>4362.305793991417</v>
      </c>
      <c r="H563" s="172">
        <f t="shared" si="71"/>
        <v>96.801642857142866</v>
      </c>
    </row>
    <row r="564" spans="1:8" ht="15" customHeight="1">
      <c r="A564" s="60">
        <v>3213</v>
      </c>
      <c r="B564" s="59" t="s">
        <v>1266</v>
      </c>
      <c r="C564" s="79">
        <v>13724</v>
      </c>
      <c r="D564" s="79">
        <v>8777.49</v>
      </c>
      <c r="E564" s="79">
        <v>10000</v>
      </c>
      <c r="F564" s="79">
        <v>7000</v>
      </c>
      <c r="G564" s="172">
        <f t="shared" si="70"/>
        <v>63.95722821334887</v>
      </c>
      <c r="H564" s="172">
        <f t="shared" si="71"/>
        <v>87.774900000000002</v>
      </c>
    </row>
    <row r="565" spans="1:8" ht="15" customHeight="1">
      <c r="A565" s="60">
        <v>3221</v>
      </c>
      <c r="B565" s="59" t="s">
        <v>1267</v>
      </c>
      <c r="C565" s="79"/>
      <c r="D565" s="79">
        <v>526.30999999999995</v>
      </c>
      <c r="E565" s="79">
        <v>1000</v>
      </c>
      <c r="F565" s="79"/>
      <c r="G565" s="172" t="e">
        <f t="shared" si="70"/>
        <v>#DIV/0!</v>
      </c>
      <c r="H565" s="172">
        <f t="shared" si="71"/>
        <v>52.630999999999993</v>
      </c>
    </row>
    <row r="566" spans="1:8" ht="15" hidden="1" customHeight="1">
      <c r="A566" s="60">
        <v>3222</v>
      </c>
      <c r="B566" s="59" t="s">
        <v>1268</v>
      </c>
      <c r="C566" s="79"/>
      <c r="D566" s="79"/>
      <c r="E566" s="79"/>
      <c r="F566" s="79"/>
      <c r="G566" s="172" t="e">
        <f t="shared" si="70"/>
        <v>#DIV/0!</v>
      </c>
      <c r="H566" s="172" t="e">
        <f t="shared" si="71"/>
        <v>#DIV/0!</v>
      </c>
    </row>
    <row r="567" spans="1:8" ht="15" customHeight="1">
      <c r="A567" s="60">
        <v>3224</v>
      </c>
      <c r="B567" s="59" t="s">
        <v>1454</v>
      </c>
      <c r="C567" s="79">
        <v>1235</v>
      </c>
      <c r="D567" s="79">
        <v>2478</v>
      </c>
      <c r="E567" s="79">
        <v>1500</v>
      </c>
      <c r="F567" s="79"/>
      <c r="G567" s="172">
        <f t="shared" si="70"/>
        <v>200.64777327935221</v>
      </c>
      <c r="H567" s="172">
        <f t="shared" si="71"/>
        <v>165.2</v>
      </c>
    </row>
    <row r="568" spans="1:8" ht="15" customHeight="1">
      <c r="A568" s="60">
        <v>3227</v>
      </c>
      <c r="B568" s="59" t="s">
        <v>1640</v>
      </c>
      <c r="C568" s="79"/>
      <c r="D568" s="79">
        <v>1143.5</v>
      </c>
      <c r="E568" s="79">
        <v>1200</v>
      </c>
      <c r="F568" s="79">
        <v>3000</v>
      </c>
      <c r="G568" s="172"/>
      <c r="H568" s="172">
        <f t="shared" si="71"/>
        <v>95.291666666666657</v>
      </c>
    </row>
    <row r="569" spans="1:8" ht="15" hidden="1" customHeight="1">
      <c r="A569" s="60">
        <v>3232</v>
      </c>
      <c r="B569" s="59" t="s">
        <v>1273</v>
      </c>
      <c r="C569" s="79"/>
      <c r="D569" s="79"/>
      <c r="E569" s="79"/>
      <c r="F569" s="79"/>
      <c r="G569" s="172" t="e">
        <f t="shared" si="70"/>
        <v>#DIV/0!</v>
      </c>
      <c r="H569" s="172" t="e">
        <f t="shared" si="71"/>
        <v>#DIV/0!</v>
      </c>
    </row>
    <row r="570" spans="1:8" ht="15" hidden="1" customHeight="1">
      <c r="A570" s="60">
        <v>3233</v>
      </c>
      <c r="B570" s="59" t="s">
        <v>1274</v>
      </c>
      <c r="C570" s="79"/>
      <c r="D570" s="79"/>
      <c r="E570" s="79"/>
      <c r="F570" s="79"/>
      <c r="G570" s="172" t="e">
        <f t="shared" si="70"/>
        <v>#DIV/0!</v>
      </c>
      <c r="H570" s="172" t="e">
        <f t="shared" si="71"/>
        <v>#DIV/0!</v>
      </c>
    </row>
    <row r="571" spans="1:8" ht="15" customHeight="1">
      <c r="A571" s="60">
        <v>3235</v>
      </c>
      <c r="B571" s="59" t="s">
        <v>1276</v>
      </c>
      <c r="C571" s="79"/>
      <c r="D571" s="79"/>
      <c r="E571" s="79"/>
      <c r="F571" s="79">
        <v>40000</v>
      </c>
      <c r="G571" s="172"/>
      <c r="H571" s="172"/>
    </row>
    <row r="572" spans="1:8" ht="15" customHeight="1">
      <c r="A572" s="60">
        <v>3237</v>
      </c>
      <c r="B572" s="59" t="s">
        <v>1278</v>
      </c>
      <c r="C572" s="79">
        <v>39468</v>
      </c>
      <c r="D572" s="79">
        <v>40267.94</v>
      </c>
      <c r="E572" s="79">
        <v>41000</v>
      </c>
      <c r="F572" s="79"/>
      <c r="G572" s="172">
        <f t="shared" si="70"/>
        <v>102.02680652680654</v>
      </c>
      <c r="H572" s="172">
        <f t="shared" si="71"/>
        <v>98.214487804878061</v>
      </c>
    </row>
    <row r="573" spans="1:8" ht="15" customHeight="1">
      <c r="A573" s="60">
        <v>3239</v>
      </c>
      <c r="B573" s="59" t="s">
        <v>1280</v>
      </c>
      <c r="C573" s="79"/>
      <c r="D573" s="79"/>
      <c r="E573" s="79"/>
      <c r="F573" s="79">
        <v>3000</v>
      </c>
      <c r="G573" s="172"/>
      <c r="H573" s="172"/>
    </row>
    <row r="574" spans="1:8" ht="15" hidden="1" customHeight="1">
      <c r="A574" s="60">
        <v>3241</v>
      </c>
      <c r="B574" s="59" t="s">
        <v>1456</v>
      </c>
      <c r="C574" s="79"/>
      <c r="D574" s="79"/>
      <c r="E574" s="79"/>
      <c r="F574" s="79"/>
      <c r="G574" s="172" t="e">
        <f t="shared" si="70"/>
        <v>#DIV/0!</v>
      </c>
      <c r="H574" s="172" t="e">
        <f t="shared" si="71"/>
        <v>#DIV/0!</v>
      </c>
    </row>
    <row r="575" spans="1:8" ht="15" hidden="1" customHeight="1">
      <c r="A575" s="60">
        <v>3292</v>
      </c>
      <c r="B575" s="59" t="s">
        <v>1281</v>
      </c>
      <c r="C575" s="79"/>
      <c r="D575" s="79"/>
      <c r="E575" s="79"/>
      <c r="F575" s="79"/>
      <c r="G575" s="172" t="e">
        <f t="shared" si="70"/>
        <v>#DIV/0!</v>
      </c>
      <c r="H575" s="172" t="e">
        <f t="shared" si="71"/>
        <v>#DIV/0!</v>
      </c>
    </row>
    <row r="576" spans="1:8" ht="15" hidden="1" customHeight="1">
      <c r="A576" s="60">
        <v>3293</v>
      </c>
      <c r="B576" s="59" t="s">
        <v>1321</v>
      </c>
      <c r="C576" s="79"/>
      <c r="D576" s="79"/>
      <c r="E576" s="79"/>
      <c r="F576" s="79"/>
      <c r="G576" s="172" t="e">
        <f t="shared" si="70"/>
        <v>#DIV/0!</v>
      </c>
      <c r="H576" s="172" t="e">
        <f t="shared" si="71"/>
        <v>#DIV/0!</v>
      </c>
    </row>
    <row r="577" spans="1:8" ht="15" hidden="1" customHeight="1">
      <c r="A577" s="60">
        <v>3294</v>
      </c>
      <c r="B577" s="59" t="s">
        <v>1283</v>
      </c>
      <c r="C577" s="79"/>
      <c r="D577" s="79"/>
      <c r="E577" s="79"/>
      <c r="F577" s="79"/>
      <c r="G577" s="172" t="e">
        <f t="shared" si="70"/>
        <v>#DIV/0!</v>
      </c>
      <c r="H577" s="172" t="e">
        <f t="shared" si="71"/>
        <v>#DIV/0!</v>
      </c>
    </row>
    <row r="578" spans="1:8" ht="14.25" hidden="1" customHeight="1">
      <c r="A578" s="60">
        <v>3432</v>
      </c>
      <c r="B578" s="81" t="s">
        <v>1323</v>
      </c>
      <c r="C578" s="79"/>
      <c r="D578" s="79"/>
      <c r="E578" s="79"/>
      <c r="F578" s="79"/>
      <c r="G578" s="172" t="e">
        <f t="shared" si="70"/>
        <v>#DIV/0!</v>
      </c>
      <c r="H578" s="172" t="e">
        <f t="shared" si="71"/>
        <v>#DIV/0!</v>
      </c>
    </row>
    <row r="579" spans="1:8" ht="15" customHeight="1">
      <c r="A579" s="60">
        <v>4221</v>
      </c>
      <c r="B579" s="59" t="s">
        <v>1287</v>
      </c>
      <c r="C579" s="79">
        <v>71610</v>
      </c>
      <c r="D579" s="79"/>
      <c r="E579" s="79"/>
      <c r="F579" s="79"/>
      <c r="G579" s="172">
        <f t="shared" si="70"/>
        <v>0</v>
      </c>
      <c r="H579" s="172"/>
    </row>
    <row r="580" spans="1:8" ht="15" hidden="1" customHeight="1">
      <c r="A580" s="60">
        <v>4222</v>
      </c>
      <c r="B580" s="59" t="s">
        <v>1327</v>
      </c>
      <c r="C580" s="79"/>
      <c r="D580" s="79"/>
      <c r="E580" s="79"/>
      <c r="F580" s="79"/>
      <c r="G580" s="172" t="e">
        <f t="shared" si="70"/>
        <v>#DIV/0!</v>
      </c>
      <c r="H580" s="172" t="e">
        <f t="shared" si="71"/>
        <v>#DIV/0!</v>
      </c>
    </row>
    <row r="581" spans="1:8" ht="15" customHeight="1">
      <c r="A581" s="60">
        <v>4224</v>
      </c>
      <c r="B581" s="59" t="s">
        <v>1336</v>
      </c>
      <c r="C581" s="79">
        <v>4549</v>
      </c>
      <c r="D581" s="79">
        <v>44828.63</v>
      </c>
      <c r="E581" s="79">
        <v>27000</v>
      </c>
      <c r="F581" s="79">
        <v>7000</v>
      </c>
      <c r="G581" s="172">
        <f t="shared" si="70"/>
        <v>985.46120026379424</v>
      </c>
      <c r="H581" s="172">
        <f t="shared" si="71"/>
        <v>166.03196296296295</v>
      </c>
    </row>
    <row r="582" spans="1:8" ht="15" customHeight="1">
      <c r="A582" s="60">
        <v>4227</v>
      </c>
      <c r="B582" s="59" t="s">
        <v>1288</v>
      </c>
      <c r="C582" s="79"/>
      <c r="D582" s="79"/>
      <c r="E582" s="79">
        <v>6500</v>
      </c>
      <c r="F582" s="79"/>
      <c r="G582" s="172"/>
      <c r="H582" s="172">
        <f t="shared" ref="H582:H645" si="81">D582/E582*100</f>
        <v>0</v>
      </c>
    </row>
    <row r="583" spans="1:8" ht="15" hidden="1" customHeight="1">
      <c r="A583" s="60">
        <v>4241</v>
      </c>
      <c r="B583" s="59" t="s">
        <v>1342</v>
      </c>
      <c r="C583" s="79"/>
      <c r="D583" s="79"/>
      <c r="E583" s="79"/>
      <c r="F583" s="79"/>
      <c r="G583" s="172" t="e">
        <f t="shared" ref="G583:G645" si="82">D583/C583*100</f>
        <v>#DIV/0!</v>
      </c>
      <c r="H583" s="172" t="e">
        <f t="shared" si="81"/>
        <v>#DIV/0!</v>
      </c>
    </row>
    <row r="584" spans="1:8" ht="15" customHeight="1">
      <c r="A584" s="50"/>
      <c r="B584" s="50" t="s">
        <v>1611</v>
      </c>
      <c r="C584" s="53">
        <f>SUM(C585:C603)</f>
        <v>58025</v>
      </c>
      <c r="D584" s="53">
        <f>SUM(D585:D603)</f>
        <v>84513.08</v>
      </c>
      <c r="E584" s="53">
        <f t="shared" ref="E584" si="83">SUM(E585:E603)</f>
        <v>89600</v>
      </c>
      <c r="F584" s="53">
        <f t="shared" ref="F584" si="84">SUM(F585:F603)</f>
        <v>0</v>
      </c>
      <c r="G584" s="171">
        <f t="shared" si="82"/>
        <v>145.64942697113315</v>
      </c>
      <c r="H584" s="171">
        <f t="shared" si="81"/>
        <v>94.322633928571435</v>
      </c>
    </row>
    <row r="585" spans="1:8" ht="15" customHeight="1">
      <c r="A585" s="60">
        <v>3211</v>
      </c>
      <c r="B585" s="59" t="s">
        <v>1264</v>
      </c>
      <c r="C585" s="79">
        <v>1662</v>
      </c>
      <c r="D585" s="79">
        <v>57156.67</v>
      </c>
      <c r="E585" s="79">
        <v>60000</v>
      </c>
      <c r="F585" s="79"/>
      <c r="G585" s="172">
        <f t="shared" si="82"/>
        <v>3439.0294825511432</v>
      </c>
      <c r="H585" s="172">
        <f t="shared" si="81"/>
        <v>95.261116666666666</v>
      </c>
    </row>
    <row r="586" spans="1:8" ht="15" customHeight="1">
      <c r="A586" s="60">
        <v>3213</v>
      </c>
      <c r="B586" s="59" t="s">
        <v>1266</v>
      </c>
      <c r="C586" s="79">
        <v>769</v>
      </c>
      <c r="D586" s="79">
        <v>5437.11</v>
      </c>
      <c r="E586" s="79">
        <v>6500</v>
      </c>
      <c r="F586" s="79"/>
      <c r="G586" s="172">
        <f t="shared" si="82"/>
        <v>707.03641092327689</v>
      </c>
      <c r="H586" s="172">
        <f t="shared" si="81"/>
        <v>83.647846153846146</v>
      </c>
    </row>
    <row r="587" spans="1:8" ht="15" hidden="1" customHeight="1">
      <c r="A587" s="60">
        <v>3221</v>
      </c>
      <c r="B587" s="59" t="s">
        <v>1267</v>
      </c>
      <c r="C587" s="79"/>
      <c r="D587" s="79"/>
      <c r="E587" s="79"/>
      <c r="F587" s="79"/>
      <c r="G587" s="172" t="e">
        <f t="shared" si="82"/>
        <v>#DIV/0!</v>
      </c>
      <c r="H587" s="172" t="e">
        <f t="shared" si="81"/>
        <v>#DIV/0!</v>
      </c>
    </row>
    <row r="588" spans="1:8" ht="15" customHeight="1">
      <c r="A588" s="60">
        <v>3222</v>
      </c>
      <c r="B588" s="59" t="s">
        <v>1268</v>
      </c>
      <c r="C588" s="79"/>
      <c r="D588" s="79">
        <v>3665</v>
      </c>
      <c r="E588" s="79">
        <v>4000</v>
      </c>
      <c r="F588" s="79"/>
      <c r="G588" s="172"/>
      <c r="H588" s="172">
        <f t="shared" si="81"/>
        <v>91.625</v>
      </c>
    </row>
    <row r="589" spans="1:8" ht="15" customHeight="1">
      <c r="A589" s="60">
        <v>3224</v>
      </c>
      <c r="B589" s="59" t="s">
        <v>1270</v>
      </c>
      <c r="C589" s="79">
        <v>356</v>
      </c>
      <c r="D589" s="79">
        <v>378.75</v>
      </c>
      <c r="E589" s="79">
        <v>500</v>
      </c>
      <c r="F589" s="79"/>
      <c r="G589" s="172">
        <f t="shared" si="82"/>
        <v>106.39044943820224</v>
      </c>
      <c r="H589" s="172">
        <f t="shared" si="81"/>
        <v>75.75</v>
      </c>
    </row>
    <row r="590" spans="1:8" ht="15" customHeight="1">
      <c r="A590" s="60">
        <v>3231</v>
      </c>
      <c r="B590" s="59" t="s">
        <v>1272</v>
      </c>
      <c r="C590" s="79">
        <v>1338</v>
      </c>
      <c r="D590" s="79"/>
      <c r="E590" s="79"/>
      <c r="F590" s="79"/>
      <c r="G590" s="172">
        <f t="shared" si="82"/>
        <v>0</v>
      </c>
      <c r="H590" s="172"/>
    </row>
    <row r="591" spans="1:8" ht="15" hidden="1" customHeight="1">
      <c r="A591" s="60">
        <v>3235</v>
      </c>
      <c r="B591" s="59" t="s">
        <v>1276</v>
      </c>
      <c r="C591" s="79"/>
      <c r="D591" s="79"/>
      <c r="E591" s="79"/>
      <c r="F591" s="79"/>
      <c r="G591" s="172" t="e">
        <f t="shared" si="82"/>
        <v>#DIV/0!</v>
      </c>
      <c r="H591" s="172" t="e">
        <f t="shared" si="81"/>
        <v>#DIV/0!</v>
      </c>
    </row>
    <row r="592" spans="1:8" ht="15" customHeight="1">
      <c r="A592" s="60">
        <v>3237</v>
      </c>
      <c r="B592" s="59" t="s">
        <v>1319</v>
      </c>
      <c r="C592" s="79">
        <v>31415</v>
      </c>
      <c r="D592" s="79"/>
      <c r="E592" s="79"/>
      <c r="F592" s="79"/>
      <c r="G592" s="172">
        <f t="shared" si="82"/>
        <v>0</v>
      </c>
      <c r="H592" s="172"/>
    </row>
    <row r="593" spans="1:8" ht="15" customHeight="1">
      <c r="A593" s="60">
        <v>3239</v>
      </c>
      <c r="B593" s="59" t="s">
        <v>1524</v>
      </c>
      <c r="C593" s="79"/>
      <c r="D593" s="79">
        <v>6850.44</v>
      </c>
      <c r="E593" s="79">
        <v>7000</v>
      </c>
      <c r="F593" s="79"/>
      <c r="G593" s="172"/>
      <c r="H593" s="172">
        <f t="shared" si="81"/>
        <v>97.863428571428571</v>
      </c>
    </row>
    <row r="594" spans="1:8" ht="15" customHeight="1">
      <c r="A594" s="60">
        <v>3241</v>
      </c>
      <c r="B594" s="59" t="s">
        <v>1554</v>
      </c>
      <c r="C594" s="79"/>
      <c r="D594" s="79">
        <v>2584.7199999999998</v>
      </c>
      <c r="E594" s="79">
        <v>3000</v>
      </c>
      <c r="F594" s="79"/>
      <c r="G594" s="172"/>
      <c r="H594" s="172">
        <f t="shared" si="81"/>
        <v>86.157333333333327</v>
      </c>
    </row>
    <row r="595" spans="1:8" ht="15" customHeight="1">
      <c r="A595" s="60">
        <v>3293</v>
      </c>
      <c r="B595" s="59" t="s">
        <v>1321</v>
      </c>
      <c r="C595" s="79">
        <v>3018</v>
      </c>
      <c r="D595" s="79"/>
      <c r="E595" s="79"/>
      <c r="F595" s="79"/>
      <c r="G595" s="172">
        <f t="shared" si="82"/>
        <v>0</v>
      </c>
      <c r="H595" s="172"/>
    </row>
    <row r="596" spans="1:8" ht="15" customHeight="1">
      <c r="A596" s="60">
        <v>3294</v>
      </c>
      <c r="B596" s="59" t="s">
        <v>1283</v>
      </c>
      <c r="C596" s="79"/>
      <c r="D596" s="79">
        <v>1625.55</v>
      </c>
      <c r="E596" s="79">
        <v>1600</v>
      </c>
      <c r="F596" s="79"/>
      <c r="G596" s="172"/>
      <c r="H596" s="172">
        <f t="shared" si="81"/>
        <v>101.59687499999998</v>
      </c>
    </row>
    <row r="597" spans="1:8" ht="15" hidden="1" customHeight="1">
      <c r="A597" s="60">
        <v>3295</v>
      </c>
      <c r="B597" s="59" t="s">
        <v>1284</v>
      </c>
      <c r="C597" s="79"/>
      <c r="D597" s="79"/>
      <c r="E597" s="79"/>
      <c r="F597" s="79"/>
      <c r="G597" s="172" t="e">
        <f t="shared" si="82"/>
        <v>#DIV/0!</v>
      </c>
      <c r="H597" s="172" t="e">
        <f t="shared" si="81"/>
        <v>#DIV/0!</v>
      </c>
    </row>
    <row r="598" spans="1:8" ht="15" hidden="1" customHeight="1">
      <c r="A598" s="60">
        <v>3299</v>
      </c>
      <c r="B598" s="59" t="s">
        <v>1285</v>
      </c>
      <c r="C598" s="79"/>
      <c r="D598" s="79"/>
      <c r="E598" s="79"/>
      <c r="F598" s="79"/>
      <c r="G598" s="172" t="e">
        <f t="shared" si="82"/>
        <v>#DIV/0!</v>
      </c>
      <c r="H598" s="172" t="e">
        <f t="shared" si="81"/>
        <v>#DIV/0!</v>
      </c>
    </row>
    <row r="599" spans="1:8" ht="21.75" hidden="1" customHeight="1">
      <c r="A599" s="60">
        <v>3432</v>
      </c>
      <c r="B599" s="81" t="s">
        <v>1323</v>
      </c>
      <c r="C599" s="79"/>
      <c r="D599" s="79"/>
      <c r="E599" s="79"/>
      <c r="F599" s="79"/>
      <c r="G599" s="172" t="e">
        <f t="shared" si="82"/>
        <v>#DIV/0!</v>
      </c>
      <c r="H599" s="172" t="e">
        <f t="shared" si="81"/>
        <v>#DIV/0!</v>
      </c>
    </row>
    <row r="600" spans="1:8" ht="15" customHeight="1">
      <c r="A600" s="60">
        <v>4221</v>
      </c>
      <c r="B600" s="59" t="s">
        <v>1287</v>
      </c>
      <c r="C600" s="79">
        <v>11467</v>
      </c>
      <c r="D600" s="79">
        <v>1970</v>
      </c>
      <c r="E600" s="79">
        <v>2000</v>
      </c>
      <c r="F600" s="79"/>
      <c r="G600" s="172">
        <f t="shared" si="82"/>
        <v>17.179733147292232</v>
      </c>
      <c r="H600" s="172">
        <f t="shared" si="81"/>
        <v>98.5</v>
      </c>
    </row>
    <row r="601" spans="1:8" ht="15" customHeight="1">
      <c r="A601" s="60">
        <v>4225</v>
      </c>
      <c r="B601" s="59" t="s">
        <v>1470</v>
      </c>
      <c r="C601" s="79">
        <v>8000</v>
      </c>
      <c r="D601" s="79"/>
      <c r="E601" s="79"/>
      <c r="F601" s="79"/>
      <c r="G601" s="172">
        <f t="shared" si="82"/>
        <v>0</v>
      </c>
      <c r="H601" s="172"/>
    </row>
    <row r="602" spans="1:8" ht="15" customHeight="1">
      <c r="A602" s="60">
        <v>4227</v>
      </c>
      <c r="B602" s="59" t="s">
        <v>1288</v>
      </c>
      <c r="C602" s="79"/>
      <c r="D602" s="79">
        <v>4844.84</v>
      </c>
      <c r="E602" s="79">
        <v>5000</v>
      </c>
      <c r="F602" s="79"/>
      <c r="G602" s="172"/>
      <c r="H602" s="172">
        <f t="shared" si="81"/>
        <v>96.896799999999999</v>
      </c>
    </row>
    <row r="603" spans="1:8" ht="15" hidden="1" customHeight="1">
      <c r="A603" s="60">
        <v>4241</v>
      </c>
      <c r="B603" s="59" t="s">
        <v>1342</v>
      </c>
      <c r="C603" s="79"/>
      <c r="D603" s="79"/>
      <c r="E603" s="79"/>
      <c r="F603" s="79"/>
      <c r="G603" s="172" t="e">
        <f t="shared" si="82"/>
        <v>#DIV/0!</v>
      </c>
      <c r="H603" s="172" t="e">
        <f t="shared" si="81"/>
        <v>#DIV/0!</v>
      </c>
    </row>
    <row r="604" spans="1:8" ht="15" customHeight="1">
      <c r="A604" s="50"/>
      <c r="B604" s="50" t="s">
        <v>1561</v>
      </c>
      <c r="C604" s="53">
        <f>C605+C606</f>
        <v>0</v>
      </c>
      <c r="D604" s="53">
        <f>D605+D606</f>
        <v>1794.58</v>
      </c>
      <c r="E604" s="53">
        <f>E605+E606</f>
        <v>1800</v>
      </c>
      <c r="F604" s="53">
        <f>F605+F606</f>
        <v>0</v>
      </c>
      <c r="G604" s="171"/>
      <c r="H604" s="171">
        <f t="shared" si="81"/>
        <v>99.698888888888888</v>
      </c>
    </row>
    <row r="605" spans="1:8" ht="15" customHeight="1">
      <c r="A605" s="60">
        <v>3239</v>
      </c>
      <c r="B605" s="59" t="s">
        <v>1280</v>
      </c>
      <c r="C605" s="79"/>
      <c r="D605" s="79">
        <v>1794.58</v>
      </c>
      <c r="E605" s="79">
        <v>1800</v>
      </c>
      <c r="F605" s="79"/>
      <c r="G605" s="172"/>
      <c r="H605" s="172">
        <f t="shared" si="81"/>
        <v>99.698888888888888</v>
      </c>
    </row>
    <row r="606" spans="1:8" ht="15" hidden="1" customHeight="1">
      <c r="A606" s="60">
        <v>3293</v>
      </c>
      <c r="B606" s="59" t="s">
        <v>1321</v>
      </c>
      <c r="C606" s="79"/>
      <c r="D606" s="79"/>
      <c r="E606" s="79"/>
      <c r="F606" s="79"/>
      <c r="G606" s="172" t="e">
        <f t="shared" si="82"/>
        <v>#DIV/0!</v>
      </c>
      <c r="H606" s="172" t="e">
        <f t="shared" si="81"/>
        <v>#DIV/0!</v>
      </c>
    </row>
    <row r="607" spans="1:8" ht="30" customHeight="1">
      <c r="A607" s="55"/>
      <c r="B607" s="55" t="s">
        <v>1591</v>
      </c>
      <c r="C607" s="71">
        <f>C608</f>
        <v>36907</v>
      </c>
      <c r="D607" s="71">
        <f>D608</f>
        <v>761940.12</v>
      </c>
      <c r="E607" s="71">
        <f t="shared" ref="E607" si="85">E608</f>
        <v>754700</v>
      </c>
      <c r="F607" s="71">
        <f>F608</f>
        <v>250000</v>
      </c>
      <c r="G607" s="174">
        <f t="shared" si="82"/>
        <v>2064.4867369333733</v>
      </c>
      <c r="H607" s="174">
        <f t="shared" si="81"/>
        <v>100.9593374850934</v>
      </c>
    </row>
    <row r="608" spans="1:8" ht="15" customHeight="1">
      <c r="A608" s="50"/>
      <c r="B608" s="50" t="s">
        <v>1625</v>
      </c>
      <c r="C608" s="53">
        <f t="shared" ref="C608:E608" si="86">SUM(C609:C623)</f>
        <v>36907</v>
      </c>
      <c r="D608" s="53">
        <f>SUM(D609:D623)</f>
        <v>761940.12</v>
      </c>
      <c r="E608" s="53">
        <f t="shared" si="86"/>
        <v>754700</v>
      </c>
      <c r="F608" s="53">
        <f>SUM(F609:F623)</f>
        <v>250000</v>
      </c>
      <c r="G608" s="171">
        <f t="shared" si="82"/>
        <v>2064.4867369333733</v>
      </c>
      <c r="H608" s="171">
        <f t="shared" si="81"/>
        <v>100.9593374850934</v>
      </c>
    </row>
    <row r="609" spans="1:8" ht="15" customHeight="1">
      <c r="A609" s="60">
        <v>3111</v>
      </c>
      <c r="B609" s="59" t="s">
        <v>1431</v>
      </c>
      <c r="C609" s="79">
        <v>23929</v>
      </c>
      <c r="D609" s="79">
        <v>160545.26</v>
      </c>
      <c r="E609" s="79">
        <v>160000</v>
      </c>
      <c r="F609" s="79">
        <v>154500</v>
      </c>
      <c r="G609" s="172">
        <f t="shared" si="82"/>
        <v>670.92339838689452</v>
      </c>
      <c r="H609" s="172">
        <f t="shared" si="81"/>
        <v>100.34078749999999</v>
      </c>
    </row>
    <row r="610" spans="1:8" ht="15" customHeight="1">
      <c r="A610" s="60">
        <v>3121</v>
      </c>
      <c r="B610" s="59" t="s">
        <v>1317</v>
      </c>
      <c r="C610" s="79">
        <v>2100</v>
      </c>
      <c r="D610" s="79">
        <v>5318.37</v>
      </c>
      <c r="E610" s="79">
        <v>5300</v>
      </c>
      <c r="F610" s="79">
        <v>3000</v>
      </c>
      <c r="G610" s="172">
        <f t="shared" si="82"/>
        <v>253.25571428571428</v>
      </c>
      <c r="H610" s="172">
        <f t="shared" si="81"/>
        <v>100.3466037735849</v>
      </c>
    </row>
    <row r="611" spans="1:8" ht="15" customHeight="1">
      <c r="A611" s="60">
        <v>3132</v>
      </c>
      <c r="B611" s="59" t="s">
        <v>1383</v>
      </c>
      <c r="C611" s="79">
        <v>3948</v>
      </c>
      <c r="D611" s="79">
        <v>26489.95</v>
      </c>
      <c r="E611" s="79">
        <v>27000</v>
      </c>
      <c r="F611" s="79">
        <v>25500</v>
      </c>
      <c r="G611" s="172">
        <f t="shared" si="82"/>
        <v>670.9713779128673</v>
      </c>
      <c r="H611" s="172">
        <f t="shared" si="81"/>
        <v>98.110925925925926</v>
      </c>
    </row>
    <row r="612" spans="1:8" ht="15" customHeight="1">
      <c r="A612" s="60">
        <v>3211</v>
      </c>
      <c r="B612" s="59" t="s">
        <v>1338</v>
      </c>
      <c r="C612" s="79"/>
      <c r="D612" s="79">
        <v>5538.8</v>
      </c>
      <c r="E612" s="79">
        <v>6000</v>
      </c>
      <c r="F612" s="79">
        <v>16000</v>
      </c>
      <c r="G612" s="172"/>
      <c r="H612" s="172">
        <f t="shared" si="81"/>
        <v>92.313333333333333</v>
      </c>
    </row>
    <row r="613" spans="1:8" ht="15" customHeight="1">
      <c r="A613" s="60">
        <v>3212</v>
      </c>
      <c r="B613" s="59" t="s">
        <v>1265</v>
      </c>
      <c r="C613" s="79"/>
      <c r="D613" s="79">
        <v>5047.8</v>
      </c>
      <c r="E613" s="79">
        <v>6000</v>
      </c>
      <c r="F613" s="79"/>
      <c r="G613" s="172"/>
      <c r="H613" s="172">
        <f t="shared" si="81"/>
        <v>84.13000000000001</v>
      </c>
    </row>
    <row r="614" spans="1:8" ht="15" customHeight="1">
      <c r="A614" s="60">
        <v>3213</v>
      </c>
      <c r="B614" s="59" t="s">
        <v>1266</v>
      </c>
      <c r="C614" s="79"/>
      <c r="D614" s="79">
        <v>12895.58</v>
      </c>
      <c r="E614" s="79">
        <v>13000</v>
      </c>
      <c r="F614" s="79">
        <v>25000</v>
      </c>
      <c r="G614" s="172"/>
      <c r="H614" s="172">
        <f t="shared" si="81"/>
        <v>99.196769230769235</v>
      </c>
    </row>
    <row r="615" spans="1:8" ht="15" hidden="1" customHeight="1">
      <c r="A615" s="60">
        <v>3221</v>
      </c>
      <c r="B615" s="59" t="s">
        <v>1267</v>
      </c>
      <c r="C615" s="79"/>
      <c r="D615" s="79"/>
      <c r="E615" s="79"/>
      <c r="F615" s="79"/>
      <c r="G615" s="172"/>
      <c r="H615" s="172" t="e">
        <f t="shared" si="81"/>
        <v>#DIV/0!</v>
      </c>
    </row>
    <row r="616" spans="1:8" ht="15" customHeight="1">
      <c r="A616" s="60">
        <v>3235</v>
      </c>
      <c r="B616" s="59" t="s">
        <v>1276</v>
      </c>
      <c r="C616" s="79"/>
      <c r="D616" s="79">
        <v>525</v>
      </c>
      <c r="E616" s="79">
        <v>600</v>
      </c>
      <c r="F616" s="79">
        <v>7000</v>
      </c>
      <c r="G616" s="172"/>
      <c r="H616" s="172">
        <f t="shared" si="81"/>
        <v>87.5</v>
      </c>
    </row>
    <row r="617" spans="1:8" ht="15" hidden="1" customHeight="1">
      <c r="A617" s="60">
        <v>3237</v>
      </c>
      <c r="B617" s="59" t="s">
        <v>1278</v>
      </c>
      <c r="C617" s="79"/>
      <c r="D617" s="79"/>
      <c r="E617" s="79"/>
      <c r="F617" s="79">
        <v>16000</v>
      </c>
      <c r="G617" s="172" t="e">
        <f t="shared" si="82"/>
        <v>#DIV/0!</v>
      </c>
      <c r="H617" s="172" t="e">
        <f t="shared" si="81"/>
        <v>#DIV/0!</v>
      </c>
    </row>
    <row r="618" spans="1:8" ht="15" hidden="1" customHeight="1">
      <c r="A618" s="60">
        <v>3239</v>
      </c>
      <c r="B618" s="59" t="s">
        <v>1280</v>
      </c>
      <c r="C618" s="79"/>
      <c r="D618" s="79"/>
      <c r="E618" s="79"/>
      <c r="F618" s="79"/>
      <c r="G618" s="172" t="e">
        <f t="shared" si="82"/>
        <v>#DIV/0!</v>
      </c>
      <c r="H618" s="172" t="e">
        <f t="shared" si="81"/>
        <v>#DIV/0!</v>
      </c>
    </row>
    <row r="619" spans="1:8" ht="15" customHeight="1">
      <c r="A619" s="60">
        <v>3293</v>
      </c>
      <c r="B619" s="59" t="s">
        <v>1321</v>
      </c>
      <c r="C619" s="79">
        <v>640</v>
      </c>
      <c r="D619" s="79">
        <v>1142</v>
      </c>
      <c r="E619" s="79">
        <v>2500</v>
      </c>
      <c r="F619" s="79">
        <v>3000</v>
      </c>
      <c r="G619" s="172">
        <f t="shared" si="82"/>
        <v>178.4375</v>
      </c>
      <c r="H619" s="172">
        <f t="shared" si="81"/>
        <v>45.68</v>
      </c>
    </row>
    <row r="620" spans="1:8" ht="15" customHeight="1">
      <c r="A620" s="60">
        <v>3241</v>
      </c>
      <c r="B620" s="59" t="s">
        <v>1456</v>
      </c>
      <c r="C620" s="79">
        <v>1340</v>
      </c>
      <c r="D620" s="79">
        <v>15507.99</v>
      </c>
      <c r="E620" s="79">
        <v>1500</v>
      </c>
      <c r="F620" s="79"/>
      <c r="G620" s="172">
        <f t="shared" si="82"/>
        <v>1157.3126865671641</v>
      </c>
      <c r="H620" s="172">
        <f t="shared" si="81"/>
        <v>1033.866</v>
      </c>
    </row>
    <row r="621" spans="1:8" ht="15" customHeight="1">
      <c r="A621" s="60">
        <v>4221</v>
      </c>
      <c r="B621" s="59" t="s">
        <v>1287</v>
      </c>
      <c r="C621" s="79">
        <v>4950</v>
      </c>
      <c r="D621" s="79">
        <v>6131.25</v>
      </c>
      <c r="E621" s="79">
        <v>10000</v>
      </c>
      <c r="F621" s="79"/>
      <c r="G621" s="172">
        <f t="shared" si="82"/>
        <v>123.86363636363636</v>
      </c>
      <c r="H621" s="172">
        <f t="shared" si="81"/>
        <v>61.3125</v>
      </c>
    </row>
    <row r="622" spans="1:8" ht="15" customHeight="1">
      <c r="A622" s="60">
        <v>4224</v>
      </c>
      <c r="B622" s="59" t="s">
        <v>1336</v>
      </c>
      <c r="C622" s="79"/>
      <c r="D622" s="79">
        <v>522798.12</v>
      </c>
      <c r="E622" s="79">
        <v>522800</v>
      </c>
      <c r="F622" s="79"/>
      <c r="G622" s="172"/>
      <c r="H622" s="172">
        <f t="shared" si="81"/>
        <v>99.999640397857689</v>
      </c>
    </row>
    <row r="623" spans="1:8" ht="15" hidden="1" customHeight="1">
      <c r="A623" s="60">
        <v>4227</v>
      </c>
      <c r="B623" s="59" t="s">
        <v>1288</v>
      </c>
      <c r="C623" s="79"/>
      <c r="D623" s="79"/>
      <c r="E623" s="79"/>
      <c r="F623" s="79"/>
      <c r="G623" s="172" t="e">
        <f t="shared" si="82"/>
        <v>#DIV/0!</v>
      </c>
      <c r="H623" s="172" t="e">
        <f t="shared" si="81"/>
        <v>#DIV/0!</v>
      </c>
    </row>
    <row r="624" spans="1:8" ht="32.25" customHeight="1">
      <c r="A624" s="55"/>
      <c r="B624" s="55" t="s">
        <v>1150</v>
      </c>
      <c r="C624" s="71">
        <f t="shared" ref="C624:E624" si="87">C625+C637+C629</f>
        <v>41750</v>
      </c>
      <c r="D624" s="71">
        <f>D625+D637+D629</f>
        <v>51567.82</v>
      </c>
      <c r="E624" s="71">
        <f t="shared" si="87"/>
        <v>45500</v>
      </c>
      <c r="F624" s="71">
        <f>F625+F637+F629</f>
        <v>35000</v>
      </c>
      <c r="G624" s="174">
        <f t="shared" si="82"/>
        <v>123.5157365269461</v>
      </c>
      <c r="H624" s="174">
        <f t="shared" si="81"/>
        <v>113.33586813186814</v>
      </c>
    </row>
    <row r="625" spans="1:8" ht="15" customHeight="1">
      <c r="A625" s="50"/>
      <c r="B625" s="50" t="s">
        <v>1261</v>
      </c>
      <c r="C625" s="53">
        <f t="shared" ref="C625:E625" si="88">SUM(C626:C628)</f>
        <v>32077</v>
      </c>
      <c r="D625" s="53">
        <f>SUM(D626:D628)</f>
        <v>0</v>
      </c>
      <c r="E625" s="53">
        <f t="shared" si="88"/>
        <v>0</v>
      </c>
      <c r="F625" s="53">
        <f t="shared" ref="F625" si="89">SUM(F626:F628)</f>
        <v>0</v>
      </c>
      <c r="G625" s="171">
        <f t="shared" si="82"/>
        <v>0</v>
      </c>
      <c r="H625" s="171"/>
    </row>
    <row r="626" spans="1:8" ht="15" hidden="1" customHeight="1">
      <c r="A626" s="60">
        <v>3237</v>
      </c>
      <c r="B626" s="59" t="s">
        <v>1278</v>
      </c>
      <c r="C626" s="79"/>
      <c r="D626" s="79"/>
      <c r="E626" s="79"/>
      <c r="F626" s="79"/>
      <c r="G626" s="172" t="e">
        <f t="shared" si="82"/>
        <v>#DIV/0!</v>
      </c>
      <c r="H626" s="172" t="e">
        <f t="shared" si="81"/>
        <v>#DIV/0!</v>
      </c>
    </row>
    <row r="627" spans="1:8" ht="15" customHeight="1">
      <c r="A627" s="60">
        <v>3239</v>
      </c>
      <c r="B627" s="59" t="s">
        <v>1280</v>
      </c>
      <c r="C627" s="79">
        <v>32077</v>
      </c>
      <c r="D627" s="79"/>
      <c r="E627" s="79"/>
      <c r="F627" s="79"/>
      <c r="G627" s="172">
        <f t="shared" si="82"/>
        <v>0</v>
      </c>
      <c r="H627" s="172"/>
    </row>
    <row r="628" spans="1:8" ht="15" hidden="1" customHeight="1">
      <c r="A628" s="60">
        <v>4262</v>
      </c>
      <c r="B628" s="59" t="s">
        <v>1452</v>
      </c>
      <c r="C628" s="79"/>
      <c r="D628" s="79"/>
      <c r="E628" s="79"/>
      <c r="F628" s="79"/>
      <c r="G628" s="172" t="e">
        <f t="shared" si="82"/>
        <v>#DIV/0!</v>
      </c>
      <c r="H628" s="172" t="e">
        <f t="shared" si="81"/>
        <v>#DIV/0!</v>
      </c>
    </row>
    <row r="629" spans="1:8" ht="15" customHeight="1">
      <c r="A629" s="50"/>
      <c r="B629" s="50" t="s">
        <v>1263</v>
      </c>
      <c r="C629" s="53">
        <f t="shared" ref="C629:E629" si="90">SUM(C630:C636)</f>
        <v>0</v>
      </c>
      <c r="D629" s="53">
        <f>SUM(D630:D636)</f>
        <v>500.32</v>
      </c>
      <c r="E629" s="53">
        <f t="shared" si="90"/>
        <v>500</v>
      </c>
      <c r="F629" s="53">
        <f t="shared" ref="F629" si="91">SUM(F630:F636)</f>
        <v>0</v>
      </c>
      <c r="G629" s="171"/>
      <c r="H629" s="171">
        <f t="shared" si="81"/>
        <v>100.06399999999999</v>
      </c>
    </row>
    <row r="630" spans="1:8" ht="15" customHeight="1">
      <c r="A630" s="60">
        <v>3111</v>
      </c>
      <c r="B630" s="59" t="s">
        <v>1431</v>
      </c>
      <c r="C630" s="79"/>
      <c r="D630" s="79">
        <v>429.46</v>
      </c>
      <c r="E630" s="79">
        <v>430</v>
      </c>
      <c r="F630" s="79"/>
      <c r="G630" s="172"/>
      <c r="H630" s="172">
        <f t="shared" si="81"/>
        <v>99.874418604651154</v>
      </c>
    </row>
    <row r="631" spans="1:8" ht="15" customHeight="1">
      <c r="A631" s="60">
        <v>3132</v>
      </c>
      <c r="B631" s="59" t="s">
        <v>1383</v>
      </c>
      <c r="C631" s="79"/>
      <c r="D631" s="79">
        <v>70.86</v>
      </c>
      <c r="E631" s="79">
        <v>70</v>
      </c>
      <c r="F631" s="79"/>
      <c r="G631" s="172"/>
      <c r="H631" s="172">
        <f t="shared" si="81"/>
        <v>101.22857142857143</v>
      </c>
    </row>
    <row r="632" spans="1:8" ht="15" hidden="1" customHeight="1">
      <c r="A632" s="60">
        <v>3133</v>
      </c>
      <c r="B632" s="59" t="s">
        <v>1432</v>
      </c>
      <c r="C632" s="79"/>
      <c r="D632" s="79"/>
      <c r="E632" s="79"/>
      <c r="F632" s="79"/>
      <c r="G632" s="172" t="e">
        <f t="shared" si="82"/>
        <v>#DIV/0!</v>
      </c>
      <c r="H632" s="172" t="e">
        <f t="shared" si="81"/>
        <v>#DIV/0!</v>
      </c>
    </row>
    <row r="633" spans="1:8" ht="15" hidden="1" customHeight="1">
      <c r="A633" s="60">
        <v>3211</v>
      </c>
      <c r="B633" s="59" t="s">
        <v>1264</v>
      </c>
      <c r="C633" s="79"/>
      <c r="D633" s="79"/>
      <c r="E633" s="79"/>
      <c r="F633" s="79"/>
      <c r="G633" s="172" t="e">
        <f t="shared" si="82"/>
        <v>#DIV/0!</v>
      </c>
      <c r="H633" s="172" t="e">
        <f t="shared" si="81"/>
        <v>#DIV/0!</v>
      </c>
    </row>
    <row r="634" spans="1:8" ht="15" hidden="1" customHeight="1">
      <c r="A634" s="60">
        <v>3237</v>
      </c>
      <c r="B634" s="59" t="s">
        <v>1278</v>
      </c>
      <c r="C634" s="79"/>
      <c r="D634" s="79"/>
      <c r="E634" s="79"/>
      <c r="F634" s="79"/>
      <c r="G634" s="172" t="e">
        <f t="shared" si="82"/>
        <v>#DIV/0!</v>
      </c>
      <c r="H634" s="172" t="e">
        <f t="shared" si="81"/>
        <v>#DIV/0!</v>
      </c>
    </row>
    <row r="635" spans="1:8" ht="15" hidden="1" customHeight="1">
      <c r="A635" s="60">
        <v>3239</v>
      </c>
      <c r="B635" s="59" t="s">
        <v>1280</v>
      </c>
      <c r="C635" s="79"/>
      <c r="D635" s="79"/>
      <c r="E635" s="79"/>
      <c r="F635" s="79"/>
      <c r="G635" s="172" t="e">
        <f t="shared" si="82"/>
        <v>#DIV/0!</v>
      </c>
      <c r="H635" s="172" t="e">
        <f t="shared" si="81"/>
        <v>#DIV/0!</v>
      </c>
    </row>
    <row r="636" spans="1:8" ht="15" hidden="1" customHeight="1">
      <c r="A636" s="60">
        <v>3295</v>
      </c>
      <c r="B636" s="59" t="s">
        <v>1284</v>
      </c>
      <c r="C636" s="79"/>
      <c r="D636" s="79"/>
      <c r="E636" s="79"/>
      <c r="F636" s="79"/>
      <c r="G636" s="172" t="e">
        <f t="shared" si="82"/>
        <v>#DIV/0!</v>
      </c>
      <c r="H636" s="172" t="e">
        <f t="shared" si="81"/>
        <v>#DIV/0!</v>
      </c>
    </row>
    <row r="637" spans="1:8" ht="15" customHeight="1">
      <c r="A637" s="50"/>
      <c r="B637" s="50" t="s">
        <v>174</v>
      </c>
      <c r="C637" s="53">
        <f t="shared" ref="C637:E637" si="92">SUM(C638:C641)</f>
        <v>9673</v>
      </c>
      <c r="D637" s="53">
        <f>SUM(D638:D641)</f>
        <v>51067.5</v>
      </c>
      <c r="E637" s="53">
        <f t="shared" si="92"/>
        <v>45000</v>
      </c>
      <c r="F637" s="53">
        <f>SUM(F638:F641)</f>
        <v>35000</v>
      </c>
      <c r="G637" s="171">
        <f t="shared" si="82"/>
        <v>527.93859195699372</v>
      </c>
      <c r="H637" s="171">
        <f t="shared" si="81"/>
        <v>113.48333333333333</v>
      </c>
    </row>
    <row r="638" spans="1:8" ht="15" hidden="1" customHeight="1">
      <c r="A638" s="60">
        <v>3111</v>
      </c>
      <c r="B638" s="58" t="s">
        <v>1431</v>
      </c>
      <c r="C638" s="79"/>
      <c r="D638" s="79"/>
      <c r="E638" s="79"/>
      <c r="F638" s="79"/>
      <c r="G638" s="172" t="e">
        <f t="shared" si="82"/>
        <v>#DIV/0!</v>
      </c>
      <c r="H638" s="172" t="e">
        <f t="shared" si="81"/>
        <v>#DIV/0!</v>
      </c>
    </row>
    <row r="639" spans="1:8" ht="15" customHeight="1">
      <c r="A639" s="60">
        <v>3237</v>
      </c>
      <c r="B639" s="59" t="s">
        <v>1319</v>
      </c>
      <c r="C639" s="79"/>
      <c r="D639" s="79"/>
      <c r="E639" s="79"/>
      <c r="F639" s="79">
        <v>10000</v>
      </c>
      <c r="G639" s="172"/>
      <c r="H639" s="172"/>
    </row>
    <row r="640" spans="1:8" ht="15" customHeight="1">
      <c r="A640" s="60">
        <v>3239</v>
      </c>
      <c r="B640" s="59" t="s">
        <v>1280</v>
      </c>
      <c r="C640" s="79">
        <v>9673</v>
      </c>
      <c r="D640" s="79">
        <v>43636.25</v>
      </c>
      <c r="E640" s="79">
        <v>45000</v>
      </c>
      <c r="F640" s="79">
        <v>25000</v>
      </c>
      <c r="G640" s="172">
        <f t="shared" si="82"/>
        <v>451.11392535924739</v>
      </c>
      <c r="H640" s="172">
        <f t="shared" si="81"/>
        <v>96.969444444444434</v>
      </c>
    </row>
    <row r="641" spans="1:8" ht="15" customHeight="1">
      <c r="A641" s="60">
        <v>4221</v>
      </c>
      <c r="B641" s="59" t="s">
        <v>1287</v>
      </c>
      <c r="C641" s="79"/>
      <c r="D641" s="79">
        <v>7431.25</v>
      </c>
      <c r="E641" s="79"/>
      <c r="F641" s="79"/>
      <c r="G641" s="172"/>
      <c r="H641" s="172"/>
    </row>
    <row r="642" spans="1:8" ht="15" customHeight="1">
      <c r="A642" s="55"/>
      <c r="B642" s="55" t="s">
        <v>1234</v>
      </c>
      <c r="C642" s="56">
        <f>C643+C648</f>
        <v>7491</v>
      </c>
      <c r="D642" s="56">
        <f>D643+D648</f>
        <v>2508.91</v>
      </c>
      <c r="E642" s="56">
        <f t="shared" ref="E642" si="93">E643+E648</f>
        <v>2600</v>
      </c>
      <c r="F642" s="56">
        <f t="shared" ref="F642" si="94">F643+F648</f>
        <v>9705</v>
      </c>
      <c r="G642" s="170">
        <f t="shared" si="82"/>
        <v>33.492324122280067</v>
      </c>
      <c r="H642" s="170">
        <f t="shared" si="81"/>
        <v>96.496538461538464</v>
      </c>
    </row>
    <row r="643" spans="1:8" ht="15" customHeight="1">
      <c r="A643" s="50"/>
      <c r="B643" s="50" t="s">
        <v>174</v>
      </c>
      <c r="C643" s="53">
        <f>SUM(C644:C647)</f>
        <v>3616</v>
      </c>
      <c r="D643" s="53">
        <f>SUM(D644:D647)</f>
        <v>2274.27</v>
      </c>
      <c r="E643" s="53">
        <f t="shared" ref="E643" si="95">SUM(E644:E647)</f>
        <v>2300</v>
      </c>
      <c r="F643" s="53">
        <f t="shared" ref="F643" si="96">SUM(F644:F647)</f>
        <v>6705</v>
      </c>
      <c r="G643" s="171">
        <f t="shared" si="82"/>
        <v>62.894634955752217</v>
      </c>
      <c r="H643" s="171">
        <f t="shared" si="81"/>
        <v>98.881304347826088</v>
      </c>
    </row>
    <row r="644" spans="1:8" ht="15" hidden="1" customHeight="1">
      <c r="A644" s="60">
        <v>3111</v>
      </c>
      <c r="B644" s="59" t="s">
        <v>1431</v>
      </c>
      <c r="C644" s="79"/>
      <c r="D644" s="79"/>
      <c r="E644" s="79"/>
      <c r="F644" s="79"/>
      <c r="G644" s="172" t="e">
        <f t="shared" si="82"/>
        <v>#DIV/0!</v>
      </c>
      <c r="H644" s="172" t="e">
        <f t="shared" si="81"/>
        <v>#DIV/0!</v>
      </c>
    </row>
    <row r="645" spans="1:8" ht="15" hidden="1" customHeight="1">
      <c r="A645" s="60">
        <v>3132</v>
      </c>
      <c r="B645" s="59" t="s">
        <v>1383</v>
      </c>
      <c r="C645" s="79"/>
      <c r="D645" s="79"/>
      <c r="E645" s="79"/>
      <c r="F645" s="79"/>
      <c r="G645" s="172" t="e">
        <f t="shared" si="82"/>
        <v>#DIV/0!</v>
      </c>
      <c r="H645" s="172" t="e">
        <f t="shared" si="81"/>
        <v>#DIV/0!</v>
      </c>
    </row>
    <row r="646" spans="1:8" ht="15" customHeight="1">
      <c r="A646" s="60">
        <v>3237</v>
      </c>
      <c r="B646" s="59" t="s">
        <v>1278</v>
      </c>
      <c r="C646" s="79"/>
      <c r="D646" s="79">
        <v>2274.27</v>
      </c>
      <c r="E646" s="79">
        <v>2300</v>
      </c>
      <c r="F646" s="79">
        <f>3000-1295</f>
        <v>1705</v>
      </c>
      <c r="G646" s="172"/>
      <c r="H646" s="172">
        <f t="shared" ref="H646:H671" si="97">D646/E646*100</f>
        <v>98.881304347826088</v>
      </c>
    </row>
    <row r="647" spans="1:8" ht="15" customHeight="1">
      <c r="A647" s="60">
        <v>3239</v>
      </c>
      <c r="B647" s="59" t="s">
        <v>1280</v>
      </c>
      <c r="C647" s="79">
        <v>3616</v>
      </c>
      <c r="D647" s="79"/>
      <c r="E647" s="79"/>
      <c r="F647" s="79">
        <v>5000</v>
      </c>
      <c r="G647" s="172">
        <f t="shared" ref="G647:G671" si="98">D647/C647*100</f>
        <v>0</v>
      </c>
      <c r="H647" s="172"/>
    </row>
    <row r="648" spans="1:8" ht="15" customHeight="1">
      <c r="A648" s="50"/>
      <c r="B648" s="50" t="s">
        <v>1263</v>
      </c>
      <c r="C648" s="53">
        <f t="shared" ref="C648:E648" si="99">C650+C649</f>
        <v>3875</v>
      </c>
      <c r="D648" s="53">
        <f>D650+D649</f>
        <v>234.64</v>
      </c>
      <c r="E648" s="53">
        <f t="shared" si="99"/>
        <v>300</v>
      </c>
      <c r="F648" s="53">
        <f>F650+F649</f>
        <v>3000</v>
      </c>
      <c r="G648" s="171">
        <f t="shared" si="98"/>
        <v>6.0552258064516122</v>
      </c>
      <c r="H648" s="171">
        <f t="shared" si="97"/>
        <v>78.213333333333324</v>
      </c>
    </row>
    <row r="649" spans="1:8" ht="15" customHeight="1">
      <c r="A649" s="60">
        <v>3237</v>
      </c>
      <c r="B649" s="59" t="s">
        <v>1278</v>
      </c>
      <c r="C649" s="79"/>
      <c r="D649" s="79">
        <v>234.64</v>
      </c>
      <c r="E649" s="79"/>
      <c r="F649" s="79"/>
      <c r="G649" s="172"/>
      <c r="H649" s="172"/>
    </row>
    <row r="650" spans="1:8" ht="15" customHeight="1">
      <c r="A650" s="60">
        <v>3239</v>
      </c>
      <c r="B650" s="59" t="s">
        <v>1524</v>
      </c>
      <c r="C650" s="79">
        <v>3875</v>
      </c>
      <c r="D650" s="79"/>
      <c r="E650" s="79">
        <v>300</v>
      </c>
      <c r="F650" s="79">
        <v>3000</v>
      </c>
      <c r="G650" s="172">
        <f t="shared" si="98"/>
        <v>0</v>
      </c>
      <c r="H650" s="172">
        <f t="shared" si="97"/>
        <v>0</v>
      </c>
    </row>
    <row r="651" spans="1:8" ht="31.5" customHeight="1">
      <c r="A651" s="55"/>
      <c r="B651" s="55" t="s">
        <v>1437</v>
      </c>
      <c r="C651" s="71">
        <f t="shared" ref="C651:E651" si="100">C652+C664</f>
        <v>6408</v>
      </c>
      <c r="D651" s="71">
        <f>D652+D664</f>
        <v>232157.22</v>
      </c>
      <c r="E651" s="71">
        <f t="shared" si="100"/>
        <v>185560</v>
      </c>
      <c r="F651" s="71">
        <f>F652+F664</f>
        <v>9000</v>
      </c>
      <c r="G651" s="174">
        <f t="shared" si="98"/>
        <v>3622.9279026217228</v>
      </c>
      <c r="H651" s="174">
        <f t="shared" si="97"/>
        <v>125.11167277430482</v>
      </c>
    </row>
    <row r="652" spans="1:8" ht="15" customHeight="1">
      <c r="A652" s="50"/>
      <c r="B652" s="50" t="s">
        <v>1263</v>
      </c>
      <c r="C652" s="53">
        <f t="shared" ref="C652:E652" si="101">SUM(C653:C663)</f>
        <v>0</v>
      </c>
      <c r="D652" s="53">
        <f>SUM(D653:D663)</f>
        <v>198564.82</v>
      </c>
      <c r="E652" s="53">
        <f t="shared" si="101"/>
        <v>149960</v>
      </c>
      <c r="F652" s="53">
        <f>SUM(F653:F663)</f>
        <v>0</v>
      </c>
      <c r="G652" s="171"/>
      <c r="H652" s="171">
        <f t="shared" si="97"/>
        <v>132.41185649506534</v>
      </c>
    </row>
    <row r="653" spans="1:8" ht="15" customHeight="1">
      <c r="A653" s="60">
        <v>3121</v>
      </c>
      <c r="B653" s="59" t="s">
        <v>1317</v>
      </c>
      <c r="C653" s="79"/>
      <c r="D653" s="79">
        <v>48965.9</v>
      </c>
      <c r="E653" s="79"/>
      <c r="F653" s="79"/>
      <c r="G653" s="172"/>
      <c r="H653" s="172"/>
    </row>
    <row r="654" spans="1:8" ht="15" customHeight="1">
      <c r="A654" s="60">
        <v>3211</v>
      </c>
      <c r="B654" s="59" t="s">
        <v>1264</v>
      </c>
      <c r="C654" s="79"/>
      <c r="D654" s="79">
        <v>359</v>
      </c>
      <c r="E654" s="79">
        <v>360</v>
      </c>
      <c r="F654" s="79"/>
      <c r="G654" s="172"/>
      <c r="H654" s="172">
        <f t="shared" si="97"/>
        <v>99.722222222222229</v>
      </c>
    </row>
    <row r="655" spans="1:8" ht="15" customHeight="1">
      <c r="A655" s="60">
        <v>3233</v>
      </c>
      <c r="B655" s="59" t="s">
        <v>1646</v>
      </c>
      <c r="C655" s="79"/>
      <c r="D655" s="79">
        <v>21532.5</v>
      </c>
      <c r="E655" s="79">
        <v>21600</v>
      </c>
      <c r="F655" s="79"/>
      <c r="G655" s="172"/>
      <c r="H655" s="172">
        <f t="shared" si="97"/>
        <v>99.6875</v>
      </c>
    </row>
    <row r="656" spans="1:8" ht="15" customHeight="1">
      <c r="A656" s="60">
        <v>3235</v>
      </c>
      <c r="B656" s="59" t="s">
        <v>1276</v>
      </c>
      <c r="C656" s="79"/>
      <c r="D656" s="79">
        <v>22106.2</v>
      </c>
      <c r="E656" s="79">
        <v>22100</v>
      </c>
      <c r="F656" s="79">
        <v>0</v>
      </c>
      <c r="G656" s="172"/>
      <c r="H656" s="172">
        <f t="shared" si="97"/>
        <v>100.02805429864254</v>
      </c>
    </row>
    <row r="657" spans="1:8" ht="15" hidden="1" customHeight="1">
      <c r="A657" s="60">
        <v>3237</v>
      </c>
      <c r="B657" s="59" t="s">
        <v>1319</v>
      </c>
      <c r="C657" s="79"/>
      <c r="D657" s="79"/>
      <c r="E657" s="79"/>
      <c r="F657" s="79">
        <v>0</v>
      </c>
      <c r="G657" s="172"/>
      <c r="H657" s="172" t="e">
        <f t="shared" si="97"/>
        <v>#DIV/0!</v>
      </c>
    </row>
    <row r="658" spans="1:8" ht="15" customHeight="1">
      <c r="A658" s="60">
        <v>3238</v>
      </c>
      <c r="B658" s="59" t="s">
        <v>1279</v>
      </c>
      <c r="C658" s="79"/>
      <c r="D658" s="79">
        <v>22464.25</v>
      </c>
      <c r="E658" s="79">
        <v>22500</v>
      </c>
      <c r="F658" s="79"/>
      <c r="G658" s="172"/>
      <c r="H658" s="172">
        <f t="shared" si="97"/>
        <v>99.841111111111118</v>
      </c>
    </row>
    <row r="659" spans="1:8" ht="15" customHeight="1">
      <c r="A659" s="60">
        <v>3239</v>
      </c>
      <c r="B659" s="59" t="s">
        <v>1524</v>
      </c>
      <c r="C659" s="79"/>
      <c r="D659" s="79">
        <v>4750</v>
      </c>
      <c r="E659" s="79">
        <v>4800</v>
      </c>
      <c r="F659" s="79"/>
      <c r="G659" s="172"/>
      <c r="H659" s="172">
        <f t="shared" si="97"/>
        <v>98.958333333333343</v>
      </c>
    </row>
    <row r="660" spans="1:8" ht="15" customHeight="1">
      <c r="A660" s="60">
        <v>3241</v>
      </c>
      <c r="B660" s="59" t="s">
        <v>1320</v>
      </c>
      <c r="C660" s="79"/>
      <c r="D660" s="79">
        <v>2102</v>
      </c>
      <c r="E660" s="79">
        <v>2100</v>
      </c>
      <c r="F660" s="79">
        <v>0</v>
      </c>
      <c r="G660" s="172"/>
      <c r="H660" s="172">
        <f t="shared" si="97"/>
        <v>100.0952380952381</v>
      </c>
    </row>
    <row r="661" spans="1:8" ht="15" customHeight="1">
      <c r="A661" s="60">
        <v>3293</v>
      </c>
      <c r="B661" s="59" t="s">
        <v>1282</v>
      </c>
      <c r="C661" s="79"/>
      <c r="D661" s="79">
        <v>76284.97</v>
      </c>
      <c r="E661" s="79">
        <v>76500</v>
      </c>
      <c r="F661" s="79">
        <v>0</v>
      </c>
      <c r="G661" s="172"/>
      <c r="H661" s="172">
        <f t="shared" si="97"/>
        <v>99.718915032679746</v>
      </c>
    </row>
    <row r="662" spans="1:8" ht="15" hidden="1" customHeight="1">
      <c r="A662" s="60">
        <v>3432</v>
      </c>
      <c r="B662" s="81" t="s">
        <v>1323</v>
      </c>
      <c r="C662" s="79"/>
      <c r="D662" s="79"/>
      <c r="E662" s="79"/>
      <c r="F662" s="79">
        <v>0</v>
      </c>
      <c r="G662" s="172" t="e">
        <f t="shared" si="98"/>
        <v>#DIV/0!</v>
      </c>
      <c r="H662" s="172" t="e">
        <f t="shared" si="97"/>
        <v>#DIV/0!</v>
      </c>
    </row>
    <row r="663" spans="1:8" ht="15" hidden="1" customHeight="1">
      <c r="A663" s="60">
        <v>3811</v>
      </c>
      <c r="B663" s="59" t="s">
        <v>1326</v>
      </c>
      <c r="C663" s="79"/>
      <c r="D663" s="79">
        <v>0</v>
      </c>
      <c r="E663" s="79">
        <v>0</v>
      </c>
      <c r="F663" s="79">
        <v>0</v>
      </c>
      <c r="G663" s="172" t="e">
        <f t="shared" si="98"/>
        <v>#DIV/0!</v>
      </c>
      <c r="H663" s="172" t="e">
        <f t="shared" si="97"/>
        <v>#DIV/0!</v>
      </c>
    </row>
    <row r="664" spans="1:8" ht="15" customHeight="1">
      <c r="A664" s="50"/>
      <c r="B664" s="50" t="s">
        <v>1516</v>
      </c>
      <c r="C664" s="53">
        <f t="shared" ref="C664:E664" si="102">SUM(C665:C671)</f>
        <v>6408</v>
      </c>
      <c r="D664" s="53">
        <f>SUM(D665:D671)</f>
        <v>33592.400000000001</v>
      </c>
      <c r="E664" s="53">
        <f t="shared" si="102"/>
        <v>35600</v>
      </c>
      <c r="F664" s="53">
        <f t="shared" ref="F664" si="103">SUM(F665:F671)</f>
        <v>9000</v>
      </c>
      <c r="G664" s="171">
        <f t="shared" si="98"/>
        <v>524.22596754057429</v>
      </c>
      <c r="H664" s="171">
        <f t="shared" si="97"/>
        <v>94.360674157303364</v>
      </c>
    </row>
    <row r="665" spans="1:8" ht="15" customHeight="1">
      <c r="A665" s="60">
        <v>3211</v>
      </c>
      <c r="B665" s="59" t="s">
        <v>1264</v>
      </c>
      <c r="C665" s="79">
        <v>5447</v>
      </c>
      <c r="D665" s="79">
        <v>10206.01</v>
      </c>
      <c r="E665" s="79">
        <v>12000</v>
      </c>
      <c r="F665" s="79">
        <v>6000</v>
      </c>
      <c r="G665" s="172">
        <f t="shared" si="98"/>
        <v>187.36937763906738</v>
      </c>
      <c r="H665" s="172">
        <f t="shared" si="97"/>
        <v>85.050083333333333</v>
      </c>
    </row>
    <row r="666" spans="1:8" ht="15" customHeight="1">
      <c r="A666" s="60">
        <v>3221</v>
      </c>
      <c r="B666" s="59" t="s">
        <v>1267</v>
      </c>
      <c r="C666" s="79"/>
      <c r="D666" s="79">
        <v>572</v>
      </c>
      <c r="E666" s="79">
        <v>600</v>
      </c>
      <c r="F666" s="79"/>
      <c r="G666" s="172"/>
      <c r="H666" s="172">
        <f t="shared" si="97"/>
        <v>95.333333333333343</v>
      </c>
    </row>
    <row r="667" spans="1:8" ht="15" customHeight="1">
      <c r="A667" s="60">
        <v>3235</v>
      </c>
      <c r="B667" s="59" t="s">
        <v>1276</v>
      </c>
      <c r="C667" s="79"/>
      <c r="D667" s="79"/>
      <c r="E667" s="79"/>
      <c r="F667" s="79">
        <v>1000</v>
      </c>
      <c r="G667" s="172"/>
      <c r="H667" s="172"/>
    </row>
    <row r="668" spans="1:8" ht="15" customHeight="1">
      <c r="A668" s="60">
        <v>3237</v>
      </c>
      <c r="B668" s="59" t="s">
        <v>1319</v>
      </c>
      <c r="C668" s="79"/>
      <c r="D668" s="79">
        <v>4015.34</v>
      </c>
      <c r="E668" s="79">
        <v>4000</v>
      </c>
      <c r="F668" s="79">
        <v>0</v>
      </c>
      <c r="G668" s="172"/>
      <c r="H668" s="172">
        <f t="shared" si="97"/>
        <v>100.3835</v>
      </c>
    </row>
    <row r="669" spans="1:8" ht="15" customHeight="1">
      <c r="A669" s="60">
        <v>3239</v>
      </c>
      <c r="B669" s="59" t="s">
        <v>1531</v>
      </c>
      <c r="C669" s="79"/>
      <c r="D669" s="79">
        <v>12736.67</v>
      </c>
      <c r="E669" s="79">
        <v>12800</v>
      </c>
      <c r="F669" s="79"/>
      <c r="G669" s="172"/>
      <c r="H669" s="172">
        <f t="shared" si="97"/>
        <v>99.505234375000001</v>
      </c>
    </row>
    <row r="670" spans="1:8" ht="15" customHeight="1">
      <c r="A670" s="60">
        <v>3241</v>
      </c>
      <c r="B670" s="59" t="s">
        <v>1320</v>
      </c>
      <c r="C670" s="79"/>
      <c r="D670" s="79">
        <v>1930.19</v>
      </c>
      <c r="E670" s="79">
        <v>2000</v>
      </c>
      <c r="F670" s="79">
        <v>0</v>
      </c>
      <c r="G670" s="172"/>
      <c r="H670" s="172">
        <f t="shared" si="97"/>
        <v>96.509500000000003</v>
      </c>
    </row>
    <row r="671" spans="1:8" ht="15" customHeight="1">
      <c r="A671" s="60">
        <v>3293</v>
      </c>
      <c r="B671" s="59" t="s">
        <v>1282</v>
      </c>
      <c r="C671" s="79">
        <v>961</v>
      </c>
      <c r="D671" s="79">
        <v>4132.1899999999996</v>
      </c>
      <c r="E671" s="79">
        <v>4200</v>
      </c>
      <c r="F671" s="79">
        <v>2000</v>
      </c>
      <c r="G671" s="172">
        <f t="shared" si="98"/>
        <v>429.98855359001038</v>
      </c>
      <c r="H671" s="172">
        <f t="shared" si="97"/>
        <v>98.385476190476183</v>
      </c>
    </row>
    <row r="672" spans="1:8" ht="15" customHeight="1">
      <c r="A672" s="48"/>
      <c r="B672" s="48" t="s">
        <v>1388</v>
      </c>
      <c r="C672" s="57">
        <f t="shared" ref="C672:E672" si="104">C5+C16+C67+C227+C173</f>
        <v>53145088</v>
      </c>
      <c r="D672" s="57">
        <f>D5+D16+D67+D227+D173</f>
        <v>56214848.619999997</v>
      </c>
      <c r="E672" s="57">
        <f t="shared" si="104"/>
        <v>55109051.960000001</v>
      </c>
      <c r="F672" s="57">
        <f>F5+F16+F67+F227+F173</f>
        <v>46564197.021000005</v>
      </c>
      <c r="G672" s="103">
        <f>F672/C672*100</f>
        <v>87.617122811048887</v>
      </c>
      <c r="H672" s="103">
        <f>F672/D672*100</f>
        <v>82.832557881216985</v>
      </c>
    </row>
    <row r="674" spans="4:4">
      <c r="D674" s="94"/>
    </row>
    <row r="676" spans="4:4">
      <c r="D676" s="93"/>
    </row>
  </sheetData>
  <mergeCells count="1">
    <mergeCell ref="A1:H1"/>
  </mergeCells>
  <dataValidations count="1">
    <dataValidation type="whole" allowBlank="1" showInputMessage="1" showErrorMessage="1" errorTitle="GREŠKA" error="U ovo polje je dozvoljen unos samo brojčanih vrijednosti (bez decimala!)" sqref="C142:F142" xr:uid="{00000000-0002-0000-0700-000000000000}">
      <formula1>0</formula1>
      <formula2>10000000000</formula2>
    </dataValidation>
  </dataValidations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H398"/>
  <sheetViews>
    <sheetView zoomScale="80" zoomScaleNormal="80" workbookViewId="0">
      <selection activeCell="H372" sqref="H372"/>
    </sheetView>
  </sheetViews>
  <sheetFormatPr defaultRowHeight="15"/>
  <cols>
    <col min="2" max="2" width="66.7109375" customWidth="1"/>
    <col min="3" max="3" width="15.42578125" style="99" customWidth="1"/>
    <col min="4" max="4" width="19.28515625" style="99" customWidth="1"/>
    <col min="5" max="6" width="15.42578125" style="117" customWidth="1"/>
    <col min="7" max="7" width="13" style="95" customWidth="1"/>
    <col min="8" max="8" width="11.28515625" customWidth="1"/>
  </cols>
  <sheetData>
    <row r="2" spans="1:8" s="19" customFormat="1" ht="80.25" customHeight="1">
      <c r="A2" s="55" t="s">
        <v>1349</v>
      </c>
      <c r="B2" s="69" t="s">
        <v>1387</v>
      </c>
      <c r="C2" s="27" t="str">
        <f>'Opći dio'!B11</f>
        <v>Izvršenje 2021.</v>
      </c>
      <c r="D2" s="27" t="str">
        <f>'Opći dio'!C11</f>
        <v>Izvršenje 2022.</v>
      </c>
      <c r="E2" s="27" t="str">
        <f>'Opći dio'!D11</f>
        <v>REBALANS 2022.</v>
      </c>
      <c r="F2" s="27" t="str">
        <f>'Opći dio'!E11</f>
        <v>PLAN 2023.</v>
      </c>
      <c r="G2" s="27" t="str">
        <f>'Opći dio prihodi'!G3</f>
        <v>Indeks                (4/3)</v>
      </c>
      <c r="H2" s="27" t="str">
        <f>'Opći dio prihodi'!H3</f>
        <v>Indeks (4/5)</v>
      </c>
    </row>
    <row r="3" spans="1:8" s="19" customFormat="1" ht="15" customHeight="1">
      <c r="A3" s="68">
        <f>'Opći dio prihodi'!A4</f>
        <v>1</v>
      </c>
      <c r="B3" s="68">
        <f>'Opći dio prihodi'!B4</f>
        <v>2</v>
      </c>
      <c r="C3" s="68">
        <f>'Opći dio prihodi'!C4</f>
        <v>3</v>
      </c>
      <c r="D3" s="68">
        <f>'Opći dio prihodi'!D4</f>
        <v>4</v>
      </c>
      <c r="E3" s="68">
        <f>'Opći dio prihodi'!E4</f>
        <v>5</v>
      </c>
      <c r="F3" s="68">
        <f>'Opći dio prihodi'!F4</f>
        <v>6</v>
      </c>
      <c r="G3" s="68">
        <f>'Opći dio prihodi'!G4</f>
        <v>7</v>
      </c>
      <c r="H3" s="68">
        <f>'Opći dio prihodi'!H4</f>
        <v>8</v>
      </c>
    </row>
    <row r="4" spans="1:8" s="19" customFormat="1" ht="30" customHeight="1">
      <c r="A4" s="88"/>
      <c r="B4" s="88" t="s">
        <v>1514</v>
      </c>
      <c r="C4" s="89">
        <f t="shared" ref="C4:E4" si="0">C5</f>
        <v>21525869</v>
      </c>
      <c r="D4" s="89">
        <f>D5</f>
        <v>22570575.500000004</v>
      </c>
      <c r="E4" s="89">
        <f t="shared" si="0"/>
        <v>22537648.350000001</v>
      </c>
      <c r="F4" s="89">
        <f>F5</f>
        <v>26511554.736000005</v>
      </c>
      <c r="G4" s="90">
        <f>D4/C4*100</f>
        <v>104.85326051180562</v>
      </c>
      <c r="H4" s="90">
        <f>D4/E4*100</f>
        <v>100.14609842823288</v>
      </c>
    </row>
    <row r="5" spans="1:8" s="19" customFormat="1" ht="15" customHeight="1">
      <c r="A5" s="50"/>
      <c r="B5" s="50" t="s">
        <v>1261</v>
      </c>
      <c r="C5" s="53">
        <f>SUM(C6:C13)</f>
        <v>21525869</v>
      </c>
      <c r="D5" s="53">
        <f>SUM(D6:D13)</f>
        <v>22570575.500000004</v>
      </c>
      <c r="E5" s="53">
        <f t="shared" ref="E5" si="1">SUM(E6:E13)</f>
        <v>22537648.350000001</v>
      </c>
      <c r="F5" s="53">
        <f t="shared" ref="F5" si="2">SUM(F6:F13)</f>
        <v>26511554.736000005</v>
      </c>
      <c r="G5" s="101">
        <f t="shared" ref="G5:G68" si="3">D5/C5*100</f>
        <v>104.85326051180562</v>
      </c>
      <c r="H5" s="101">
        <f t="shared" ref="H5:H68" si="4">D5/E5*100</f>
        <v>100.14609842823288</v>
      </c>
    </row>
    <row r="6" spans="1:8" s="164" customFormat="1" ht="15" customHeight="1">
      <c r="A6" s="163">
        <v>3111</v>
      </c>
      <c r="B6" s="153" t="s">
        <v>1431</v>
      </c>
      <c r="C6" s="79">
        <f>'Rashodi po aktiv. i izv.fin.'!C8+'Rashodi po aktiv. i izv.fin.'!C70</f>
        <v>17734519</v>
      </c>
      <c r="D6" s="79">
        <f>'Rashodi po aktiv. i izv.fin.'!D8+'Rashodi po aktiv. i izv.fin.'!D70</f>
        <v>18418232.449999999</v>
      </c>
      <c r="E6" s="79">
        <f>'Rashodi po aktiv. i izv.fin.'!E8+'Rashodi po aktiv. i izv.fin.'!E70</f>
        <v>18391537</v>
      </c>
      <c r="F6" s="79">
        <f>'Rashodi po aktiv. i izv.fin.'!F8+'Rashodi po aktiv. i izv.fin.'!F70</f>
        <v>21563121.171</v>
      </c>
      <c r="G6" s="98">
        <f t="shared" si="3"/>
        <v>103.8552692069066</v>
      </c>
      <c r="H6" s="98">
        <f t="shared" si="4"/>
        <v>100.14515072883793</v>
      </c>
    </row>
    <row r="7" spans="1:8" s="164" customFormat="1" ht="15" customHeight="1">
      <c r="A7" s="163">
        <v>3114</v>
      </c>
      <c r="B7" s="153" t="s">
        <v>1632</v>
      </c>
      <c r="C7" s="79">
        <f>'Rashodi po aktiv. i izv.fin.'!C9</f>
        <v>0</v>
      </c>
      <c r="D7" s="79">
        <f>'Rashodi po aktiv. i izv.fin.'!D9</f>
        <v>55884.1</v>
      </c>
      <c r="E7" s="79">
        <f>'Rashodi po aktiv. i izv.fin.'!E9</f>
        <v>65105.85</v>
      </c>
      <c r="F7" s="79">
        <f>'Rashodi po aktiv. i izv.fin.'!F9</f>
        <v>291826.25400000002</v>
      </c>
      <c r="G7" s="98"/>
      <c r="H7" s="98">
        <f t="shared" si="4"/>
        <v>85.835758230635179</v>
      </c>
    </row>
    <row r="8" spans="1:8" s="164" customFormat="1" ht="15" customHeight="1">
      <c r="A8" s="163">
        <v>3121</v>
      </c>
      <c r="B8" s="153" t="s">
        <v>1317</v>
      </c>
      <c r="C8" s="79">
        <f>'Rashodi po aktiv. i izv.fin.'!C10</f>
        <v>491108</v>
      </c>
      <c r="D8" s="79">
        <f>'Rashodi po aktiv. i izv.fin.'!D10</f>
        <v>559495.31999999995</v>
      </c>
      <c r="E8" s="79">
        <f>'Rashodi po aktiv. i izv.fin.'!E10</f>
        <v>552323</v>
      </c>
      <c r="F8" s="79">
        <f>'Rashodi po aktiv. i izv.fin.'!F10</f>
        <v>478727.06100000005</v>
      </c>
      <c r="G8" s="98">
        <f t="shared" si="3"/>
        <v>113.92510812285688</v>
      </c>
      <c r="H8" s="98">
        <f t="shared" si="4"/>
        <v>101.29857347964868</v>
      </c>
    </row>
    <row r="9" spans="1:8" s="164" customFormat="1" ht="15" customHeight="1">
      <c r="A9" s="163">
        <v>3132</v>
      </c>
      <c r="B9" s="153" t="s">
        <v>1383</v>
      </c>
      <c r="C9" s="79">
        <f>'Rashodi po aktiv. i izv.fin.'!C11+'Rashodi po aktiv. i izv.fin.'!C71</f>
        <v>2926196</v>
      </c>
      <c r="D9" s="79">
        <f>'Rashodi po aktiv. i izv.fin.'!D11+'Rashodi po aktiv. i izv.fin.'!D71</f>
        <v>3048227.7800000003</v>
      </c>
      <c r="E9" s="79">
        <f>'Rashodi po aktiv. i izv.fin.'!E11+'Rashodi po aktiv. i izv.fin.'!E71</f>
        <v>3033689</v>
      </c>
      <c r="F9" s="79">
        <f>'Rashodi po aktiv. i izv.fin.'!F11+'Rashodi po aktiv. i izv.fin.'!F71</f>
        <v>3557911.452</v>
      </c>
      <c r="G9" s="98">
        <f t="shared" si="3"/>
        <v>104.17032146855509</v>
      </c>
      <c r="H9" s="98">
        <f t="shared" si="4"/>
        <v>100.4792442468559</v>
      </c>
    </row>
    <row r="10" spans="1:8" s="164" customFormat="1" ht="15" customHeight="1">
      <c r="A10" s="163">
        <v>3133</v>
      </c>
      <c r="B10" s="153" t="s">
        <v>1432</v>
      </c>
      <c r="C10" s="79">
        <f>'Rashodi po aktiv. i izv.fin.'!C12+'Rashodi po aktiv. i izv.fin.'!C72</f>
        <v>0</v>
      </c>
      <c r="D10" s="79">
        <f>'Rashodi po aktiv. i izv.fin.'!D12+'Rashodi po aktiv. i izv.fin.'!D72</f>
        <v>2.64</v>
      </c>
      <c r="E10" s="79">
        <f>'Rashodi po aktiv. i izv.fin.'!E12+'Rashodi po aktiv. i izv.fin.'!E72</f>
        <v>0</v>
      </c>
      <c r="F10" s="79">
        <f>'Rashodi po aktiv. i izv.fin.'!F12+'Rashodi po aktiv. i izv.fin.'!F72</f>
        <v>0</v>
      </c>
      <c r="G10" s="98"/>
      <c r="H10" s="98"/>
    </row>
    <row r="11" spans="1:8" s="164" customFormat="1" ht="15" customHeight="1">
      <c r="A11" s="163">
        <v>3212</v>
      </c>
      <c r="B11" s="153" t="s">
        <v>1265</v>
      </c>
      <c r="C11" s="79">
        <f>'Rashodi po aktiv. i izv.fin.'!C13</f>
        <v>326058</v>
      </c>
      <c r="D11" s="79">
        <f>'Rashodi po aktiv. i izv.fin.'!D13</f>
        <v>422470.71</v>
      </c>
      <c r="E11" s="79">
        <f>'Rashodi po aktiv. i izv.fin.'!E13</f>
        <v>423106</v>
      </c>
      <c r="F11" s="79">
        <f>'Rashodi po aktiv. i izv.fin.'!F13</f>
        <v>531461.02650000004</v>
      </c>
      <c r="G11" s="98">
        <f t="shared" si="3"/>
        <v>129.56919014408481</v>
      </c>
      <c r="H11" s="98">
        <f t="shared" si="4"/>
        <v>99.849850864795116</v>
      </c>
    </row>
    <row r="12" spans="1:8" s="19" customFormat="1" ht="15" customHeight="1">
      <c r="A12" s="60">
        <v>3236</v>
      </c>
      <c r="B12" s="153" t="s">
        <v>1277</v>
      </c>
      <c r="C12" s="79">
        <f>'Rashodi po aktiv. i izv.fin.'!C14</f>
        <v>17500</v>
      </c>
      <c r="D12" s="79">
        <f>'Rashodi po aktiv. i izv.fin.'!D14</f>
        <v>38400</v>
      </c>
      <c r="E12" s="79">
        <f>'Rashodi po aktiv. i izv.fin.'!E14</f>
        <v>38400</v>
      </c>
      <c r="F12" s="79">
        <f>'Rashodi po aktiv. i izv.fin.'!F14</f>
        <v>55001.850000000006</v>
      </c>
      <c r="G12" s="98">
        <f t="shared" si="3"/>
        <v>219.42857142857144</v>
      </c>
      <c r="H12" s="98">
        <f t="shared" si="4"/>
        <v>100</v>
      </c>
    </row>
    <row r="13" spans="1:8" s="19" customFormat="1" ht="15" customHeight="1">
      <c r="A13" s="60">
        <v>3295</v>
      </c>
      <c r="B13" s="153" t="s">
        <v>1284</v>
      </c>
      <c r="C13" s="79">
        <f>'Rashodi po aktiv. i izv.fin.'!C15</f>
        <v>30488</v>
      </c>
      <c r="D13" s="79">
        <f>'Rashodi po aktiv. i izv.fin.'!D15</f>
        <v>27862.5</v>
      </c>
      <c r="E13" s="79">
        <f>'Rashodi po aktiv. i izv.fin.'!E15</f>
        <v>33487.5</v>
      </c>
      <c r="F13" s="79">
        <f>'Rashodi po aktiv. i izv.fin.'!F15</f>
        <v>33505.921500000004</v>
      </c>
      <c r="G13" s="98">
        <f t="shared" si="3"/>
        <v>91.388415114143271</v>
      </c>
      <c r="H13" s="98">
        <f t="shared" si="4"/>
        <v>83.202687569988797</v>
      </c>
    </row>
    <row r="14" spans="1:8" s="19" customFormat="1" ht="30" customHeight="1">
      <c r="A14" s="88"/>
      <c r="B14" s="88" t="s">
        <v>1515</v>
      </c>
      <c r="C14" s="89">
        <f t="shared" ref="C14:E14" si="5">C15</f>
        <v>3237299</v>
      </c>
      <c r="D14" s="89">
        <f>D15</f>
        <v>2577643.8600000003</v>
      </c>
      <c r="E14" s="89">
        <f t="shared" si="5"/>
        <v>2903989.89</v>
      </c>
      <c r="F14" s="89">
        <f>F15</f>
        <v>3379336</v>
      </c>
      <c r="G14" s="176">
        <f t="shared" si="3"/>
        <v>79.62328657315868</v>
      </c>
      <c r="H14" s="176">
        <f t="shared" si="4"/>
        <v>88.762149926079815</v>
      </c>
    </row>
    <row r="15" spans="1:8" s="19" customFormat="1" ht="15" customHeight="1">
      <c r="A15" s="50"/>
      <c r="B15" s="50" t="s">
        <v>1261</v>
      </c>
      <c r="C15" s="53">
        <f>SUM(C16:C56)</f>
        <v>3237299</v>
      </c>
      <c r="D15" s="53">
        <f>SUM(D16:D56)</f>
        <v>2577643.8600000003</v>
      </c>
      <c r="E15" s="53">
        <f t="shared" ref="E15" si="6">SUM(E16:E56)</f>
        <v>2903989.89</v>
      </c>
      <c r="F15" s="53">
        <f t="shared" ref="F15" si="7">SUM(F16:F56)</f>
        <v>3379336</v>
      </c>
      <c r="G15" s="101">
        <f t="shared" si="3"/>
        <v>79.62328657315868</v>
      </c>
      <c r="H15" s="101">
        <f t="shared" si="4"/>
        <v>88.762149926079815</v>
      </c>
    </row>
    <row r="16" spans="1:8" s="164" customFormat="1" ht="15" hidden="1" customHeight="1">
      <c r="A16" s="163">
        <v>3111</v>
      </c>
      <c r="B16" s="59" t="s">
        <v>1431</v>
      </c>
      <c r="C16" s="79">
        <f>'Rashodi po aktiv. i izv.fin.'!C19</f>
        <v>0</v>
      </c>
      <c r="D16" s="79">
        <f>'Rashodi po aktiv. i izv.fin.'!D19</f>
        <v>0</v>
      </c>
      <c r="E16" s="79"/>
      <c r="F16" s="79">
        <f>'Rashodi po aktiv. i izv.fin.'!F19</f>
        <v>0</v>
      </c>
      <c r="G16" s="98" t="e">
        <f t="shared" si="3"/>
        <v>#DIV/0!</v>
      </c>
      <c r="H16" s="98" t="e">
        <f t="shared" si="4"/>
        <v>#DIV/0!</v>
      </c>
    </row>
    <row r="17" spans="1:8" s="164" customFormat="1" ht="15" customHeight="1">
      <c r="A17" s="163">
        <v>3112</v>
      </c>
      <c r="B17" s="59" t="s">
        <v>1448</v>
      </c>
      <c r="C17" s="79">
        <f>'Rashodi po aktiv. i izv.fin.'!C20</f>
        <v>723</v>
      </c>
      <c r="D17" s="79">
        <f>'Rashodi po aktiv. i izv.fin.'!D20</f>
        <v>0</v>
      </c>
      <c r="E17" s="79">
        <f>'Rashodi po aktiv. i izv.fin.'!E20</f>
        <v>0</v>
      </c>
      <c r="F17" s="79">
        <f>'Rashodi po aktiv. i izv.fin.'!F20</f>
        <v>0</v>
      </c>
      <c r="G17" s="98">
        <f t="shared" si="3"/>
        <v>0</v>
      </c>
      <c r="H17" s="98"/>
    </row>
    <row r="18" spans="1:8" s="164" customFormat="1" ht="15" hidden="1" customHeight="1">
      <c r="A18" s="163">
        <v>3113</v>
      </c>
      <c r="B18" s="59" t="s">
        <v>1551</v>
      </c>
      <c r="C18" s="79">
        <f>'Rashodi po aktiv. i izv.fin.'!C21</f>
        <v>0</v>
      </c>
      <c r="D18" s="79">
        <f>'Rashodi po aktiv. i izv.fin.'!D21</f>
        <v>0</v>
      </c>
      <c r="E18" s="79">
        <f>'Rashodi po aktiv. i izv.fin.'!E21</f>
        <v>0</v>
      </c>
      <c r="F18" s="79">
        <f>'Rashodi po aktiv. i izv.fin.'!F21</f>
        <v>0</v>
      </c>
      <c r="G18" s="98" t="e">
        <f t="shared" si="3"/>
        <v>#DIV/0!</v>
      </c>
      <c r="H18" s="98" t="e">
        <f t="shared" si="4"/>
        <v>#DIV/0!</v>
      </c>
    </row>
    <row r="19" spans="1:8" s="164" customFormat="1" ht="15" customHeight="1">
      <c r="A19" s="163">
        <v>3132</v>
      </c>
      <c r="B19" s="59" t="s">
        <v>1383</v>
      </c>
      <c r="C19" s="79">
        <f>'Rashodi po aktiv. i izv.fin.'!C22</f>
        <v>1156</v>
      </c>
      <c r="D19" s="79">
        <f>'Rashodi po aktiv. i izv.fin.'!D22</f>
        <v>0</v>
      </c>
      <c r="E19" s="79">
        <f>'Rashodi po aktiv. i izv.fin.'!E22</f>
        <v>0</v>
      </c>
      <c r="F19" s="79">
        <f>'Rashodi po aktiv. i izv.fin.'!F22</f>
        <v>0</v>
      </c>
      <c r="G19" s="98">
        <f t="shared" si="3"/>
        <v>0</v>
      </c>
      <c r="H19" s="98"/>
    </row>
    <row r="20" spans="1:8" s="164" customFormat="1" ht="15" hidden="1" customHeight="1">
      <c r="A20" s="163">
        <v>3133</v>
      </c>
      <c r="B20" s="59" t="s">
        <v>1432</v>
      </c>
      <c r="C20" s="79">
        <f>'Rashodi po aktiv. i izv.fin.'!C23</f>
        <v>0</v>
      </c>
      <c r="D20" s="79">
        <f>'Rashodi po aktiv. i izv.fin.'!D23</f>
        <v>0</v>
      </c>
      <c r="E20" s="79">
        <f>'Rashodi po aktiv. i izv.fin.'!E23</f>
        <v>0</v>
      </c>
      <c r="F20" s="79">
        <f>'Rashodi po aktiv. i izv.fin.'!F23</f>
        <v>0</v>
      </c>
      <c r="G20" s="98" t="e">
        <f t="shared" si="3"/>
        <v>#DIV/0!</v>
      </c>
      <c r="H20" s="98" t="e">
        <f t="shared" si="4"/>
        <v>#DIV/0!</v>
      </c>
    </row>
    <row r="21" spans="1:8" s="164" customFormat="1" ht="15" customHeight="1">
      <c r="A21" s="163">
        <v>3211</v>
      </c>
      <c r="B21" s="153" t="s">
        <v>1264</v>
      </c>
      <c r="C21" s="79">
        <v>58719</v>
      </c>
      <c r="D21" s="79">
        <f>'Rashodi po aktiv. i izv.fin.'!D24+'Rashodi po aktiv. i izv.fin.'!D547</f>
        <v>48703.23</v>
      </c>
      <c r="E21" s="79">
        <f>'Rashodi po aktiv. i izv.fin.'!E24+'Rashodi po aktiv. i izv.fin.'!E547</f>
        <v>48158</v>
      </c>
      <c r="F21" s="79">
        <f>'Rashodi po aktiv. i izv.fin.'!F24+'Rashodi po aktiv. i izv.fin.'!F547</f>
        <v>50000</v>
      </c>
      <c r="G21" s="98">
        <f t="shared" si="3"/>
        <v>82.942880498646105</v>
      </c>
      <c r="H21" s="98">
        <f t="shared" si="4"/>
        <v>101.13216911001288</v>
      </c>
    </row>
    <row r="22" spans="1:8" s="19" customFormat="1" ht="15" customHeight="1">
      <c r="A22" s="60">
        <v>3213</v>
      </c>
      <c r="B22" s="153" t="s">
        <v>1266</v>
      </c>
      <c r="C22" s="79">
        <v>5793</v>
      </c>
      <c r="D22" s="79">
        <f>'Rashodi po aktiv. i izv.fin.'!D25+'Rashodi po aktiv. i izv.fin.'!D548</f>
        <v>48501.64</v>
      </c>
      <c r="E22" s="79">
        <f>'Rashodi po aktiv. i izv.fin.'!E25+'Rashodi po aktiv. i izv.fin.'!E548</f>
        <v>59825</v>
      </c>
      <c r="F22" s="79">
        <f>'Rashodi po aktiv. i izv.fin.'!F25+'Rashodi po aktiv. i izv.fin.'!F548</f>
        <v>50000</v>
      </c>
      <c r="G22" s="98">
        <f t="shared" si="3"/>
        <v>837.24564129121347</v>
      </c>
      <c r="H22" s="98">
        <f t="shared" si="4"/>
        <v>81.072528207271205</v>
      </c>
    </row>
    <row r="23" spans="1:8" s="19" customFormat="1" ht="15" customHeight="1">
      <c r="A23" s="60">
        <v>3214</v>
      </c>
      <c r="B23" s="153" t="s">
        <v>1456</v>
      </c>
      <c r="C23" s="79">
        <f>'Rashodi po aktiv. i izv.fin.'!C26</f>
        <v>1362</v>
      </c>
      <c r="D23" s="79">
        <f>'Rashodi po aktiv. i izv.fin.'!D26</f>
        <v>0</v>
      </c>
      <c r="E23" s="79">
        <f>'Rashodi po aktiv. i izv.fin.'!E26</f>
        <v>0</v>
      </c>
      <c r="F23" s="79">
        <f>'Rashodi po aktiv. i izv.fin.'!F26</f>
        <v>0</v>
      </c>
      <c r="G23" s="98">
        <f t="shared" si="3"/>
        <v>0</v>
      </c>
      <c r="H23" s="98"/>
    </row>
    <row r="24" spans="1:8" s="19" customFormat="1" ht="15" customHeight="1">
      <c r="A24" s="60">
        <v>3221</v>
      </c>
      <c r="B24" s="153" t="s">
        <v>1267</v>
      </c>
      <c r="C24" s="79">
        <f>'Rashodi po aktiv. i izv.fin.'!C27+'Rashodi po aktiv. i izv.fin.'!C549</f>
        <v>193153</v>
      </c>
      <c r="D24" s="79">
        <f>'Rashodi po aktiv. i izv.fin.'!D27+'Rashodi po aktiv. i izv.fin.'!D549</f>
        <v>131328.70000000001</v>
      </c>
      <c r="E24" s="79">
        <f>'Rashodi po aktiv. i izv.fin.'!E27+'Rashodi po aktiv. i izv.fin.'!E549</f>
        <v>131426</v>
      </c>
      <c r="F24" s="79">
        <f>'Rashodi po aktiv. i izv.fin.'!F27+'Rashodi po aktiv. i izv.fin.'!F549</f>
        <v>210000</v>
      </c>
      <c r="G24" s="98">
        <f t="shared" si="3"/>
        <v>67.99205810937444</v>
      </c>
      <c r="H24" s="98">
        <f t="shared" si="4"/>
        <v>99.925965942811928</v>
      </c>
    </row>
    <row r="25" spans="1:8" s="19" customFormat="1" ht="15" customHeight="1">
      <c r="A25" s="60">
        <v>3222</v>
      </c>
      <c r="B25" s="153" t="s">
        <v>1268</v>
      </c>
      <c r="C25" s="79">
        <v>8056</v>
      </c>
      <c r="D25" s="79">
        <f>'Rashodi po aktiv. i izv.fin.'!D28+'Rashodi po aktiv. i izv.fin.'!D550</f>
        <v>9580.26</v>
      </c>
      <c r="E25" s="79">
        <f>'Rashodi po aktiv. i izv.fin.'!E28+'Rashodi po aktiv. i izv.fin.'!E550</f>
        <v>9580</v>
      </c>
      <c r="F25" s="79">
        <f>'Rashodi po aktiv. i izv.fin.'!F28+'Rashodi po aktiv. i izv.fin.'!F550</f>
        <v>20000</v>
      </c>
      <c r="G25" s="98">
        <f t="shared" si="3"/>
        <v>118.9208043694141</v>
      </c>
      <c r="H25" s="98">
        <f t="shared" si="4"/>
        <v>100.00271398747391</v>
      </c>
    </row>
    <row r="26" spans="1:8" s="19" customFormat="1" ht="15" customHeight="1">
      <c r="A26" s="60">
        <v>3223</v>
      </c>
      <c r="B26" s="153" t="s">
        <v>1269</v>
      </c>
      <c r="C26" s="79">
        <f>'Rashodi po aktiv. i izv.fin.'!C29</f>
        <v>395216</v>
      </c>
      <c r="D26" s="79">
        <f>'Rashodi po aktiv. i izv.fin.'!D29</f>
        <v>596586.13</v>
      </c>
      <c r="E26" s="79">
        <f>'Rashodi po aktiv. i izv.fin.'!E29</f>
        <v>666365.89</v>
      </c>
      <c r="F26" s="79">
        <f>'Rashodi po aktiv. i izv.fin.'!F29</f>
        <v>700000</v>
      </c>
      <c r="G26" s="98">
        <f t="shared" si="3"/>
        <v>150.95191743249262</v>
      </c>
      <c r="H26" s="98">
        <f t="shared" si="4"/>
        <v>89.528311540676256</v>
      </c>
    </row>
    <row r="27" spans="1:8" s="19" customFormat="1" ht="15" customHeight="1">
      <c r="A27" s="60">
        <v>3224</v>
      </c>
      <c r="B27" s="153" t="s">
        <v>1270</v>
      </c>
      <c r="C27" s="79">
        <v>176834</v>
      </c>
      <c r="D27" s="79">
        <f>'Rashodi po aktiv. i izv.fin.'!D30+'Rashodi po aktiv. i izv.fin.'!D551</f>
        <v>112158.17</v>
      </c>
      <c r="E27" s="79">
        <f>'Rashodi po aktiv. i izv.fin.'!E30+'Rashodi po aktiv. i izv.fin.'!E551</f>
        <v>112702</v>
      </c>
      <c r="F27" s="79">
        <f>'Rashodi po aktiv. i izv.fin.'!F30+'Rashodi po aktiv. i izv.fin.'!F551</f>
        <v>120000</v>
      </c>
      <c r="G27" s="98">
        <f t="shared" si="3"/>
        <v>63.425681712792795</v>
      </c>
      <c r="H27" s="98">
        <f t="shared" si="4"/>
        <v>99.517461979379249</v>
      </c>
    </row>
    <row r="28" spans="1:8" s="19" customFormat="1" ht="15" customHeight="1">
      <c r="A28" s="60">
        <v>3225</v>
      </c>
      <c r="B28" s="153" t="s">
        <v>1634</v>
      </c>
      <c r="C28" s="79">
        <f>'Rashodi po aktiv. i izv.fin.'!C31</f>
        <v>0</v>
      </c>
      <c r="D28" s="79">
        <f>'Rashodi po aktiv. i izv.fin.'!D31</f>
        <v>3388.6</v>
      </c>
      <c r="E28" s="79">
        <f>'Rashodi po aktiv. i izv.fin.'!E31</f>
        <v>3388</v>
      </c>
      <c r="F28" s="79">
        <f>'Rashodi po aktiv. i izv.fin.'!F31</f>
        <v>0</v>
      </c>
      <c r="G28" s="98"/>
      <c r="H28" s="98">
        <f t="shared" si="4"/>
        <v>100.01770956316412</v>
      </c>
    </row>
    <row r="29" spans="1:8" s="19" customFormat="1" ht="15" customHeight="1">
      <c r="A29" s="60">
        <v>3227</v>
      </c>
      <c r="B29" s="153" t="s">
        <v>1331</v>
      </c>
      <c r="C29" s="79">
        <f>'Rashodi po aktiv. i izv.fin.'!C32</f>
        <v>5381</v>
      </c>
      <c r="D29" s="79">
        <f>'Rashodi po aktiv. i izv.fin.'!D32</f>
        <v>4236.25</v>
      </c>
      <c r="E29" s="79">
        <f>'Rashodi po aktiv. i izv.fin.'!E32</f>
        <v>4236</v>
      </c>
      <c r="F29" s="79">
        <f>'Rashodi po aktiv. i izv.fin.'!F32</f>
        <v>10000</v>
      </c>
      <c r="G29" s="98">
        <f t="shared" si="3"/>
        <v>78.726073220590962</v>
      </c>
      <c r="H29" s="98">
        <f t="shared" si="4"/>
        <v>100.00590179414542</v>
      </c>
    </row>
    <row r="30" spans="1:8" s="19" customFormat="1" ht="15" customHeight="1">
      <c r="A30" s="60">
        <v>3231</v>
      </c>
      <c r="B30" s="153" t="s">
        <v>1272</v>
      </c>
      <c r="C30" s="79">
        <f>'Rashodi po aktiv. i izv.fin.'!C33</f>
        <v>37654</v>
      </c>
      <c r="D30" s="79">
        <f>'Rashodi po aktiv. i izv.fin.'!D33</f>
        <v>24981.62</v>
      </c>
      <c r="E30" s="79">
        <f>'Rashodi po aktiv. i izv.fin.'!E33</f>
        <v>24981</v>
      </c>
      <c r="F30" s="79">
        <f>'Rashodi po aktiv. i izv.fin.'!F33</f>
        <v>40000</v>
      </c>
      <c r="G30" s="98">
        <f t="shared" si="3"/>
        <v>66.345195729537366</v>
      </c>
      <c r="H30" s="98">
        <f t="shared" si="4"/>
        <v>100.00248188623353</v>
      </c>
    </row>
    <row r="31" spans="1:8" s="19" customFormat="1" ht="15" customHeight="1">
      <c r="A31" s="60">
        <v>3232</v>
      </c>
      <c r="B31" s="153" t="s">
        <v>1273</v>
      </c>
      <c r="C31" s="79">
        <f>'Rashodi po aktiv. i izv.fin.'!C34+'Rashodi po aktiv. i izv.fin.'!C553</f>
        <v>61604</v>
      </c>
      <c r="D31" s="79">
        <f>'Rashodi po aktiv. i izv.fin.'!D34+'Rashodi po aktiv. i izv.fin.'!D553</f>
        <v>105988.77</v>
      </c>
      <c r="E31" s="79">
        <f>'Rashodi po aktiv. i izv.fin.'!E34+'Rashodi po aktiv. i izv.fin.'!E553</f>
        <v>207373</v>
      </c>
      <c r="F31" s="79">
        <f>'Rashodi po aktiv. i izv.fin.'!F34+'Rashodi po aktiv. i izv.fin.'!F553</f>
        <v>260036</v>
      </c>
      <c r="G31" s="98">
        <f t="shared" si="3"/>
        <v>172.04851957665088</v>
      </c>
      <c r="H31" s="98">
        <f t="shared" si="4"/>
        <v>51.110207211160564</v>
      </c>
    </row>
    <row r="32" spans="1:8" s="19" customFormat="1" ht="15" customHeight="1">
      <c r="A32" s="60">
        <v>3233</v>
      </c>
      <c r="B32" s="153" t="s">
        <v>1274</v>
      </c>
      <c r="C32" s="79">
        <f>'Rashodi po aktiv. i izv.fin.'!C35</f>
        <v>79747</v>
      </c>
      <c r="D32" s="79">
        <f>'Rashodi po aktiv. i izv.fin.'!D35</f>
        <v>93349.46</v>
      </c>
      <c r="E32" s="79">
        <f>'Rashodi po aktiv. i izv.fin.'!E35</f>
        <v>116924</v>
      </c>
      <c r="F32" s="79">
        <f>'Rashodi po aktiv. i izv.fin.'!F35</f>
        <v>150000</v>
      </c>
      <c r="G32" s="98">
        <f t="shared" si="3"/>
        <v>117.05701781885213</v>
      </c>
      <c r="H32" s="98">
        <f t="shared" si="4"/>
        <v>79.837723649550142</v>
      </c>
    </row>
    <row r="33" spans="1:8" s="19" customFormat="1" ht="15" customHeight="1">
      <c r="A33" s="60">
        <v>3234</v>
      </c>
      <c r="B33" s="153" t="s">
        <v>1275</v>
      </c>
      <c r="C33" s="79">
        <f>'Rashodi po aktiv. i izv.fin.'!C36</f>
        <v>269144</v>
      </c>
      <c r="D33" s="79">
        <f>'Rashodi po aktiv. i izv.fin.'!D36</f>
        <v>159817.54999999999</v>
      </c>
      <c r="E33" s="79">
        <f>'Rashodi po aktiv. i izv.fin.'!E36</f>
        <v>159817</v>
      </c>
      <c r="F33" s="79">
        <f>'Rashodi po aktiv. i izv.fin.'!F36</f>
        <v>210000</v>
      </c>
      <c r="G33" s="98">
        <f t="shared" si="3"/>
        <v>59.379941592604702</v>
      </c>
      <c r="H33" s="98">
        <f t="shared" si="4"/>
        <v>100.00034414361426</v>
      </c>
    </row>
    <row r="34" spans="1:8" s="19" customFormat="1" ht="15" customHeight="1">
      <c r="A34" s="60">
        <v>3235</v>
      </c>
      <c r="B34" s="153" t="s">
        <v>1276</v>
      </c>
      <c r="C34" s="79">
        <f>'Rashodi po aktiv. i izv.fin.'!C37+'Rashodi po aktiv. i izv.fin.'!C554</f>
        <v>361029</v>
      </c>
      <c r="D34" s="79">
        <f>'Rashodi po aktiv. i izv.fin.'!D37+'Rashodi po aktiv. i izv.fin.'!D554</f>
        <v>191115.29</v>
      </c>
      <c r="E34" s="79">
        <f>'Rashodi po aktiv. i izv.fin.'!E37+'Rashodi po aktiv. i izv.fin.'!E554</f>
        <v>191115</v>
      </c>
      <c r="F34" s="79">
        <f>'Rashodi po aktiv. i izv.fin.'!F37+'Rashodi po aktiv. i izv.fin.'!F554</f>
        <v>350000</v>
      </c>
      <c r="G34" s="98">
        <f t="shared" si="3"/>
        <v>52.936271047478179</v>
      </c>
      <c r="H34" s="98">
        <f t="shared" si="4"/>
        <v>100.00015174109829</v>
      </c>
    </row>
    <row r="35" spans="1:8" s="19" customFormat="1" ht="15" customHeight="1">
      <c r="A35" s="60">
        <v>3236</v>
      </c>
      <c r="B35" s="153" t="s">
        <v>1277</v>
      </c>
      <c r="C35" s="79">
        <f>'Rashodi po aktiv. i izv.fin.'!C38</f>
        <v>20175</v>
      </c>
      <c r="D35" s="79">
        <f>'Rashodi po aktiv. i izv.fin.'!D38</f>
        <v>19934.3</v>
      </c>
      <c r="E35" s="79">
        <f>'Rashodi po aktiv. i izv.fin.'!E38</f>
        <v>19934</v>
      </c>
      <c r="F35" s="79">
        <f>'Rashodi po aktiv. i izv.fin.'!F38</f>
        <v>0</v>
      </c>
      <c r="G35" s="98">
        <f t="shared" si="3"/>
        <v>98.80693928128872</v>
      </c>
      <c r="H35" s="98">
        <f t="shared" si="4"/>
        <v>100.00150496638909</v>
      </c>
    </row>
    <row r="36" spans="1:8" s="19" customFormat="1" ht="15" customHeight="1">
      <c r="A36" s="60">
        <v>3237</v>
      </c>
      <c r="B36" s="153" t="s">
        <v>1278</v>
      </c>
      <c r="C36" s="79">
        <v>940749</v>
      </c>
      <c r="D36" s="79">
        <f>'Rashodi po aktiv. i izv.fin.'!D39+'Rashodi po aktiv. i izv.fin.'!D555+'Rashodi po aktiv. i izv.fin.'!D626</f>
        <v>727427.98</v>
      </c>
      <c r="E36" s="79">
        <f>'Rashodi po aktiv. i izv.fin.'!E39+'Rashodi po aktiv. i izv.fin.'!E555+'Rashodi po aktiv. i izv.fin.'!E626</f>
        <v>752930</v>
      </c>
      <c r="F36" s="79">
        <f>'Rashodi po aktiv. i izv.fin.'!F39+'Rashodi po aktiv. i izv.fin.'!F555+'Rashodi po aktiv. i izv.fin.'!F626</f>
        <v>720000</v>
      </c>
      <c r="G36" s="98">
        <f t="shared" si="3"/>
        <v>77.32434262486592</v>
      </c>
      <c r="H36" s="98">
        <f t="shared" si="4"/>
        <v>96.612962692414968</v>
      </c>
    </row>
    <row r="37" spans="1:8" s="19" customFormat="1" ht="15" customHeight="1">
      <c r="A37" s="60">
        <v>3238</v>
      </c>
      <c r="B37" s="153" t="s">
        <v>1279</v>
      </c>
      <c r="C37" s="79">
        <f>'Rashodi po aktiv. i izv.fin.'!C40</f>
        <v>109661</v>
      </c>
      <c r="D37" s="79">
        <f>'Rashodi po aktiv. i izv.fin.'!D40</f>
        <v>64766.31</v>
      </c>
      <c r="E37" s="79">
        <f>'Rashodi po aktiv. i izv.fin.'!E40</f>
        <v>64766</v>
      </c>
      <c r="F37" s="79">
        <f>'Rashodi po aktiv. i izv.fin.'!F40</f>
        <v>120000</v>
      </c>
      <c r="G37" s="98">
        <f t="shared" si="3"/>
        <v>59.060477289100042</v>
      </c>
      <c r="H37" s="98">
        <f t="shared" si="4"/>
        <v>100.00047864620325</v>
      </c>
    </row>
    <row r="38" spans="1:8" s="19" customFormat="1" ht="15" customHeight="1">
      <c r="A38" s="60">
        <v>3239</v>
      </c>
      <c r="B38" s="153" t="s">
        <v>1280</v>
      </c>
      <c r="C38" s="79">
        <v>177529</v>
      </c>
      <c r="D38" s="79">
        <f>'Rashodi po aktiv. i izv.fin.'!D41+'Rashodi po aktiv. i izv.fin.'!D556+'Rashodi po aktiv. i izv.fin.'!D627</f>
        <v>101649.58</v>
      </c>
      <c r="E38" s="79">
        <f>'Rashodi po aktiv. i izv.fin.'!E41+'Rashodi po aktiv. i izv.fin.'!E556+'Rashodi po aktiv. i izv.fin.'!E627</f>
        <v>195149</v>
      </c>
      <c r="F38" s="79">
        <f>'Rashodi po aktiv. i izv.fin.'!F41+'Rashodi po aktiv. i izv.fin.'!F556+'Rashodi po aktiv. i izv.fin.'!F627</f>
        <v>150000</v>
      </c>
      <c r="G38" s="98">
        <f t="shared" si="3"/>
        <v>57.258014183598171</v>
      </c>
      <c r="H38" s="98">
        <f t="shared" si="4"/>
        <v>52.088189024796435</v>
      </c>
    </row>
    <row r="39" spans="1:8" s="19" customFormat="1" ht="15" customHeight="1">
      <c r="A39" s="60">
        <v>3241</v>
      </c>
      <c r="B39" s="153" t="s">
        <v>1456</v>
      </c>
      <c r="C39" s="79">
        <f>'Rashodi po aktiv. i izv.fin.'!C42+'Rashodi po aktiv. i izv.fin.'!C557</f>
        <v>1545</v>
      </c>
      <c r="D39" s="79">
        <f>'Rashodi po aktiv. i izv.fin.'!D42+'Rashodi po aktiv. i izv.fin.'!D557</f>
        <v>896</v>
      </c>
      <c r="E39" s="79">
        <f>'Rashodi po aktiv. i izv.fin.'!E42+'Rashodi po aktiv. i izv.fin.'!E557</f>
        <v>896</v>
      </c>
      <c r="F39" s="79">
        <f>'Rashodi po aktiv. i izv.fin.'!F42+'Rashodi po aktiv. i izv.fin.'!F557</f>
        <v>1000</v>
      </c>
      <c r="G39" s="98">
        <f t="shared" si="3"/>
        <v>57.993527508090615</v>
      </c>
      <c r="H39" s="98">
        <f t="shared" si="4"/>
        <v>100</v>
      </c>
    </row>
    <row r="40" spans="1:8" s="19" customFormat="1" ht="15" customHeight="1">
      <c r="A40" s="60">
        <v>3292</v>
      </c>
      <c r="B40" s="153" t="s">
        <v>1281</v>
      </c>
      <c r="C40" s="79">
        <f>'Rashodi po aktiv. i izv.fin.'!C43</f>
        <v>28581</v>
      </c>
      <c r="D40" s="79">
        <f>'Rashodi po aktiv. i izv.fin.'!D43</f>
        <v>20865.25</v>
      </c>
      <c r="E40" s="79">
        <f>'Rashodi po aktiv. i izv.fin.'!E43</f>
        <v>20865</v>
      </c>
      <c r="F40" s="79">
        <f>'Rashodi po aktiv. i izv.fin.'!F43</f>
        <v>37000</v>
      </c>
      <c r="G40" s="98">
        <f t="shared" si="3"/>
        <v>73.003918687239775</v>
      </c>
      <c r="H40" s="98">
        <f t="shared" si="4"/>
        <v>100.00119817876826</v>
      </c>
    </row>
    <row r="41" spans="1:8" s="19" customFormat="1" ht="15" customHeight="1">
      <c r="A41" s="60">
        <v>3293</v>
      </c>
      <c r="B41" s="153" t="s">
        <v>1321</v>
      </c>
      <c r="C41" s="79">
        <f>'Rashodi po aktiv. i izv.fin.'!C44</f>
        <v>14094</v>
      </c>
      <c r="D41" s="79">
        <f>'Rashodi po aktiv. i izv.fin.'!D44</f>
        <v>6345</v>
      </c>
      <c r="E41" s="79">
        <f>'Rashodi po aktiv. i izv.fin.'!E44</f>
        <v>6345</v>
      </c>
      <c r="F41" s="79">
        <f>'Rashodi po aktiv. i izv.fin.'!F44</f>
        <v>10000</v>
      </c>
      <c r="G41" s="98">
        <f t="shared" si="3"/>
        <v>45.019157088122611</v>
      </c>
      <c r="H41" s="98">
        <f t="shared" si="4"/>
        <v>100</v>
      </c>
    </row>
    <row r="42" spans="1:8" s="19" customFormat="1" ht="15" customHeight="1">
      <c r="A42" s="60">
        <v>3294</v>
      </c>
      <c r="B42" s="153" t="s">
        <v>1283</v>
      </c>
      <c r="C42" s="79">
        <f>'Rashodi po aktiv. i izv.fin.'!C45</f>
        <v>9000</v>
      </c>
      <c r="D42" s="79">
        <f>'Rashodi po aktiv. i izv.fin.'!D45</f>
        <v>29924.23</v>
      </c>
      <c r="E42" s="79">
        <f>'Rashodi po aktiv. i izv.fin.'!E45</f>
        <v>29924</v>
      </c>
      <c r="F42" s="79">
        <f>'Rashodi po aktiv. i izv.fin.'!F45</f>
        <v>30000</v>
      </c>
      <c r="G42" s="98">
        <f t="shared" si="3"/>
        <v>332.49144444444443</v>
      </c>
      <c r="H42" s="98">
        <f t="shared" si="4"/>
        <v>100.00076861382168</v>
      </c>
    </row>
    <row r="43" spans="1:8" s="19" customFormat="1" ht="15" customHeight="1">
      <c r="A43" s="60">
        <v>3295</v>
      </c>
      <c r="B43" s="153" t="s">
        <v>1284</v>
      </c>
      <c r="C43" s="79">
        <f>'Rashodi po aktiv. i izv.fin.'!C46</f>
        <v>4188</v>
      </c>
      <c r="D43" s="79">
        <f>'Rashodi po aktiv. i izv.fin.'!D46</f>
        <v>2514.71</v>
      </c>
      <c r="E43" s="79">
        <f>'Rashodi po aktiv. i izv.fin.'!E46</f>
        <v>3714</v>
      </c>
      <c r="F43" s="79">
        <f>'Rashodi po aktiv. i izv.fin.'!F46</f>
        <v>5000</v>
      </c>
      <c r="G43" s="98">
        <f t="shared" si="3"/>
        <v>60.045606494746892</v>
      </c>
      <c r="H43" s="98">
        <f t="shared" si="4"/>
        <v>67.708939149165332</v>
      </c>
    </row>
    <row r="44" spans="1:8" s="19" customFormat="1" ht="15" hidden="1" customHeight="1">
      <c r="A44" s="60">
        <v>3296</v>
      </c>
      <c r="B44" s="153" t="s">
        <v>1469</v>
      </c>
      <c r="C44" s="79">
        <f>'Rashodi po aktiv. i izv.fin.'!C47</f>
        <v>0</v>
      </c>
      <c r="D44" s="79">
        <f>'Rashodi po aktiv. i izv.fin.'!D47</f>
        <v>0</v>
      </c>
      <c r="E44" s="79">
        <f>'Rashodi po aktiv. i izv.fin.'!E47</f>
        <v>0</v>
      </c>
      <c r="F44" s="79">
        <f>'Rashodi po aktiv. i izv.fin.'!F47</f>
        <v>0</v>
      </c>
      <c r="G44" s="98" t="e">
        <f t="shared" si="3"/>
        <v>#DIV/0!</v>
      </c>
      <c r="H44" s="98" t="e">
        <f t="shared" si="4"/>
        <v>#DIV/0!</v>
      </c>
    </row>
    <row r="45" spans="1:8" s="19" customFormat="1" ht="15" customHeight="1">
      <c r="A45" s="60">
        <v>3299</v>
      </c>
      <c r="B45" s="153" t="s">
        <v>1436</v>
      </c>
      <c r="C45" s="79">
        <f>'Rashodi po aktiv. i izv.fin.'!C48</f>
        <v>76431</v>
      </c>
      <c r="D45" s="79">
        <f>'Rashodi po aktiv. i izv.fin.'!D48</f>
        <v>20106.89</v>
      </c>
      <c r="E45" s="79">
        <f>'Rashodi po aktiv. i izv.fin.'!E48</f>
        <v>20106</v>
      </c>
      <c r="F45" s="79">
        <f>'Rashodi po aktiv. i izv.fin.'!F48</f>
        <v>75000</v>
      </c>
      <c r="G45" s="98">
        <f t="shared" si="3"/>
        <v>26.30724444269995</v>
      </c>
      <c r="H45" s="98">
        <f t="shared" si="4"/>
        <v>100.00442653934149</v>
      </c>
    </row>
    <row r="46" spans="1:8" s="164" customFormat="1" ht="15" customHeight="1">
      <c r="A46" s="163">
        <v>3431</v>
      </c>
      <c r="B46" s="153" t="s">
        <v>1286</v>
      </c>
      <c r="C46" s="79">
        <f>'Rashodi po aktiv. i izv.fin.'!C49+'Rashodi po aktiv. i izv.fin.'!C558</f>
        <v>27558</v>
      </c>
      <c r="D46" s="79">
        <f>'Rashodi po aktiv. i izv.fin.'!D49+'Rashodi po aktiv. i izv.fin.'!D558</f>
        <v>20973.93</v>
      </c>
      <c r="E46" s="79">
        <f>'Rashodi po aktiv. i izv.fin.'!E49+'Rashodi po aktiv. i izv.fin.'!E558</f>
        <v>20720</v>
      </c>
      <c r="F46" s="79">
        <f>'Rashodi po aktiv. i izv.fin.'!F49+'Rashodi po aktiv. i izv.fin.'!F558</f>
        <v>21000</v>
      </c>
      <c r="G46" s="98">
        <f t="shared" si="3"/>
        <v>76.108317004136723</v>
      </c>
      <c r="H46" s="98">
        <f t="shared" si="4"/>
        <v>101.22553088803087</v>
      </c>
    </row>
    <row r="47" spans="1:8" s="164" customFormat="1" ht="15" customHeight="1">
      <c r="A47" s="163">
        <v>3432</v>
      </c>
      <c r="B47" s="153" t="s">
        <v>1323</v>
      </c>
      <c r="C47" s="79">
        <f>'Rashodi po aktiv. i izv.fin.'!C50</f>
        <v>0</v>
      </c>
      <c r="D47" s="79">
        <f>'Rashodi po aktiv. i izv.fin.'!D50</f>
        <v>0</v>
      </c>
      <c r="E47" s="79">
        <f>'Rashodi po aktiv. i izv.fin.'!E50</f>
        <v>249</v>
      </c>
      <c r="F47" s="79">
        <f>'Rashodi po aktiv. i izv.fin.'!F50</f>
        <v>0</v>
      </c>
      <c r="G47" s="98"/>
      <c r="H47" s="98">
        <f t="shared" si="4"/>
        <v>0</v>
      </c>
    </row>
    <row r="48" spans="1:8" s="164" customFormat="1" ht="15" hidden="1" customHeight="1">
      <c r="A48" s="163">
        <v>3433</v>
      </c>
      <c r="B48" s="153" t="s">
        <v>1449</v>
      </c>
      <c r="C48" s="79">
        <f>'Rashodi po aktiv. i izv.fin.'!C51</f>
        <v>6</v>
      </c>
      <c r="D48" s="79">
        <f>'Rashodi po aktiv. i izv.fin.'!D51</f>
        <v>2.63</v>
      </c>
      <c r="E48" s="79">
        <f>'Rashodi po aktiv. i izv.fin.'!E51</f>
        <v>0</v>
      </c>
      <c r="F48" s="79">
        <f>'Rashodi po aktiv. i izv.fin.'!F51</f>
        <v>300</v>
      </c>
      <c r="G48" s="98">
        <f t="shared" si="3"/>
        <v>43.833333333333329</v>
      </c>
      <c r="H48" s="98" t="e">
        <f t="shared" si="4"/>
        <v>#DIV/0!</v>
      </c>
    </row>
    <row r="49" spans="1:8" s="164" customFormat="1" ht="15" customHeight="1">
      <c r="A49" s="163">
        <v>3721</v>
      </c>
      <c r="B49" s="153" t="s">
        <v>1422</v>
      </c>
      <c r="C49" s="79">
        <f>'Rashodi po aktiv. i izv.fin.'!C52</f>
        <v>40218</v>
      </c>
      <c r="D49" s="79">
        <f>'Rashodi po aktiv. i izv.fin.'!D52</f>
        <v>18750</v>
      </c>
      <c r="E49" s="79">
        <f>'Rashodi po aktiv. i izv.fin.'!E52</f>
        <v>18750</v>
      </c>
      <c r="F49" s="79">
        <f>'Rashodi po aktiv. i izv.fin.'!F52</f>
        <v>40000</v>
      </c>
      <c r="G49" s="98">
        <f t="shared" si="3"/>
        <v>46.620916007757721</v>
      </c>
      <c r="H49" s="98">
        <f t="shared" si="4"/>
        <v>100</v>
      </c>
    </row>
    <row r="50" spans="1:8" s="164" customFormat="1" ht="15" customHeight="1">
      <c r="A50" s="163">
        <v>3812</v>
      </c>
      <c r="B50" s="153" t="s">
        <v>1441</v>
      </c>
      <c r="C50" s="79">
        <f>'Rashodi po aktiv. i izv.fin.'!C53</f>
        <v>11988</v>
      </c>
      <c r="D50" s="79">
        <f>'Rashodi po aktiv. i izv.fin.'!D53</f>
        <v>0</v>
      </c>
      <c r="E50" s="79">
        <f>'Rashodi po aktiv. i izv.fin.'!E53</f>
        <v>0</v>
      </c>
      <c r="F50" s="79">
        <f>'Rashodi po aktiv. i izv.fin.'!F53</f>
        <v>0</v>
      </c>
      <c r="G50" s="98">
        <f t="shared" si="3"/>
        <v>0</v>
      </c>
      <c r="H50" s="98"/>
    </row>
    <row r="51" spans="1:8" s="164" customFormat="1" ht="15" customHeight="1">
      <c r="A51" s="163">
        <v>4123</v>
      </c>
      <c r="B51" s="153" t="s">
        <v>1334</v>
      </c>
      <c r="C51" s="79">
        <f>'Rashodi po aktiv. i izv.fin.'!C54</f>
        <v>26232</v>
      </c>
      <c r="D51" s="79">
        <f>'Rashodi po aktiv. i izv.fin.'!D54</f>
        <v>0</v>
      </c>
      <c r="E51" s="79">
        <f>'Rashodi po aktiv. i izv.fin.'!E54</f>
        <v>0</v>
      </c>
      <c r="F51" s="79">
        <f>'Rashodi po aktiv. i izv.fin.'!F54</f>
        <v>0</v>
      </c>
      <c r="G51" s="98">
        <f t="shared" si="3"/>
        <v>0</v>
      </c>
      <c r="H51" s="98"/>
    </row>
    <row r="52" spans="1:8" s="164" customFormat="1" ht="15" customHeight="1">
      <c r="A52" s="163">
        <v>4221</v>
      </c>
      <c r="B52" s="153" t="s">
        <v>1287</v>
      </c>
      <c r="C52" s="79">
        <v>80798</v>
      </c>
      <c r="D52" s="79">
        <f>'Rashodi po aktiv. i izv.fin.'!D559+'Rashodi po aktiv. i izv.fin.'!D55</f>
        <v>11867</v>
      </c>
      <c r="E52" s="79">
        <f>'Rashodi po aktiv. i izv.fin.'!E559+'Rashodi po aktiv. i izv.fin.'!E55</f>
        <v>11867</v>
      </c>
      <c r="F52" s="79">
        <f>'Rashodi po aktiv. i izv.fin.'!F559+'Rashodi po aktiv. i izv.fin.'!F55</f>
        <v>0</v>
      </c>
      <c r="G52" s="98">
        <f t="shared" si="3"/>
        <v>14.687244733780538</v>
      </c>
      <c r="H52" s="98">
        <f t="shared" si="4"/>
        <v>100</v>
      </c>
    </row>
    <row r="53" spans="1:8" s="164" customFormat="1" ht="15" customHeight="1">
      <c r="A53" s="163">
        <v>4223</v>
      </c>
      <c r="B53" s="153" t="s">
        <v>1335</v>
      </c>
      <c r="C53" s="79">
        <f>'Rashodi po aktiv. i izv.fin.'!C56</f>
        <v>12975</v>
      </c>
      <c r="D53" s="79">
        <f>'Rashodi po aktiv. i izv.fin.'!D56</f>
        <v>1884.38</v>
      </c>
      <c r="E53" s="79">
        <f>'Rashodi po aktiv. i izv.fin.'!E56</f>
        <v>1884</v>
      </c>
      <c r="F53" s="79">
        <f>'Rashodi po aktiv. i izv.fin.'!F56</f>
        <v>0</v>
      </c>
      <c r="G53" s="98">
        <f t="shared" si="3"/>
        <v>14.523159922928711</v>
      </c>
      <c r="H53" s="98">
        <f t="shared" si="4"/>
        <v>100.02016985138005</v>
      </c>
    </row>
    <row r="54" spans="1:8" s="164" customFormat="1" ht="15" hidden="1" customHeight="1">
      <c r="A54" s="163">
        <v>4224</v>
      </c>
      <c r="B54" s="153" t="s">
        <v>1602</v>
      </c>
      <c r="C54" s="79">
        <f>'Rashodi po aktiv. i izv.fin.'!C57</f>
        <v>0</v>
      </c>
      <c r="D54" s="79">
        <f>'Rashodi po aktiv. i izv.fin.'!D57</f>
        <v>0</v>
      </c>
      <c r="E54" s="79">
        <f>'Rashodi po aktiv. i izv.fin.'!E57</f>
        <v>0</v>
      </c>
      <c r="F54" s="79">
        <f>'Rashodi po aktiv. i izv.fin.'!F57</f>
        <v>0</v>
      </c>
      <c r="G54" s="98" t="e">
        <f t="shared" si="3"/>
        <v>#DIV/0!</v>
      </c>
      <c r="H54" s="98" t="e">
        <f t="shared" si="4"/>
        <v>#DIV/0!</v>
      </c>
    </row>
    <row r="55" spans="1:8" s="164" customFormat="1" ht="15" hidden="1" customHeight="1">
      <c r="A55" s="163">
        <v>4227</v>
      </c>
      <c r="B55" s="153" t="s">
        <v>1288</v>
      </c>
      <c r="C55" s="79">
        <f>'Rashodi po aktiv. i izv.fin.'!C560</f>
        <v>0</v>
      </c>
      <c r="D55" s="79">
        <f>'Rashodi po aktiv. i izv.fin.'!D560</f>
        <v>0</v>
      </c>
      <c r="E55" s="79">
        <f>'Rashodi po aktiv. i izv.fin.'!E560</f>
        <v>0</v>
      </c>
      <c r="F55" s="79">
        <f>'Rashodi po aktiv. i izv.fin.'!F560</f>
        <v>0</v>
      </c>
      <c r="G55" s="98" t="e">
        <f t="shared" si="3"/>
        <v>#DIV/0!</v>
      </c>
      <c r="H55" s="98" t="e">
        <f t="shared" si="4"/>
        <v>#DIV/0!</v>
      </c>
    </row>
    <row r="56" spans="1:8" s="164" customFormat="1" ht="15" hidden="1" customHeight="1">
      <c r="A56" s="163">
        <v>4262</v>
      </c>
      <c r="B56" s="153" t="s">
        <v>1452</v>
      </c>
      <c r="C56" s="79">
        <f>'Rashodi po aktiv. i izv.fin.'!C628</f>
        <v>0</v>
      </c>
      <c r="D56" s="79">
        <f>'Rashodi po aktiv. i izv.fin.'!D628</f>
        <v>0</v>
      </c>
      <c r="E56" s="79">
        <f>'Rashodi po aktiv. i izv.fin.'!E628</f>
        <v>0</v>
      </c>
      <c r="F56" s="79">
        <f>'Rashodi po aktiv. i izv.fin.'!F628</f>
        <v>0</v>
      </c>
      <c r="G56" s="98" t="e">
        <f t="shared" si="3"/>
        <v>#DIV/0!</v>
      </c>
      <c r="H56" s="98" t="e">
        <f t="shared" si="4"/>
        <v>#DIV/0!</v>
      </c>
    </row>
    <row r="57" spans="1:8" s="19" customFormat="1" ht="15" customHeight="1">
      <c r="A57" s="55"/>
      <c r="B57" s="55" t="s">
        <v>1644</v>
      </c>
      <c r="C57" s="71">
        <f>C58</f>
        <v>0</v>
      </c>
      <c r="D57" s="71">
        <f>D58</f>
        <v>40853.910000000003</v>
      </c>
      <c r="E57" s="71">
        <f t="shared" ref="E57" si="8">E58</f>
        <v>40851.72</v>
      </c>
      <c r="F57" s="71">
        <f>F58</f>
        <v>83250</v>
      </c>
      <c r="G57" s="177"/>
      <c r="H57" s="177">
        <f t="shared" si="4"/>
        <v>100.00536085139133</v>
      </c>
    </row>
    <row r="58" spans="1:8" s="19" customFormat="1" ht="15" customHeight="1">
      <c r="A58" s="50"/>
      <c r="B58" s="50" t="s">
        <v>1261</v>
      </c>
      <c r="C58" s="53">
        <f>SUM(C59:C65)</f>
        <v>0</v>
      </c>
      <c r="D58" s="53">
        <f>SUM(D59:D65)</f>
        <v>40853.910000000003</v>
      </c>
      <c r="E58" s="53">
        <f>SUM(E59:E65)</f>
        <v>40851.72</v>
      </c>
      <c r="F58" s="53">
        <f>SUM(F59:F65)</f>
        <v>83250</v>
      </c>
      <c r="G58" s="101"/>
      <c r="H58" s="101">
        <f t="shared" si="4"/>
        <v>100.00536085139133</v>
      </c>
    </row>
    <row r="59" spans="1:8" s="164" customFormat="1" ht="15" customHeight="1">
      <c r="A59" s="163">
        <v>3111</v>
      </c>
      <c r="B59" s="153" t="s">
        <v>1431</v>
      </c>
      <c r="C59" s="79">
        <f>'Rashodi po aktiv. i izv.fin.'!C60</f>
        <v>0</v>
      </c>
      <c r="D59" s="79">
        <f>'Rashodi po aktiv. i izv.fin.'!D60</f>
        <v>22818.720000000001</v>
      </c>
      <c r="E59" s="79">
        <f>'Rashodi po aktiv. i izv.fin.'!E60</f>
        <v>22818.720000000001</v>
      </c>
      <c r="F59" s="79">
        <f>'Rashodi po aktiv. i izv.fin.'!F60</f>
        <v>50000</v>
      </c>
      <c r="G59" s="98"/>
      <c r="H59" s="98">
        <f t="shared" si="4"/>
        <v>100</v>
      </c>
    </row>
    <row r="60" spans="1:8" s="164" customFormat="1" ht="15" customHeight="1">
      <c r="A60" s="163">
        <v>3132</v>
      </c>
      <c r="B60" s="153" t="s">
        <v>1383</v>
      </c>
      <c r="C60" s="79"/>
      <c r="D60" s="79">
        <f>'Rashodi po aktiv. i izv.fin.'!D61</f>
        <v>3536.86</v>
      </c>
      <c r="E60" s="79">
        <f>'Rashodi po aktiv. i izv.fin.'!E61</f>
        <v>3536</v>
      </c>
      <c r="F60" s="79">
        <f>'Rashodi po aktiv. i izv.fin.'!F61</f>
        <v>8250</v>
      </c>
      <c r="G60" s="98"/>
      <c r="H60" s="98">
        <f t="shared" si="4"/>
        <v>100.02432126696831</v>
      </c>
    </row>
    <row r="61" spans="1:8" s="164" customFormat="1" ht="15" customHeight="1">
      <c r="A61" s="163">
        <v>3133</v>
      </c>
      <c r="B61" s="153" t="s">
        <v>1432</v>
      </c>
      <c r="C61" s="79">
        <f>'Rashodi po aktiv. i izv.fin.'!C62</f>
        <v>0</v>
      </c>
      <c r="D61" s="79">
        <f>'Rashodi po aktiv. i izv.fin.'!D62</f>
        <v>387.94</v>
      </c>
      <c r="E61" s="79">
        <f>'Rashodi po aktiv. i izv.fin.'!E62</f>
        <v>388</v>
      </c>
      <c r="F61" s="79">
        <f>'Rashodi po aktiv. i izv.fin.'!F62</f>
        <v>1000</v>
      </c>
      <c r="G61" s="98"/>
      <c r="H61" s="98">
        <f t="shared" si="4"/>
        <v>99.984536082474236</v>
      </c>
    </row>
    <row r="62" spans="1:8" s="164" customFormat="1" ht="15" hidden="1" customHeight="1">
      <c r="A62" s="163">
        <v>3433</v>
      </c>
      <c r="B62" s="153" t="s">
        <v>1449</v>
      </c>
      <c r="C62" s="79">
        <f>'Rashodi po aktiv. i izv.fin.'!C63</f>
        <v>0</v>
      </c>
      <c r="D62" s="79">
        <f>'Rashodi po aktiv. i izv.fin.'!D63</f>
        <v>0</v>
      </c>
      <c r="E62" s="79">
        <f>'Rashodi po aktiv. i izv.fin.'!E63</f>
        <v>0</v>
      </c>
      <c r="F62" s="79">
        <f>'Rashodi po aktiv. i izv.fin.'!F63</f>
        <v>0</v>
      </c>
      <c r="G62" s="98"/>
      <c r="H62" s="98" t="e">
        <f t="shared" si="4"/>
        <v>#DIV/0!</v>
      </c>
    </row>
    <row r="63" spans="1:8" s="164" customFormat="1" ht="15" customHeight="1">
      <c r="A63" s="163">
        <v>3295</v>
      </c>
      <c r="B63" s="153" t="s">
        <v>1284</v>
      </c>
      <c r="C63" s="79">
        <f>'Rashodi po aktiv. i izv.fin.'!C64</f>
        <v>0</v>
      </c>
      <c r="D63" s="79">
        <f>'Rashodi po aktiv. i izv.fin.'!D64</f>
        <v>1850</v>
      </c>
      <c r="E63" s="79">
        <f>'Rashodi po aktiv. i izv.fin.'!E64</f>
        <v>1850</v>
      </c>
      <c r="F63" s="79">
        <f>'Rashodi po aktiv. i izv.fin.'!F64</f>
        <v>3000</v>
      </c>
      <c r="G63" s="98"/>
      <c r="H63" s="98">
        <f t="shared" si="4"/>
        <v>100</v>
      </c>
    </row>
    <row r="64" spans="1:8" s="164" customFormat="1" ht="15" customHeight="1">
      <c r="A64" s="163">
        <v>3296</v>
      </c>
      <c r="B64" s="153" t="s">
        <v>1469</v>
      </c>
      <c r="C64" s="79">
        <f>'Rashodi po aktiv. i izv.fin.'!C65</f>
        <v>0</v>
      </c>
      <c r="D64" s="79">
        <f>'Rashodi po aktiv. i izv.fin.'!D65</f>
        <v>3847.93</v>
      </c>
      <c r="E64" s="79">
        <f>'Rashodi po aktiv. i izv.fin.'!E65</f>
        <v>3847</v>
      </c>
      <c r="F64" s="79">
        <f>'Rashodi po aktiv. i izv.fin.'!F65</f>
        <v>6000</v>
      </c>
      <c r="G64" s="98"/>
      <c r="H64" s="98">
        <f t="shared" si="4"/>
        <v>100.02417468157006</v>
      </c>
    </row>
    <row r="65" spans="1:8" s="164" customFormat="1" ht="15" customHeight="1">
      <c r="A65" s="163">
        <v>3433</v>
      </c>
      <c r="B65" s="153" t="s">
        <v>1449</v>
      </c>
      <c r="C65" s="79">
        <f>'Rashodi po aktiv. i izv.fin.'!C66</f>
        <v>0</v>
      </c>
      <c r="D65" s="79">
        <f>'Rashodi po aktiv. i izv.fin.'!D66</f>
        <v>8412.4599999999991</v>
      </c>
      <c r="E65" s="79">
        <f>'Rashodi po aktiv. i izv.fin.'!E66</f>
        <v>8412</v>
      </c>
      <c r="F65" s="79">
        <f>'Rashodi po aktiv. i izv.fin.'!F66</f>
        <v>15000</v>
      </c>
      <c r="G65" s="98"/>
      <c r="H65" s="98">
        <f t="shared" si="4"/>
        <v>100.00546837850688</v>
      </c>
    </row>
    <row r="66" spans="1:8" s="19" customFormat="1" ht="30" customHeight="1">
      <c r="A66" s="88"/>
      <c r="B66" s="88" t="s">
        <v>1511</v>
      </c>
      <c r="C66" s="89">
        <f t="shared" ref="C66:E66" si="9">C67+C103+C132+C153+C77</f>
        <v>9946436</v>
      </c>
      <c r="D66" s="89">
        <f t="shared" ref="D66" si="10">D67+D103+D132+D153+D77</f>
        <v>10488906.899999999</v>
      </c>
      <c r="E66" s="89">
        <f t="shared" si="9"/>
        <v>10444544</v>
      </c>
      <c r="F66" s="89">
        <f>F67+F103+F132+F153+F77</f>
        <v>1539931.2480000001</v>
      </c>
      <c r="G66" s="176">
        <f t="shared" si="3"/>
        <v>105.4539223898892</v>
      </c>
      <c r="H66" s="176">
        <f t="shared" si="4"/>
        <v>100.42474712155934</v>
      </c>
    </row>
    <row r="67" spans="1:8" s="19" customFormat="1" ht="15" hidden="1" customHeight="1">
      <c r="A67" s="50"/>
      <c r="B67" s="50" t="s">
        <v>1263</v>
      </c>
      <c r="C67" s="53">
        <f t="shared" ref="C67" si="11">SUM(C68:C76)</f>
        <v>0</v>
      </c>
      <c r="D67" s="53">
        <f t="shared" ref="D67" si="12">SUM(D68:D76)</f>
        <v>0</v>
      </c>
      <c r="E67" s="53">
        <f t="shared" ref="E67" si="13">SUM(E68:E76)</f>
        <v>0</v>
      </c>
      <c r="F67" s="53">
        <f t="shared" ref="F67" si="14">SUM(F68:F76)</f>
        <v>0</v>
      </c>
      <c r="G67" s="101" t="e">
        <f t="shared" si="3"/>
        <v>#DIV/0!</v>
      </c>
      <c r="H67" s="101" t="e">
        <f t="shared" si="4"/>
        <v>#DIV/0!</v>
      </c>
    </row>
    <row r="68" spans="1:8" s="164" customFormat="1" ht="15" hidden="1" customHeight="1">
      <c r="A68" s="163">
        <v>3111</v>
      </c>
      <c r="B68" s="153" t="s">
        <v>1431</v>
      </c>
      <c r="C68" s="79">
        <f>'Rashodi po aktiv. i izv.fin.'!C74</f>
        <v>0</v>
      </c>
      <c r="D68" s="79">
        <f>'Rashodi po aktiv. i izv.fin.'!D74</f>
        <v>0</v>
      </c>
      <c r="E68" s="79">
        <f>'Rashodi po aktiv. i izv.fin.'!E74</f>
        <v>0</v>
      </c>
      <c r="F68" s="79">
        <f>'Rashodi po aktiv. i izv.fin.'!F74</f>
        <v>0</v>
      </c>
      <c r="G68" s="98" t="e">
        <f t="shared" si="3"/>
        <v>#DIV/0!</v>
      </c>
      <c r="H68" s="98" t="e">
        <f t="shared" si="4"/>
        <v>#DIV/0!</v>
      </c>
    </row>
    <row r="69" spans="1:8" s="164" customFormat="1" ht="15" hidden="1" customHeight="1">
      <c r="A69" s="163">
        <v>3121</v>
      </c>
      <c r="B69" s="153" t="s">
        <v>1317</v>
      </c>
      <c r="C69" s="79">
        <f>'Rashodi po aktiv. i izv.fin.'!C75</f>
        <v>0</v>
      </c>
      <c r="D69" s="79">
        <f>'Rashodi po aktiv. i izv.fin.'!D75</f>
        <v>0</v>
      </c>
      <c r="E69" s="79">
        <f>'Rashodi po aktiv. i izv.fin.'!E75</f>
        <v>0</v>
      </c>
      <c r="F69" s="79">
        <f>'Rashodi po aktiv. i izv.fin.'!F75</f>
        <v>0</v>
      </c>
      <c r="G69" s="98" t="e">
        <f t="shared" ref="G69:G132" si="15">D69/C69*100</f>
        <v>#DIV/0!</v>
      </c>
      <c r="H69" s="98" t="e">
        <f t="shared" ref="H69:H132" si="16">D69/E69*100</f>
        <v>#DIV/0!</v>
      </c>
    </row>
    <row r="70" spans="1:8" s="164" customFormat="1" ht="15" hidden="1" customHeight="1">
      <c r="A70" s="163">
        <v>3132</v>
      </c>
      <c r="B70" s="153" t="s">
        <v>1383</v>
      </c>
      <c r="C70" s="79">
        <f>'Rashodi po aktiv. i izv.fin.'!C76</f>
        <v>0</v>
      </c>
      <c r="D70" s="79">
        <f>'Rashodi po aktiv. i izv.fin.'!D76</f>
        <v>0</v>
      </c>
      <c r="E70" s="79">
        <f>'Rashodi po aktiv. i izv.fin.'!E76</f>
        <v>0</v>
      </c>
      <c r="F70" s="79">
        <f>'Rashodi po aktiv. i izv.fin.'!F76</f>
        <v>0</v>
      </c>
      <c r="G70" s="98" t="e">
        <f t="shared" si="15"/>
        <v>#DIV/0!</v>
      </c>
      <c r="H70" s="98" t="e">
        <f t="shared" si="16"/>
        <v>#DIV/0!</v>
      </c>
    </row>
    <row r="71" spans="1:8" s="164" customFormat="1" ht="15" hidden="1" customHeight="1">
      <c r="A71" s="163">
        <v>3133</v>
      </c>
      <c r="B71" s="153" t="s">
        <v>1432</v>
      </c>
      <c r="C71" s="79">
        <f>'Rashodi po aktiv. i izv.fin.'!C77</f>
        <v>0</v>
      </c>
      <c r="D71" s="79">
        <f>'Rashodi po aktiv. i izv.fin.'!D77</f>
        <v>0</v>
      </c>
      <c r="E71" s="79">
        <f>'Rashodi po aktiv. i izv.fin.'!E77</f>
        <v>0</v>
      </c>
      <c r="F71" s="79">
        <f>'Rashodi po aktiv. i izv.fin.'!F77</f>
        <v>0</v>
      </c>
      <c r="G71" s="98" t="e">
        <f t="shared" si="15"/>
        <v>#DIV/0!</v>
      </c>
      <c r="H71" s="98" t="e">
        <f t="shared" si="16"/>
        <v>#DIV/0!</v>
      </c>
    </row>
    <row r="72" spans="1:8" s="164" customFormat="1" ht="15" hidden="1" customHeight="1">
      <c r="A72" s="163">
        <v>3211</v>
      </c>
      <c r="B72" s="153" t="s">
        <v>1264</v>
      </c>
      <c r="C72" s="79">
        <f>'Rashodi po aktiv. i izv.fin.'!C78</f>
        <v>0</v>
      </c>
      <c r="D72" s="79">
        <f>'Rashodi po aktiv. i izv.fin.'!D78</f>
        <v>0</v>
      </c>
      <c r="E72" s="79">
        <f>'Rashodi po aktiv. i izv.fin.'!E78</f>
        <v>0</v>
      </c>
      <c r="F72" s="79">
        <f>'Rashodi po aktiv. i izv.fin.'!F78</f>
        <v>0</v>
      </c>
      <c r="G72" s="98" t="e">
        <f t="shared" si="15"/>
        <v>#DIV/0!</v>
      </c>
      <c r="H72" s="98" t="e">
        <f t="shared" si="16"/>
        <v>#DIV/0!</v>
      </c>
    </row>
    <row r="73" spans="1:8" s="164" customFormat="1" ht="15" hidden="1" customHeight="1">
      <c r="A73" s="163">
        <v>3212</v>
      </c>
      <c r="B73" s="153" t="s">
        <v>1456</v>
      </c>
      <c r="C73" s="79">
        <f>'Rashodi po aktiv. i izv.fin.'!C79</f>
        <v>0</v>
      </c>
      <c r="D73" s="79">
        <f>'Rashodi po aktiv. i izv.fin.'!D79</f>
        <v>0</v>
      </c>
      <c r="E73" s="79">
        <f>'Rashodi po aktiv. i izv.fin.'!E79</f>
        <v>0</v>
      </c>
      <c r="F73" s="79">
        <f>'Rashodi po aktiv. i izv.fin.'!F79</f>
        <v>0</v>
      </c>
      <c r="G73" s="98" t="e">
        <f t="shared" si="15"/>
        <v>#DIV/0!</v>
      </c>
      <c r="H73" s="98" t="e">
        <f t="shared" si="16"/>
        <v>#DIV/0!</v>
      </c>
    </row>
    <row r="74" spans="1:8" s="164" customFormat="1" ht="15" hidden="1" customHeight="1">
      <c r="A74" s="163">
        <v>3223</v>
      </c>
      <c r="B74" s="153" t="s">
        <v>1269</v>
      </c>
      <c r="C74" s="79">
        <f>'Rashodi po aktiv. i izv.fin.'!C80</f>
        <v>0</v>
      </c>
      <c r="D74" s="79">
        <f>'Rashodi po aktiv. i izv.fin.'!D80</f>
        <v>0</v>
      </c>
      <c r="E74" s="79">
        <f>'Rashodi po aktiv. i izv.fin.'!E80</f>
        <v>0</v>
      </c>
      <c r="F74" s="79">
        <f>'Rashodi po aktiv. i izv.fin.'!F80</f>
        <v>0</v>
      </c>
      <c r="G74" s="98" t="e">
        <f t="shared" si="15"/>
        <v>#DIV/0!</v>
      </c>
      <c r="H74" s="98" t="e">
        <f t="shared" si="16"/>
        <v>#DIV/0!</v>
      </c>
    </row>
    <row r="75" spans="1:8" s="164" customFormat="1" ht="15" hidden="1" customHeight="1">
      <c r="A75" s="163">
        <v>3237</v>
      </c>
      <c r="B75" s="153" t="s">
        <v>1278</v>
      </c>
      <c r="C75" s="79">
        <f>'Rashodi po aktiv. i izv.fin.'!C81</f>
        <v>0</v>
      </c>
      <c r="D75" s="79">
        <f>'Rashodi po aktiv. i izv.fin.'!D81</f>
        <v>0</v>
      </c>
      <c r="E75" s="79">
        <f>'Rashodi po aktiv. i izv.fin.'!E81</f>
        <v>0</v>
      </c>
      <c r="F75" s="79">
        <f>'Rashodi po aktiv. i izv.fin.'!F81</f>
        <v>0</v>
      </c>
      <c r="G75" s="98" t="e">
        <f t="shared" si="15"/>
        <v>#DIV/0!</v>
      </c>
      <c r="H75" s="98" t="e">
        <f t="shared" si="16"/>
        <v>#DIV/0!</v>
      </c>
    </row>
    <row r="76" spans="1:8" s="164" customFormat="1" ht="15" hidden="1" customHeight="1">
      <c r="A76" s="163">
        <v>4221</v>
      </c>
      <c r="B76" s="153" t="s">
        <v>1287</v>
      </c>
      <c r="C76" s="79">
        <f>'Rashodi po aktiv. i izv.fin.'!C82</f>
        <v>0</v>
      </c>
      <c r="D76" s="79">
        <f>'Rashodi po aktiv. i izv.fin.'!D82</f>
        <v>0</v>
      </c>
      <c r="E76" s="79">
        <f>'Rashodi po aktiv. i izv.fin.'!E82</f>
        <v>0</v>
      </c>
      <c r="F76" s="79">
        <f>'Rashodi po aktiv. i izv.fin.'!F82</f>
        <v>0</v>
      </c>
      <c r="G76" s="98" t="e">
        <f t="shared" si="15"/>
        <v>#DIV/0!</v>
      </c>
      <c r="H76" s="98" t="e">
        <f t="shared" si="16"/>
        <v>#DIV/0!</v>
      </c>
    </row>
    <row r="77" spans="1:8" s="19" customFormat="1" ht="15" customHeight="1">
      <c r="A77" s="50"/>
      <c r="B77" s="50" t="s">
        <v>1262</v>
      </c>
      <c r="C77" s="53">
        <f t="shared" ref="C77:E77" si="17">SUM(C78:C102)</f>
        <v>777290</v>
      </c>
      <c r="D77" s="53">
        <f t="shared" ref="D77" si="18">SUM(D78:D102)</f>
        <v>201961.87</v>
      </c>
      <c r="E77" s="53">
        <f t="shared" si="17"/>
        <v>456800</v>
      </c>
      <c r="F77" s="53">
        <f>SUM(F78:F102)</f>
        <v>0</v>
      </c>
      <c r="G77" s="101">
        <f t="shared" si="15"/>
        <v>25.982821083508085</v>
      </c>
      <c r="H77" s="101">
        <f t="shared" si="16"/>
        <v>44.21231830122592</v>
      </c>
    </row>
    <row r="78" spans="1:8" s="164" customFormat="1" ht="14.25" customHeight="1">
      <c r="A78" s="165" t="s">
        <v>1475</v>
      </c>
      <c r="B78" s="153" t="s">
        <v>1316</v>
      </c>
      <c r="C78" s="79">
        <f>'Rashodi po aktiv. i izv.fin.'!C84</f>
        <v>538481</v>
      </c>
      <c r="D78" s="79">
        <f>'Rashodi po aktiv. i izv.fin.'!D84</f>
        <v>97575.58</v>
      </c>
      <c r="E78" s="79">
        <f>'Rashodi po aktiv. i izv.fin.'!E84</f>
        <v>320000</v>
      </c>
      <c r="F78" s="79">
        <f>'Rashodi po aktiv. i izv.fin.'!F84</f>
        <v>0</v>
      </c>
      <c r="G78" s="98">
        <f t="shared" si="15"/>
        <v>18.120524215339074</v>
      </c>
      <c r="H78" s="98">
        <f t="shared" si="16"/>
        <v>30.492368749999997</v>
      </c>
    </row>
    <row r="79" spans="1:8" s="164" customFormat="1" ht="15" customHeight="1">
      <c r="A79" s="165" t="s">
        <v>1483</v>
      </c>
      <c r="B79" s="153" t="s">
        <v>1317</v>
      </c>
      <c r="C79" s="79">
        <f>'Rashodi po aktiv. i izv.fin.'!C85</f>
        <v>3000</v>
      </c>
      <c r="D79" s="79">
        <f>'Rashodi po aktiv. i izv.fin.'!D85</f>
        <v>6003.45</v>
      </c>
      <c r="E79" s="79">
        <f>'Rashodi po aktiv. i izv.fin.'!E85</f>
        <v>5000</v>
      </c>
      <c r="F79" s="79">
        <f>'Rashodi po aktiv. i izv.fin.'!F85</f>
        <v>0</v>
      </c>
      <c r="G79" s="98">
        <f t="shared" si="15"/>
        <v>200.11500000000001</v>
      </c>
      <c r="H79" s="98">
        <f t="shared" si="16"/>
        <v>120.069</v>
      </c>
    </row>
    <row r="80" spans="1:8" s="164" customFormat="1" ht="15" customHeight="1">
      <c r="A80" s="165" t="s">
        <v>1476</v>
      </c>
      <c r="B80" s="153" t="s">
        <v>1526</v>
      </c>
      <c r="C80" s="79">
        <f>'Rashodi po aktiv. i izv.fin.'!C86</f>
        <v>71461</v>
      </c>
      <c r="D80" s="79">
        <f>'Rashodi po aktiv. i izv.fin.'!D86</f>
        <v>16099.95</v>
      </c>
      <c r="E80" s="79">
        <f>'Rashodi po aktiv. i izv.fin.'!E86</f>
        <v>52800</v>
      </c>
      <c r="F80" s="79">
        <f>'Rashodi po aktiv. i izv.fin.'!F86</f>
        <v>0</v>
      </c>
      <c r="G80" s="98">
        <f t="shared" si="15"/>
        <v>22.529701515511956</v>
      </c>
      <c r="H80" s="98">
        <f t="shared" si="16"/>
        <v>30.492329545454549</v>
      </c>
    </row>
    <row r="81" spans="1:8" s="164" customFormat="1" ht="15" hidden="1" customHeight="1">
      <c r="A81" s="165" t="s">
        <v>1477</v>
      </c>
      <c r="B81" s="153" t="s">
        <v>1521</v>
      </c>
      <c r="C81" s="79">
        <f>'Rashodi po aktiv. i izv.fin.'!C87</f>
        <v>0</v>
      </c>
      <c r="D81" s="79">
        <f>'Rashodi po aktiv. i izv.fin.'!D87</f>
        <v>0</v>
      </c>
      <c r="E81" s="79">
        <f>'Rashodi po aktiv. i izv.fin.'!E87</f>
        <v>0</v>
      </c>
      <c r="F81" s="79">
        <f>'Rashodi po aktiv. i izv.fin.'!F87</f>
        <v>0</v>
      </c>
      <c r="G81" s="98" t="e">
        <f t="shared" si="15"/>
        <v>#DIV/0!</v>
      </c>
      <c r="H81" s="98" t="e">
        <f t="shared" si="16"/>
        <v>#DIV/0!</v>
      </c>
    </row>
    <row r="82" spans="1:8" s="164" customFormat="1" ht="15" customHeight="1">
      <c r="A82" s="165">
        <v>3212</v>
      </c>
      <c r="B82" s="153" t="s">
        <v>1265</v>
      </c>
      <c r="C82" s="79">
        <f>'Rashodi po aktiv. i izv.fin.'!C89</f>
        <v>4095</v>
      </c>
      <c r="D82" s="79">
        <f>'Rashodi po aktiv. i izv.fin.'!D89</f>
        <v>7759.41</v>
      </c>
      <c r="E82" s="79">
        <f>'Rashodi po aktiv. i izv.fin.'!E89</f>
        <v>8000</v>
      </c>
      <c r="F82" s="79">
        <f>'Rashodi po aktiv. i izv.fin.'!F89</f>
        <v>0</v>
      </c>
      <c r="G82" s="98">
        <f t="shared" si="15"/>
        <v>189.48498168498168</v>
      </c>
      <c r="H82" s="98">
        <f t="shared" si="16"/>
        <v>96.992625000000004</v>
      </c>
    </row>
    <row r="83" spans="1:8" s="164" customFormat="1" ht="15" customHeight="1">
      <c r="A83" s="165">
        <v>3211</v>
      </c>
      <c r="B83" s="153" t="s">
        <v>1264</v>
      </c>
      <c r="C83" s="79">
        <f>'Rashodi po aktiv. i izv.fin.'!C88</f>
        <v>0</v>
      </c>
      <c r="D83" s="79">
        <f>'Rashodi po aktiv. i izv.fin.'!D88</f>
        <v>21186.91</v>
      </c>
      <c r="E83" s="79">
        <f>'Rashodi po aktiv. i izv.fin.'!E88</f>
        <v>25000</v>
      </c>
      <c r="F83" s="79">
        <f>'Rashodi po aktiv. i izv.fin.'!F88</f>
        <v>0</v>
      </c>
      <c r="G83" s="98"/>
      <c r="H83" s="98">
        <f t="shared" si="16"/>
        <v>84.747640000000004</v>
      </c>
    </row>
    <row r="84" spans="1:8" s="164" customFormat="1" ht="15" customHeight="1">
      <c r="A84" s="165" t="s">
        <v>1478</v>
      </c>
      <c r="B84" s="153" t="s">
        <v>1527</v>
      </c>
      <c r="C84" s="79">
        <f>'Rashodi po aktiv. i izv.fin.'!C90</f>
        <v>0</v>
      </c>
      <c r="D84" s="79">
        <f>'Rashodi po aktiv. i izv.fin.'!D90</f>
        <v>14209.87</v>
      </c>
      <c r="E84" s="79">
        <f>'Rashodi po aktiv. i izv.fin.'!E90</f>
        <v>15000</v>
      </c>
      <c r="F84" s="79">
        <f>'Rashodi po aktiv. i izv.fin.'!F90</f>
        <v>0</v>
      </c>
      <c r="G84" s="98"/>
      <c r="H84" s="98">
        <f t="shared" si="16"/>
        <v>94.732466666666667</v>
      </c>
    </row>
    <row r="85" spans="1:8" s="164" customFormat="1" ht="15" hidden="1" customHeight="1">
      <c r="A85" s="165" t="s">
        <v>1484</v>
      </c>
      <c r="B85" s="153" t="s">
        <v>1528</v>
      </c>
      <c r="C85" s="79">
        <f>'Rashodi po aktiv. i izv.fin.'!C91</f>
        <v>0</v>
      </c>
      <c r="D85" s="79">
        <f>'Rashodi po aktiv. i izv.fin.'!D91</f>
        <v>0</v>
      </c>
      <c r="E85" s="79">
        <f>'Rashodi po aktiv. i izv.fin.'!E91</f>
        <v>0</v>
      </c>
      <c r="F85" s="79">
        <f>'Rashodi po aktiv. i izv.fin.'!F91</f>
        <v>0</v>
      </c>
      <c r="G85" s="98" t="e">
        <f t="shared" si="15"/>
        <v>#DIV/0!</v>
      </c>
      <c r="H85" s="98" t="e">
        <f t="shared" si="16"/>
        <v>#DIV/0!</v>
      </c>
    </row>
    <row r="86" spans="1:8" s="164" customFormat="1" ht="15" hidden="1" customHeight="1">
      <c r="A86" s="165" t="s">
        <v>1485</v>
      </c>
      <c r="B86" s="153" t="s">
        <v>1268</v>
      </c>
      <c r="C86" s="79">
        <f>'Rashodi po aktiv. i izv.fin.'!C92</f>
        <v>0</v>
      </c>
      <c r="D86" s="79">
        <f>'Rashodi po aktiv. i izv.fin.'!D92</f>
        <v>0</v>
      </c>
      <c r="E86" s="79">
        <f>'Rashodi po aktiv. i izv.fin.'!E92</f>
        <v>0</v>
      </c>
      <c r="F86" s="79">
        <f>'Rashodi po aktiv. i izv.fin.'!F92</f>
        <v>0</v>
      </c>
      <c r="G86" s="98" t="e">
        <f t="shared" si="15"/>
        <v>#DIV/0!</v>
      </c>
      <c r="H86" s="98" t="e">
        <f t="shared" si="16"/>
        <v>#DIV/0!</v>
      </c>
    </row>
    <row r="87" spans="1:8" s="164" customFormat="1" ht="15" hidden="1" customHeight="1">
      <c r="A87" s="165" t="s">
        <v>1487</v>
      </c>
      <c r="B87" s="153" t="s">
        <v>1270</v>
      </c>
      <c r="C87" s="79">
        <f>'Rashodi po aktiv. i izv.fin.'!C93</f>
        <v>0</v>
      </c>
      <c r="D87" s="79">
        <f>'Rashodi po aktiv. i izv.fin.'!D93</f>
        <v>0</v>
      </c>
      <c r="E87" s="79">
        <f>'Rashodi po aktiv. i izv.fin.'!E93</f>
        <v>0</v>
      </c>
      <c r="F87" s="79">
        <f>'Rashodi po aktiv. i izv.fin.'!F93</f>
        <v>0</v>
      </c>
      <c r="G87" s="98" t="e">
        <f t="shared" si="15"/>
        <v>#DIV/0!</v>
      </c>
      <c r="H87" s="98" t="e">
        <f t="shared" si="16"/>
        <v>#DIV/0!</v>
      </c>
    </row>
    <row r="88" spans="1:8" s="164" customFormat="1" ht="15" hidden="1" customHeight="1">
      <c r="A88" s="165" t="s">
        <v>1488</v>
      </c>
      <c r="B88" s="153" t="s">
        <v>1530</v>
      </c>
      <c r="C88" s="79">
        <f>'Rashodi po aktiv. i izv.fin.'!C94</f>
        <v>0</v>
      </c>
      <c r="D88" s="79">
        <f>'Rashodi po aktiv. i izv.fin.'!D94</f>
        <v>0</v>
      </c>
      <c r="E88" s="79">
        <f>'Rashodi po aktiv. i izv.fin.'!E94</f>
        <v>0</v>
      </c>
      <c r="F88" s="79">
        <f>'Rashodi po aktiv. i izv.fin.'!F94</f>
        <v>0</v>
      </c>
      <c r="G88" s="98" t="e">
        <f t="shared" si="15"/>
        <v>#DIV/0!</v>
      </c>
      <c r="H88" s="98" t="e">
        <f t="shared" si="16"/>
        <v>#DIV/0!</v>
      </c>
    </row>
    <row r="89" spans="1:8" s="164" customFormat="1" ht="15" hidden="1" customHeight="1">
      <c r="A89" s="165" t="s">
        <v>1490</v>
      </c>
      <c r="B89" s="153" t="s">
        <v>1545</v>
      </c>
      <c r="C89" s="79">
        <f>'Rashodi po aktiv. i izv.fin.'!C95</f>
        <v>0</v>
      </c>
      <c r="D89" s="79">
        <f>'Rashodi po aktiv. i izv.fin.'!D95</f>
        <v>0</v>
      </c>
      <c r="E89" s="79">
        <f>'Rashodi po aktiv. i izv.fin.'!E95</f>
        <v>0</v>
      </c>
      <c r="F89" s="79">
        <f>'Rashodi po aktiv. i izv.fin.'!F95</f>
        <v>0</v>
      </c>
      <c r="G89" s="98" t="e">
        <f t="shared" si="15"/>
        <v>#DIV/0!</v>
      </c>
      <c r="H89" s="98" t="e">
        <f t="shared" si="16"/>
        <v>#DIV/0!</v>
      </c>
    </row>
    <row r="90" spans="1:8" s="164" customFormat="1" ht="15" hidden="1" customHeight="1">
      <c r="A90" s="165" t="s">
        <v>1491</v>
      </c>
      <c r="B90" s="153" t="s">
        <v>1276</v>
      </c>
      <c r="C90" s="79">
        <f>'Rashodi po aktiv. i izv.fin.'!C96</f>
        <v>0</v>
      </c>
      <c r="D90" s="79">
        <f>'Rashodi po aktiv. i izv.fin.'!D96</f>
        <v>0</v>
      </c>
      <c r="E90" s="79">
        <f>'Rashodi po aktiv. i izv.fin.'!E96</f>
        <v>0</v>
      </c>
      <c r="F90" s="79">
        <f>'Rashodi po aktiv. i izv.fin.'!F96</f>
        <v>0</v>
      </c>
      <c r="G90" s="98" t="e">
        <f t="shared" si="15"/>
        <v>#DIV/0!</v>
      </c>
      <c r="H90" s="98" t="e">
        <f t="shared" si="16"/>
        <v>#DIV/0!</v>
      </c>
    </row>
    <row r="91" spans="1:8" s="164" customFormat="1" ht="15" customHeight="1">
      <c r="A91" s="165">
        <v>3237</v>
      </c>
      <c r="B91" s="153" t="s">
        <v>1278</v>
      </c>
      <c r="C91" s="79">
        <f>'Rashodi po aktiv. i izv.fin.'!C97</f>
        <v>148500</v>
      </c>
      <c r="D91" s="79">
        <f>'Rashodi po aktiv. i izv.fin.'!D97</f>
        <v>9290.42</v>
      </c>
      <c r="E91" s="79">
        <f>'Rashodi po aktiv. i izv.fin.'!E97</f>
        <v>10000</v>
      </c>
      <c r="F91" s="79">
        <f>'Rashodi po aktiv. i izv.fin.'!F97</f>
        <v>0</v>
      </c>
      <c r="G91" s="98">
        <f t="shared" si="15"/>
        <v>6.2561750841750845</v>
      </c>
      <c r="H91" s="98">
        <f t="shared" si="16"/>
        <v>92.904200000000003</v>
      </c>
    </row>
    <row r="92" spans="1:8" s="164" customFormat="1" ht="15" hidden="1" customHeight="1">
      <c r="A92" s="165">
        <v>3238</v>
      </c>
      <c r="B92" s="153" t="s">
        <v>1279</v>
      </c>
      <c r="C92" s="79">
        <f>'Rashodi po aktiv. i izv.fin.'!C98</f>
        <v>0</v>
      </c>
      <c r="D92" s="79">
        <f>'Rashodi po aktiv. i izv.fin.'!D98</f>
        <v>0</v>
      </c>
      <c r="E92" s="79">
        <f>'Rashodi po aktiv. i izv.fin.'!E98</f>
        <v>0</v>
      </c>
      <c r="F92" s="79">
        <f>'Rashodi po aktiv. i izv.fin.'!F98</f>
        <v>0</v>
      </c>
      <c r="G92" s="98" t="e">
        <f t="shared" si="15"/>
        <v>#DIV/0!</v>
      </c>
      <c r="H92" s="98" t="e">
        <f t="shared" si="16"/>
        <v>#DIV/0!</v>
      </c>
    </row>
    <row r="93" spans="1:8" s="164" customFormat="1" ht="15" hidden="1" customHeight="1">
      <c r="A93" s="165" t="s">
        <v>1494</v>
      </c>
      <c r="B93" s="153" t="s">
        <v>1531</v>
      </c>
      <c r="C93" s="79">
        <f>'Rashodi po aktiv. i izv.fin.'!C99</f>
        <v>0</v>
      </c>
      <c r="D93" s="79">
        <f>'Rashodi po aktiv. i izv.fin.'!D99</f>
        <v>0</v>
      </c>
      <c r="E93" s="79">
        <f>'Rashodi po aktiv. i izv.fin.'!E99</f>
        <v>0</v>
      </c>
      <c r="F93" s="79">
        <f>'Rashodi po aktiv. i izv.fin.'!F99</f>
        <v>0</v>
      </c>
      <c r="G93" s="98" t="e">
        <f t="shared" si="15"/>
        <v>#DIV/0!</v>
      </c>
      <c r="H93" s="98" t="e">
        <f t="shared" si="16"/>
        <v>#DIV/0!</v>
      </c>
    </row>
    <row r="94" spans="1:8" s="164" customFormat="1" ht="15" hidden="1" customHeight="1">
      <c r="A94" s="165" t="s">
        <v>1495</v>
      </c>
      <c r="B94" s="153" t="s">
        <v>1321</v>
      </c>
      <c r="C94" s="79">
        <f>'Rashodi po aktiv. i izv.fin.'!C100</f>
        <v>0</v>
      </c>
      <c r="D94" s="79">
        <f>'Rashodi po aktiv. i izv.fin.'!D100</f>
        <v>0</v>
      </c>
      <c r="E94" s="79">
        <f>'Rashodi po aktiv. i izv.fin.'!E100</f>
        <v>0</v>
      </c>
      <c r="F94" s="79">
        <f>'Rashodi po aktiv. i izv.fin.'!F100</f>
        <v>0</v>
      </c>
      <c r="G94" s="98" t="e">
        <f t="shared" si="15"/>
        <v>#DIV/0!</v>
      </c>
      <c r="H94" s="98" t="e">
        <f t="shared" si="16"/>
        <v>#DIV/0!</v>
      </c>
    </row>
    <row r="95" spans="1:8" s="164" customFormat="1" ht="15" customHeight="1">
      <c r="A95" s="165">
        <v>3294</v>
      </c>
      <c r="B95" s="153" t="s">
        <v>1283</v>
      </c>
      <c r="C95" s="79">
        <f>'Rashodi po aktiv. i izv.fin.'!C101</f>
        <v>11753</v>
      </c>
      <c r="D95" s="79">
        <f>'Rashodi po aktiv. i izv.fin.'!D101</f>
        <v>21050.03</v>
      </c>
      <c r="E95" s="79">
        <f>'Rashodi po aktiv. i izv.fin.'!E101</f>
        <v>12000</v>
      </c>
      <c r="F95" s="79">
        <f>'Rashodi po aktiv. i izv.fin.'!F101</f>
        <v>0</v>
      </c>
      <c r="G95" s="98">
        <f t="shared" si="15"/>
        <v>179.10346294563089</v>
      </c>
      <c r="H95" s="98">
        <f t="shared" si="16"/>
        <v>175.41691666666665</v>
      </c>
    </row>
    <row r="96" spans="1:8" s="164" customFormat="1" ht="15" hidden="1" customHeight="1">
      <c r="A96" s="163">
        <v>3531</v>
      </c>
      <c r="B96" s="153" t="s">
        <v>1592</v>
      </c>
      <c r="C96" s="79">
        <f>'Rashodi po aktiv. i izv.fin.'!C103</f>
        <v>0</v>
      </c>
      <c r="D96" s="79">
        <f>'Rashodi po aktiv. i izv.fin.'!D103</f>
        <v>0</v>
      </c>
      <c r="E96" s="79">
        <f>'Rashodi po aktiv. i izv.fin.'!E103</f>
        <v>0</v>
      </c>
      <c r="F96" s="79">
        <f>'Rashodi po aktiv. i izv.fin.'!F103</f>
        <v>0</v>
      </c>
      <c r="G96" s="98" t="e">
        <f t="shared" si="15"/>
        <v>#DIV/0!</v>
      </c>
      <c r="H96" s="98" t="e">
        <f t="shared" si="16"/>
        <v>#DIV/0!</v>
      </c>
    </row>
    <row r="97" spans="1:8" s="164" customFormat="1" ht="15" hidden="1" customHeight="1">
      <c r="A97" s="163">
        <v>3611</v>
      </c>
      <c r="B97" s="153" t="s">
        <v>1593</v>
      </c>
      <c r="C97" s="79">
        <f>'Rashodi po aktiv. i izv.fin.'!C104</f>
        <v>0</v>
      </c>
      <c r="D97" s="79">
        <f>'Rashodi po aktiv. i izv.fin.'!D104</f>
        <v>0</v>
      </c>
      <c r="E97" s="79">
        <f>'Rashodi po aktiv. i izv.fin.'!E104</f>
        <v>0</v>
      </c>
      <c r="F97" s="79">
        <f>'Rashodi po aktiv. i izv.fin.'!F104</f>
        <v>0</v>
      </c>
      <c r="G97" s="98" t="e">
        <f t="shared" si="15"/>
        <v>#DIV/0!</v>
      </c>
      <c r="H97" s="98" t="e">
        <f t="shared" si="16"/>
        <v>#DIV/0!</v>
      </c>
    </row>
    <row r="98" spans="1:8" s="164" customFormat="1" ht="15" hidden="1" customHeight="1">
      <c r="A98" s="163">
        <v>3813</v>
      </c>
      <c r="B98" s="153" t="s">
        <v>1594</v>
      </c>
      <c r="C98" s="79">
        <f>'Rashodi po aktiv. i izv.fin.'!C105</f>
        <v>0</v>
      </c>
      <c r="D98" s="79">
        <f>'Rashodi po aktiv. i izv.fin.'!D105</f>
        <v>0</v>
      </c>
      <c r="E98" s="79">
        <f>'Rashodi po aktiv. i izv.fin.'!E105</f>
        <v>0</v>
      </c>
      <c r="F98" s="79">
        <f>'Rashodi po aktiv. i izv.fin.'!F105</f>
        <v>0</v>
      </c>
      <c r="G98" s="98" t="e">
        <f t="shared" si="15"/>
        <v>#DIV/0!</v>
      </c>
      <c r="H98" s="98" t="e">
        <f t="shared" si="16"/>
        <v>#DIV/0!</v>
      </c>
    </row>
    <row r="99" spans="1:8" s="164" customFormat="1" ht="15.75" customHeight="1">
      <c r="A99" s="165" t="s">
        <v>1502</v>
      </c>
      <c r="B99" s="153" t="s">
        <v>1538</v>
      </c>
      <c r="C99" s="79">
        <f>'Rashodi po aktiv. i izv.fin.'!C106</f>
        <v>0</v>
      </c>
      <c r="D99" s="79">
        <f>'Rashodi po aktiv. i izv.fin.'!D106</f>
        <v>8786.25</v>
      </c>
      <c r="E99" s="79">
        <f>'Rashodi po aktiv. i izv.fin.'!E106</f>
        <v>9000</v>
      </c>
      <c r="F99" s="79">
        <f>'Rashodi po aktiv. i izv.fin.'!F106</f>
        <v>0</v>
      </c>
      <c r="G99" s="98"/>
      <c r="H99" s="98">
        <f t="shared" si="16"/>
        <v>97.625</v>
      </c>
    </row>
    <row r="100" spans="1:8" s="164" customFormat="1" ht="15" hidden="1" customHeight="1">
      <c r="A100" s="165">
        <v>4224</v>
      </c>
      <c r="B100" s="153" t="s">
        <v>1336</v>
      </c>
      <c r="C100" s="79">
        <f>'Rashodi po aktiv. i izv.fin.'!C107</f>
        <v>0</v>
      </c>
      <c r="D100" s="79">
        <f>'Rashodi po aktiv. i izv.fin.'!D107</f>
        <v>0</v>
      </c>
      <c r="E100" s="79">
        <f>'Rashodi po aktiv. i izv.fin.'!E107</f>
        <v>0</v>
      </c>
      <c r="F100" s="79">
        <f>'Rashodi po aktiv. i izv.fin.'!F107</f>
        <v>0</v>
      </c>
      <c r="G100" s="98" t="e">
        <f t="shared" si="15"/>
        <v>#DIV/0!</v>
      </c>
      <c r="H100" s="98" t="e">
        <f t="shared" si="16"/>
        <v>#DIV/0!</v>
      </c>
    </row>
    <row r="101" spans="1:8" s="164" customFormat="1" ht="15" hidden="1" customHeight="1">
      <c r="A101" s="165">
        <v>4227</v>
      </c>
      <c r="B101" s="153" t="s">
        <v>1541</v>
      </c>
      <c r="C101" s="79">
        <f>'Rashodi po aktiv. i izv.fin.'!C108+'Rashodi po aktiv. i izv.fin.'!C109</f>
        <v>0</v>
      </c>
      <c r="D101" s="79">
        <f>'Rashodi po aktiv. i izv.fin.'!D108+'Rashodi po aktiv. i izv.fin.'!D109</f>
        <v>0</v>
      </c>
      <c r="E101" s="79">
        <f>'Rashodi po aktiv. i izv.fin.'!E108+'Rashodi po aktiv. i izv.fin.'!E109</f>
        <v>0</v>
      </c>
      <c r="F101" s="79">
        <f>'Rashodi po aktiv. i izv.fin.'!F108+'Rashodi po aktiv. i izv.fin.'!F109</f>
        <v>0</v>
      </c>
      <c r="G101" s="98" t="e">
        <f t="shared" si="15"/>
        <v>#DIV/0!</v>
      </c>
      <c r="H101" s="98" t="e">
        <f t="shared" si="16"/>
        <v>#DIV/0!</v>
      </c>
    </row>
    <row r="102" spans="1:8" s="164" customFormat="1" ht="15" hidden="1" customHeight="1">
      <c r="A102" s="165">
        <v>4262</v>
      </c>
      <c r="B102" s="153" t="s">
        <v>1452</v>
      </c>
      <c r="C102" s="79">
        <f>'Rashodi po aktiv. i izv.fin.'!C110</f>
        <v>0</v>
      </c>
      <c r="D102" s="79">
        <f>'Rashodi po aktiv. i izv.fin.'!D110</f>
        <v>0</v>
      </c>
      <c r="E102" s="79">
        <f>'Rashodi po aktiv. i izv.fin.'!E110</f>
        <v>0</v>
      </c>
      <c r="F102" s="79">
        <f>'Rashodi po aktiv. i izv.fin.'!F110</f>
        <v>0</v>
      </c>
      <c r="G102" s="98" t="e">
        <f t="shared" si="15"/>
        <v>#DIV/0!</v>
      </c>
      <c r="H102" s="98" t="e">
        <f t="shared" si="16"/>
        <v>#DIV/0!</v>
      </c>
    </row>
    <row r="103" spans="1:8" s="19" customFormat="1" ht="15" customHeight="1">
      <c r="A103" s="50"/>
      <c r="B103" s="50" t="s">
        <v>18</v>
      </c>
      <c r="C103" s="53">
        <f>SUM(C104:C131)</f>
        <v>8620549</v>
      </c>
      <c r="D103" s="53">
        <f>SUM(D104:D131)</f>
        <v>8857393.4499999993</v>
      </c>
      <c r="E103" s="53">
        <f t="shared" ref="E103" si="19">SUM(E104:E131)</f>
        <v>8820620</v>
      </c>
      <c r="F103" s="53">
        <f t="shared" ref="F103" si="20">SUM(F104:F131)</f>
        <v>1156003.2660000003</v>
      </c>
      <c r="G103" s="101">
        <f t="shared" si="15"/>
        <v>102.74744044723833</v>
      </c>
      <c r="H103" s="101">
        <f t="shared" si="16"/>
        <v>100.41690323355954</v>
      </c>
    </row>
    <row r="104" spans="1:8" s="164" customFormat="1" ht="15" customHeight="1">
      <c r="A104" s="163">
        <v>3111</v>
      </c>
      <c r="B104" s="153" t="s">
        <v>1431</v>
      </c>
      <c r="C104" s="79">
        <f>'Rashodi po aktiv. i izv.fin.'!C112</f>
        <v>2378747</v>
      </c>
      <c r="D104" s="79">
        <f>'Rashodi po aktiv. i izv.fin.'!D112</f>
        <v>1745522.1</v>
      </c>
      <c r="E104" s="79">
        <f>'Rashodi po aktiv. i izv.fin.'!E112</f>
        <v>1736241</v>
      </c>
      <c r="F104" s="79">
        <f>'Rashodi po aktiv. i izv.fin.'!F112</f>
        <v>832072.50750000007</v>
      </c>
      <c r="G104" s="98">
        <f t="shared" si="15"/>
        <v>73.379897063453996</v>
      </c>
      <c r="H104" s="98">
        <f t="shared" si="16"/>
        <v>100.53455136700494</v>
      </c>
    </row>
    <row r="105" spans="1:8" s="164" customFormat="1" ht="15" customHeight="1">
      <c r="A105" s="163">
        <v>3121</v>
      </c>
      <c r="B105" s="153" t="s">
        <v>1317</v>
      </c>
      <c r="C105" s="79">
        <f>'Rashodi po aktiv. i izv.fin.'!C113</f>
        <v>11100</v>
      </c>
      <c r="D105" s="79">
        <f>'Rashodi po aktiv. i izv.fin.'!D113</f>
        <v>9756.9</v>
      </c>
      <c r="E105" s="79">
        <f>'Rashodi po aktiv. i izv.fin.'!E113</f>
        <v>3000</v>
      </c>
      <c r="F105" s="79">
        <f>'Rashodi po aktiv. i izv.fin.'!F113</f>
        <v>0</v>
      </c>
      <c r="G105" s="98">
        <f t="shared" si="15"/>
        <v>87.9</v>
      </c>
      <c r="H105" s="98">
        <f t="shared" si="16"/>
        <v>325.23</v>
      </c>
    </row>
    <row r="106" spans="1:8" s="164" customFormat="1" ht="15" customHeight="1">
      <c r="A106" s="163">
        <v>3132</v>
      </c>
      <c r="B106" s="153" t="s">
        <v>1383</v>
      </c>
      <c r="C106" s="79">
        <f>'Rashodi po aktiv. i izv.fin.'!C114</f>
        <v>392410</v>
      </c>
      <c r="D106" s="79">
        <f>'Rashodi po aktiv. i izv.fin.'!D114</f>
        <v>288011.13</v>
      </c>
      <c r="E106" s="79">
        <f>'Rashodi po aktiv. i izv.fin.'!E114</f>
        <v>296819</v>
      </c>
      <c r="F106" s="79">
        <f>'Rashodi po aktiv. i izv.fin.'!F114</f>
        <v>141068.44349999999</v>
      </c>
      <c r="G106" s="98">
        <f t="shared" si="15"/>
        <v>73.395461379679418</v>
      </c>
      <c r="H106" s="98">
        <f t="shared" si="16"/>
        <v>97.032578776965082</v>
      </c>
    </row>
    <row r="107" spans="1:8" s="164" customFormat="1" ht="15" hidden="1" customHeight="1">
      <c r="A107" s="163">
        <v>3133</v>
      </c>
      <c r="B107" s="153" t="s">
        <v>1432</v>
      </c>
      <c r="C107" s="79">
        <f>'Rashodi po aktiv. i izv.fin.'!C115</f>
        <v>0</v>
      </c>
      <c r="D107" s="79">
        <f>'Rashodi po aktiv. i izv.fin.'!D115</f>
        <v>0</v>
      </c>
      <c r="E107" s="79">
        <f>'Rashodi po aktiv. i izv.fin.'!E115</f>
        <v>0</v>
      </c>
      <c r="F107" s="79">
        <f>'Rashodi po aktiv. i izv.fin.'!F115</f>
        <v>0</v>
      </c>
      <c r="G107" s="98" t="e">
        <f t="shared" si="15"/>
        <v>#DIV/0!</v>
      </c>
      <c r="H107" s="98" t="e">
        <f t="shared" si="16"/>
        <v>#DIV/0!</v>
      </c>
    </row>
    <row r="108" spans="1:8" s="164" customFormat="1" ht="15" customHeight="1">
      <c r="A108" s="163">
        <v>3211</v>
      </c>
      <c r="B108" s="153" t="s">
        <v>1264</v>
      </c>
      <c r="C108" s="79">
        <f>'Rashodi po aktiv. i izv.fin.'!C116</f>
        <v>75005</v>
      </c>
      <c r="D108" s="79">
        <f>'Rashodi po aktiv. i izv.fin.'!D116</f>
        <v>176593.97</v>
      </c>
      <c r="E108" s="79">
        <f>'Rashodi po aktiv. i izv.fin.'!E116</f>
        <v>150152</v>
      </c>
      <c r="F108" s="79">
        <f>'Rashodi po aktiv. i izv.fin.'!F116</f>
        <v>24713.16</v>
      </c>
      <c r="G108" s="98">
        <f t="shared" si="15"/>
        <v>235.44293047130193</v>
      </c>
      <c r="H108" s="98">
        <f t="shared" si="16"/>
        <v>117.61013506313603</v>
      </c>
    </row>
    <row r="109" spans="1:8" s="164" customFormat="1" ht="15" customHeight="1">
      <c r="A109" s="163">
        <v>3212</v>
      </c>
      <c r="B109" s="153" t="s">
        <v>1265</v>
      </c>
      <c r="C109" s="79">
        <f>'Rashodi po aktiv. i izv.fin.'!C117</f>
        <v>11358</v>
      </c>
      <c r="D109" s="79">
        <f>'Rashodi po aktiv. i izv.fin.'!D117</f>
        <v>8231.5400000000009</v>
      </c>
      <c r="E109" s="79">
        <f>'Rashodi po aktiv. i izv.fin.'!E117</f>
        <v>8234</v>
      </c>
      <c r="F109" s="79">
        <f>'Rashodi po aktiv. i izv.fin.'!F117</f>
        <v>0</v>
      </c>
      <c r="G109" s="98">
        <f t="shared" si="15"/>
        <v>72.473498855432311</v>
      </c>
      <c r="H109" s="98">
        <f t="shared" si="16"/>
        <v>99.970123876609193</v>
      </c>
    </row>
    <row r="110" spans="1:8" s="164" customFormat="1" ht="15" customHeight="1">
      <c r="A110" s="163">
        <v>3213</v>
      </c>
      <c r="B110" s="153" t="s">
        <v>1266</v>
      </c>
      <c r="C110" s="79">
        <f>'Rashodi po aktiv. i izv.fin.'!C118</f>
        <v>750</v>
      </c>
      <c r="D110" s="79">
        <f>'Rashodi po aktiv. i izv.fin.'!D118</f>
        <v>16316.04</v>
      </c>
      <c r="E110" s="79">
        <f>'Rashodi po aktiv. i izv.fin.'!E118</f>
        <v>13214</v>
      </c>
      <c r="F110" s="79">
        <f>'Rashodi po aktiv. i izv.fin.'!F118</f>
        <v>0</v>
      </c>
      <c r="G110" s="98">
        <f t="shared" si="15"/>
        <v>2175.4720000000002</v>
      </c>
      <c r="H110" s="98">
        <f t="shared" si="16"/>
        <v>123.4754048736189</v>
      </c>
    </row>
    <row r="111" spans="1:8" s="164" customFormat="1" ht="15" customHeight="1">
      <c r="A111" s="163">
        <v>3221</v>
      </c>
      <c r="B111" s="153" t="s">
        <v>1267</v>
      </c>
      <c r="C111" s="79">
        <f>'Rashodi po aktiv. i izv.fin.'!C119</f>
        <v>24</v>
      </c>
      <c r="D111" s="79">
        <f>'Rashodi po aktiv. i izv.fin.'!D119</f>
        <v>468.75</v>
      </c>
      <c r="E111" s="79">
        <f>'Rashodi po aktiv. i izv.fin.'!E119</f>
        <v>468</v>
      </c>
      <c r="F111" s="79">
        <f>'Rashodi po aktiv. i izv.fin.'!F119</f>
        <v>0</v>
      </c>
      <c r="G111" s="98">
        <f t="shared" si="15"/>
        <v>1953.125</v>
      </c>
      <c r="H111" s="98">
        <f t="shared" si="16"/>
        <v>100.16025641025641</v>
      </c>
    </row>
    <row r="112" spans="1:8" s="164" customFormat="1" ht="15" hidden="1" customHeight="1">
      <c r="A112" s="163">
        <v>3222</v>
      </c>
      <c r="B112" s="153" t="s">
        <v>1268</v>
      </c>
      <c r="C112" s="79">
        <f>'Rashodi po aktiv. i izv.fin.'!C120</f>
        <v>0</v>
      </c>
      <c r="D112" s="79">
        <f>'Rashodi po aktiv. i izv.fin.'!D120</f>
        <v>0</v>
      </c>
      <c r="E112" s="79">
        <f>'Rashodi po aktiv. i izv.fin.'!E120</f>
        <v>0</v>
      </c>
      <c r="F112" s="79">
        <f>'Rashodi po aktiv. i izv.fin.'!F120</f>
        <v>0</v>
      </c>
      <c r="G112" s="98" t="e">
        <f t="shared" si="15"/>
        <v>#DIV/0!</v>
      </c>
      <c r="H112" s="98" t="e">
        <f t="shared" si="16"/>
        <v>#DIV/0!</v>
      </c>
    </row>
    <row r="113" spans="1:8" s="164" customFormat="1" ht="15" hidden="1" customHeight="1">
      <c r="A113" s="163">
        <v>3223</v>
      </c>
      <c r="B113" s="153" t="s">
        <v>1269</v>
      </c>
      <c r="C113" s="79">
        <f>'Rashodi po aktiv. i izv.fin.'!C121</f>
        <v>0</v>
      </c>
      <c r="D113" s="79">
        <f>'Rashodi po aktiv. i izv.fin.'!D121</f>
        <v>0</v>
      </c>
      <c r="E113" s="79">
        <f>'Rashodi po aktiv. i izv.fin.'!E121</f>
        <v>0</v>
      </c>
      <c r="F113" s="79">
        <f>'Rashodi po aktiv. i izv.fin.'!F121</f>
        <v>0</v>
      </c>
      <c r="G113" s="98" t="e">
        <f t="shared" si="15"/>
        <v>#DIV/0!</v>
      </c>
      <c r="H113" s="98" t="e">
        <f t="shared" si="16"/>
        <v>#DIV/0!</v>
      </c>
    </row>
    <row r="114" spans="1:8" s="164" customFormat="1" ht="15" hidden="1" customHeight="1">
      <c r="A114" s="163">
        <v>3224</v>
      </c>
      <c r="B114" s="153" t="s">
        <v>1270</v>
      </c>
      <c r="C114" s="79">
        <f>'Rashodi po aktiv. i izv.fin.'!C122</f>
        <v>0</v>
      </c>
      <c r="D114" s="79">
        <f>'Rashodi po aktiv. i izv.fin.'!D122</f>
        <v>0</v>
      </c>
      <c r="E114" s="79">
        <f>'Rashodi po aktiv. i izv.fin.'!E122</f>
        <v>0</v>
      </c>
      <c r="F114" s="79">
        <f>'Rashodi po aktiv. i izv.fin.'!F122</f>
        <v>0</v>
      </c>
      <c r="G114" s="98" t="e">
        <f t="shared" si="15"/>
        <v>#DIV/0!</v>
      </c>
      <c r="H114" s="98" t="e">
        <f t="shared" si="16"/>
        <v>#DIV/0!</v>
      </c>
    </row>
    <row r="115" spans="1:8" s="164" customFormat="1" ht="15" customHeight="1">
      <c r="A115" s="163">
        <v>3231</v>
      </c>
      <c r="B115" s="153" t="s">
        <v>1272</v>
      </c>
      <c r="C115" s="79">
        <f>'Rashodi po aktiv. i izv.fin.'!C123</f>
        <v>2686</v>
      </c>
      <c r="D115" s="79">
        <f>'Rashodi po aktiv. i izv.fin.'!D123</f>
        <v>0</v>
      </c>
      <c r="E115" s="79">
        <f>'Rashodi po aktiv. i izv.fin.'!E123</f>
        <v>0</v>
      </c>
      <c r="F115" s="79">
        <f>'Rashodi po aktiv. i izv.fin.'!F123</f>
        <v>0</v>
      </c>
      <c r="G115" s="98">
        <f t="shared" si="15"/>
        <v>0</v>
      </c>
      <c r="H115" s="98"/>
    </row>
    <row r="116" spans="1:8" s="164" customFormat="1" ht="15" hidden="1" customHeight="1">
      <c r="A116" s="163">
        <v>3232</v>
      </c>
      <c r="B116" s="153" t="s">
        <v>1555</v>
      </c>
      <c r="C116" s="79">
        <f>'Rashodi po aktiv. i izv.fin.'!C124</f>
        <v>0</v>
      </c>
      <c r="D116" s="79">
        <f>'Rashodi po aktiv. i izv.fin.'!D124</f>
        <v>0</v>
      </c>
      <c r="E116" s="79">
        <f>'Rashodi po aktiv. i izv.fin.'!E124</f>
        <v>0</v>
      </c>
      <c r="F116" s="79">
        <f>'Rashodi po aktiv. i izv.fin.'!F124</f>
        <v>0</v>
      </c>
      <c r="G116" s="98" t="e">
        <f t="shared" si="15"/>
        <v>#DIV/0!</v>
      </c>
      <c r="H116" s="98" t="e">
        <f t="shared" si="16"/>
        <v>#DIV/0!</v>
      </c>
    </row>
    <row r="117" spans="1:8" s="164" customFormat="1" ht="15" customHeight="1">
      <c r="A117" s="163">
        <v>3233</v>
      </c>
      <c r="B117" s="153" t="s">
        <v>1274</v>
      </c>
      <c r="C117" s="79">
        <f>'Rashodi po aktiv. i izv.fin.'!C125</f>
        <v>90363</v>
      </c>
      <c r="D117" s="79">
        <f>'Rashodi po aktiv. i izv.fin.'!D125</f>
        <v>53074.25</v>
      </c>
      <c r="E117" s="79">
        <f>'Rashodi po aktiv. i izv.fin.'!E125</f>
        <v>53074</v>
      </c>
      <c r="F117" s="79">
        <f>'Rashodi po aktiv. i izv.fin.'!F125</f>
        <v>0</v>
      </c>
      <c r="G117" s="98">
        <f t="shared" si="15"/>
        <v>58.734493100052006</v>
      </c>
      <c r="H117" s="98">
        <f t="shared" si="16"/>
        <v>100.00047104043411</v>
      </c>
    </row>
    <row r="118" spans="1:8" s="164" customFormat="1" ht="15" hidden="1" customHeight="1">
      <c r="A118" s="163">
        <v>3234</v>
      </c>
      <c r="B118" s="153" t="s">
        <v>1275</v>
      </c>
      <c r="C118" s="79">
        <f>'Rashodi po aktiv. i izv.fin.'!C126</f>
        <v>0</v>
      </c>
      <c r="D118" s="79">
        <f>'Rashodi po aktiv. i izv.fin.'!D126</f>
        <v>0</v>
      </c>
      <c r="E118" s="79">
        <f>'Rashodi po aktiv. i izv.fin.'!E126</f>
        <v>0</v>
      </c>
      <c r="F118" s="79">
        <f>'Rashodi po aktiv. i izv.fin.'!F126</f>
        <v>0</v>
      </c>
      <c r="G118" s="98" t="e">
        <f t="shared" si="15"/>
        <v>#DIV/0!</v>
      </c>
      <c r="H118" s="98" t="e">
        <f t="shared" si="16"/>
        <v>#DIV/0!</v>
      </c>
    </row>
    <row r="119" spans="1:8" s="164" customFormat="1" ht="15" customHeight="1">
      <c r="A119" s="163">
        <v>3235</v>
      </c>
      <c r="B119" s="153" t="s">
        <v>1276</v>
      </c>
      <c r="C119" s="79">
        <f>'Rashodi po aktiv. i izv.fin.'!C127</f>
        <v>5604</v>
      </c>
      <c r="D119" s="79">
        <f>'Rashodi po aktiv. i izv.fin.'!D127</f>
        <v>397.87</v>
      </c>
      <c r="E119" s="79">
        <f>'Rashodi po aktiv. i izv.fin.'!E127</f>
        <v>397</v>
      </c>
      <c r="F119" s="79">
        <f>'Rashodi po aktiv. i izv.fin.'!F127</f>
        <v>0</v>
      </c>
      <c r="G119" s="98">
        <f t="shared" si="15"/>
        <v>7.0997501784439683</v>
      </c>
      <c r="H119" s="98">
        <f t="shared" si="16"/>
        <v>100.2191435768262</v>
      </c>
    </row>
    <row r="120" spans="1:8" s="164" customFormat="1" ht="15" customHeight="1">
      <c r="A120" s="163">
        <v>3237</v>
      </c>
      <c r="B120" s="153" t="s">
        <v>1278</v>
      </c>
      <c r="C120" s="79">
        <f>'Rashodi po aktiv. i izv.fin.'!C128</f>
        <v>722589</v>
      </c>
      <c r="D120" s="79">
        <f>'Rashodi po aktiv. i izv.fin.'!D128</f>
        <v>257201.7</v>
      </c>
      <c r="E120" s="79">
        <f>'Rashodi po aktiv. i izv.fin.'!E128</f>
        <v>257201</v>
      </c>
      <c r="F120" s="79">
        <f>'Rashodi po aktiv. i izv.fin.'!F128</f>
        <v>14993.655000000001</v>
      </c>
      <c r="G120" s="98">
        <f t="shared" si="15"/>
        <v>35.594466563980355</v>
      </c>
      <c r="H120" s="98">
        <f t="shared" si="16"/>
        <v>100.00027216068368</v>
      </c>
    </row>
    <row r="121" spans="1:8" s="164" customFormat="1" ht="15" customHeight="1">
      <c r="A121" s="163">
        <v>3239</v>
      </c>
      <c r="B121" s="153" t="s">
        <v>1280</v>
      </c>
      <c r="C121" s="79">
        <f>'Rashodi po aktiv. i izv.fin.'!C129</f>
        <v>550</v>
      </c>
      <c r="D121" s="79">
        <f>'Rashodi po aktiv. i izv.fin.'!D129</f>
        <v>0</v>
      </c>
      <c r="E121" s="79">
        <f>'Rashodi po aktiv. i izv.fin.'!E129</f>
        <v>0</v>
      </c>
      <c r="F121" s="79">
        <f>'Rashodi po aktiv. i izv.fin.'!F129</f>
        <v>0</v>
      </c>
      <c r="G121" s="98">
        <f t="shared" si="15"/>
        <v>0</v>
      </c>
      <c r="H121" s="98"/>
    </row>
    <row r="122" spans="1:8" s="164" customFormat="1" ht="15" customHeight="1">
      <c r="A122" s="163">
        <v>3293</v>
      </c>
      <c r="B122" s="153" t="s">
        <v>1321</v>
      </c>
      <c r="C122" s="79">
        <f>'Rashodi po aktiv. i izv.fin.'!C130</f>
        <v>28691</v>
      </c>
      <c r="D122" s="79">
        <f>'Rashodi po aktiv. i izv.fin.'!D130</f>
        <v>599.32000000000005</v>
      </c>
      <c r="E122" s="79">
        <f>'Rashodi po aktiv. i izv.fin.'!E130</f>
        <v>599</v>
      </c>
      <c r="F122" s="79">
        <f>'Rashodi po aktiv. i izv.fin.'!F130</f>
        <v>37672.5</v>
      </c>
      <c r="G122" s="98">
        <f t="shared" si="15"/>
        <v>2.0888780453800848</v>
      </c>
      <c r="H122" s="98">
        <f t="shared" si="16"/>
        <v>100.0534223706177</v>
      </c>
    </row>
    <row r="123" spans="1:8" s="164" customFormat="1" ht="15" hidden="1" customHeight="1">
      <c r="A123" s="163">
        <v>3295</v>
      </c>
      <c r="B123" s="153" t="s">
        <v>1284</v>
      </c>
      <c r="C123" s="79">
        <f>'Rashodi po aktiv. i izv.fin.'!C131</f>
        <v>0</v>
      </c>
      <c r="D123" s="79">
        <f>'Rashodi po aktiv. i izv.fin.'!D131</f>
        <v>0</v>
      </c>
      <c r="E123" s="79">
        <f>'Rashodi po aktiv. i izv.fin.'!E131</f>
        <v>0</v>
      </c>
      <c r="F123" s="79">
        <f>'Rashodi po aktiv. i izv.fin.'!F131</f>
        <v>0</v>
      </c>
      <c r="G123" s="98" t="e">
        <f t="shared" si="15"/>
        <v>#DIV/0!</v>
      </c>
      <c r="H123" s="98" t="e">
        <f t="shared" si="16"/>
        <v>#DIV/0!</v>
      </c>
    </row>
    <row r="124" spans="1:8" s="164" customFormat="1" ht="18" hidden="1" customHeight="1">
      <c r="A124" s="163">
        <v>3432</v>
      </c>
      <c r="B124" s="166" t="s">
        <v>1323</v>
      </c>
      <c r="C124" s="79">
        <f>'Rashodi po aktiv. i izv.fin.'!C132</f>
        <v>0</v>
      </c>
      <c r="D124" s="79">
        <f>'Rashodi po aktiv. i izv.fin.'!D132</f>
        <v>0</v>
      </c>
      <c r="E124" s="79">
        <f>'Rashodi po aktiv. i izv.fin.'!E132</f>
        <v>0</v>
      </c>
      <c r="F124" s="79">
        <f>'Rashodi po aktiv. i izv.fin.'!F132</f>
        <v>0</v>
      </c>
      <c r="G124" s="98" t="e">
        <f t="shared" si="15"/>
        <v>#DIV/0!</v>
      </c>
      <c r="H124" s="98" t="e">
        <f t="shared" si="16"/>
        <v>#DIV/0!</v>
      </c>
    </row>
    <row r="125" spans="1:8" s="164" customFormat="1" ht="15.75" customHeight="1">
      <c r="A125" s="163">
        <v>3531</v>
      </c>
      <c r="B125" s="153" t="s">
        <v>1592</v>
      </c>
      <c r="C125" s="79">
        <f>'Rashodi po aktiv. i izv.fin.'!C133</f>
        <v>3198752</v>
      </c>
      <c r="D125" s="79">
        <f>'Rashodi po aktiv. i izv.fin.'!D133</f>
        <v>3396144.19</v>
      </c>
      <c r="E125" s="79">
        <f>'Rashodi po aktiv. i izv.fin.'!E133</f>
        <v>3396144</v>
      </c>
      <c r="F125" s="79">
        <f>'Rashodi po aktiv. i izv.fin.'!F133</f>
        <v>0</v>
      </c>
      <c r="G125" s="98">
        <f t="shared" si="15"/>
        <v>106.17091259341143</v>
      </c>
      <c r="H125" s="98">
        <f t="shared" si="16"/>
        <v>100.0000055945802</v>
      </c>
    </row>
    <row r="126" spans="1:8" s="164" customFormat="1" ht="15.75" customHeight="1">
      <c r="A126" s="163">
        <v>3611</v>
      </c>
      <c r="B126" s="153" t="s">
        <v>1593</v>
      </c>
      <c r="C126" s="79">
        <f>'Rashodi po aktiv. i izv.fin.'!C134</f>
        <v>222399</v>
      </c>
      <c r="D126" s="79">
        <f>'Rashodi po aktiv. i izv.fin.'!D134</f>
        <v>816706.97</v>
      </c>
      <c r="E126" s="79">
        <f>'Rashodi po aktiv. i izv.fin.'!E134</f>
        <v>816707</v>
      </c>
      <c r="F126" s="79">
        <f>'Rashodi po aktiv. i izv.fin.'!F134</f>
        <v>0</v>
      </c>
      <c r="G126" s="98">
        <f t="shared" si="15"/>
        <v>367.22600821046859</v>
      </c>
      <c r="H126" s="98">
        <f t="shared" si="16"/>
        <v>99.999996326712022</v>
      </c>
    </row>
    <row r="127" spans="1:8" s="164" customFormat="1" ht="17.25" customHeight="1">
      <c r="A127" s="163">
        <v>3693</v>
      </c>
      <c r="B127" s="153" t="s">
        <v>1608</v>
      </c>
      <c r="C127" s="79">
        <f>'Rashodi po aktiv. i izv.fin.'!C135</f>
        <v>1094622</v>
      </c>
      <c r="D127" s="79">
        <f>'Rashodi po aktiv. i izv.fin.'!D135</f>
        <v>1225599.6599999999</v>
      </c>
      <c r="E127" s="79">
        <f>'Rashodi po aktiv. i izv.fin.'!E135</f>
        <v>1225600</v>
      </c>
      <c r="F127" s="79">
        <f>'Rashodi po aktiv. i izv.fin.'!F135</f>
        <v>0</v>
      </c>
      <c r="G127" s="98">
        <f t="shared" si="15"/>
        <v>111.96556071410953</v>
      </c>
      <c r="H127" s="98">
        <f t="shared" si="16"/>
        <v>99.999972258485641</v>
      </c>
    </row>
    <row r="128" spans="1:8" s="164" customFormat="1" ht="15" hidden="1" customHeight="1">
      <c r="A128" s="163">
        <v>3694</v>
      </c>
      <c r="B128" s="153" t="s">
        <v>1609</v>
      </c>
      <c r="C128" s="79">
        <f>'Rashodi po aktiv. i izv.fin.'!C136</f>
        <v>0</v>
      </c>
      <c r="D128" s="79">
        <f>'Rashodi po aktiv. i izv.fin.'!D136</f>
        <v>0</v>
      </c>
      <c r="E128" s="79">
        <f>'Rashodi po aktiv. i izv.fin.'!E136</f>
        <v>0</v>
      </c>
      <c r="F128" s="79">
        <f>'Rashodi po aktiv. i izv.fin.'!F136</f>
        <v>0</v>
      </c>
      <c r="G128" s="98" t="e">
        <f t="shared" si="15"/>
        <v>#DIV/0!</v>
      </c>
      <c r="H128" s="98" t="e">
        <f t="shared" si="16"/>
        <v>#DIV/0!</v>
      </c>
    </row>
    <row r="129" spans="1:8" s="164" customFormat="1" ht="15" customHeight="1">
      <c r="A129" s="163">
        <v>3813</v>
      </c>
      <c r="B129" s="153" t="s">
        <v>1594</v>
      </c>
      <c r="C129" s="79">
        <f>'Rashodi po aktiv. i izv.fin.'!C137</f>
        <v>321328</v>
      </c>
      <c r="D129" s="79">
        <f>'Rashodi po aktiv. i izv.fin.'!D137</f>
        <v>862769.06</v>
      </c>
      <c r="E129" s="79">
        <f>'Rashodi po aktiv. i izv.fin.'!E137</f>
        <v>862770</v>
      </c>
      <c r="F129" s="79">
        <f>'Rashodi po aktiv. i izv.fin.'!F137</f>
        <v>0</v>
      </c>
      <c r="G129" s="98">
        <f t="shared" si="15"/>
        <v>268.50105188467859</v>
      </c>
      <c r="H129" s="98">
        <f t="shared" si="16"/>
        <v>99.999891048599281</v>
      </c>
    </row>
    <row r="130" spans="1:8" s="164" customFormat="1" ht="15" customHeight="1">
      <c r="A130" s="163">
        <v>4221</v>
      </c>
      <c r="B130" s="153" t="s">
        <v>1287</v>
      </c>
      <c r="C130" s="79">
        <f>'Rashodi po aktiv. i izv.fin.'!C138</f>
        <v>63571</v>
      </c>
      <c r="D130" s="79">
        <f>'Rashodi po aktiv. i izv.fin.'!D138</f>
        <v>0</v>
      </c>
      <c r="E130" s="79">
        <f>'Rashodi po aktiv. i izv.fin.'!E138</f>
        <v>0</v>
      </c>
      <c r="F130" s="79">
        <f>'Rashodi po aktiv. i izv.fin.'!F138</f>
        <v>0</v>
      </c>
      <c r="G130" s="98">
        <f t="shared" si="15"/>
        <v>0</v>
      </c>
      <c r="H130" s="98"/>
    </row>
    <row r="131" spans="1:8" s="164" customFormat="1" ht="15" customHeight="1">
      <c r="A131" s="163">
        <v>4227</v>
      </c>
      <c r="B131" s="153" t="s">
        <v>1525</v>
      </c>
      <c r="C131" s="79">
        <f>'Rashodi po aktiv. i izv.fin.'!C139</f>
        <v>0</v>
      </c>
      <c r="D131" s="79">
        <f>'Rashodi po aktiv. i izv.fin.'!D139</f>
        <v>0</v>
      </c>
      <c r="E131" s="79">
        <f>'Rashodi po aktiv. i izv.fin.'!E139</f>
        <v>0</v>
      </c>
      <c r="F131" s="79">
        <f>'Rashodi po aktiv. i izv.fin.'!F139</f>
        <v>105483</v>
      </c>
      <c r="G131" s="98"/>
      <c r="H131" s="98"/>
    </row>
    <row r="132" spans="1:8" s="19" customFormat="1" ht="15" customHeight="1">
      <c r="A132" s="50"/>
      <c r="B132" s="50" t="s">
        <v>1516</v>
      </c>
      <c r="C132" s="53">
        <f>SUM(C133:C152)</f>
        <v>379034</v>
      </c>
      <c r="D132" s="53">
        <f>SUM(D133:D152)</f>
        <v>486617.76</v>
      </c>
      <c r="E132" s="53">
        <f t="shared" ref="E132" si="21">SUM(E133:E152)</f>
        <v>482955</v>
      </c>
      <c r="F132" s="53">
        <f t="shared" ref="F132" si="22">SUM(F133:F152)</f>
        <v>337055.85749999998</v>
      </c>
      <c r="G132" s="101">
        <f t="shared" si="15"/>
        <v>128.38367006653758</v>
      </c>
      <c r="H132" s="101">
        <f t="shared" si="16"/>
        <v>100.75840606267666</v>
      </c>
    </row>
    <row r="133" spans="1:8" s="164" customFormat="1" ht="15" customHeight="1">
      <c r="A133" s="163">
        <v>3111</v>
      </c>
      <c r="B133" s="153" t="s">
        <v>1431</v>
      </c>
      <c r="C133" s="79">
        <f>'Rashodi po aktiv. i izv.fin.'!C141</f>
        <v>269214</v>
      </c>
      <c r="D133" s="79">
        <f>'Rashodi po aktiv. i izv.fin.'!D141</f>
        <v>337075.59</v>
      </c>
      <c r="E133" s="79">
        <f>'Rashodi po aktiv. i izv.fin.'!E141</f>
        <v>332338</v>
      </c>
      <c r="F133" s="79">
        <f>'Rashodi po aktiv. i izv.fin.'!F141</f>
        <v>262358.82449999999</v>
      </c>
      <c r="G133" s="98">
        <f t="shared" ref="G133:G197" si="23">D133/C133*100</f>
        <v>125.20730348347413</v>
      </c>
      <c r="H133" s="98">
        <f t="shared" ref="H133:H197" si="24">D133/E133*100</f>
        <v>101.42553364345939</v>
      </c>
    </row>
    <row r="134" spans="1:8" s="164" customFormat="1" ht="15" customHeight="1">
      <c r="A134" s="163">
        <v>3121</v>
      </c>
      <c r="B134" s="153" t="s">
        <v>1317</v>
      </c>
      <c r="C134" s="79">
        <f>'Rashodi po aktiv. i izv.fin.'!C142</f>
        <v>2100</v>
      </c>
      <c r="D134" s="79">
        <f>'Rashodi po aktiv. i izv.fin.'!D142</f>
        <v>2503.4499999999998</v>
      </c>
      <c r="E134" s="79">
        <f>'Rashodi po aktiv. i izv.fin.'!E142</f>
        <v>0</v>
      </c>
      <c r="F134" s="79">
        <f>'Rashodi po aktiv. i izv.fin.'!F142</f>
        <v>5650.875</v>
      </c>
      <c r="G134" s="98">
        <f t="shared" si="23"/>
        <v>119.21190476190475</v>
      </c>
      <c r="H134" s="98"/>
    </row>
    <row r="135" spans="1:8" s="164" customFormat="1" ht="15" customHeight="1">
      <c r="A135" s="163">
        <v>3132</v>
      </c>
      <c r="B135" s="153" t="s">
        <v>1383</v>
      </c>
      <c r="C135" s="79">
        <f>'Rashodi po aktiv. i izv.fin.'!C143</f>
        <v>61891</v>
      </c>
      <c r="D135" s="79">
        <f>'Rashodi po aktiv. i izv.fin.'!D143</f>
        <v>55617.48</v>
      </c>
      <c r="E135" s="79">
        <f>'Rashodi po aktiv. i izv.fin.'!E143</f>
        <v>55937</v>
      </c>
      <c r="F135" s="79">
        <f>'Rashodi po aktiv. i izv.fin.'!F143</f>
        <v>49042.0605</v>
      </c>
      <c r="G135" s="98">
        <f t="shared" si="23"/>
        <v>89.863598907757194</v>
      </c>
      <c r="H135" s="98">
        <f t="shared" si="24"/>
        <v>99.428785955628669</v>
      </c>
    </row>
    <row r="136" spans="1:8" s="164" customFormat="1" ht="15" hidden="1" customHeight="1">
      <c r="A136" s="163">
        <v>3133</v>
      </c>
      <c r="B136" s="153" t="s">
        <v>1432</v>
      </c>
      <c r="C136" s="79">
        <f>'Rashodi po aktiv. i izv.fin.'!C144</f>
        <v>0</v>
      </c>
      <c r="D136" s="79">
        <f>'Rashodi po aktiv. i izv.fin.'!D144</f>
        <v>0</v>
      </c>
      <c r="E136" s="79">
        <f>'Rashodi po aktiv. i izv.fin.'!E144</f>
        <v>0</v>
      </c>
      <c r="F136" s="79">
        <f>'Rashodi po aktiv. i izv.fin.'!F144</f>
        <v>0</v>
      </c>
      <c r="G136" s="98" t="e">
        <f t="shared" si="23"/>
        <v>#DIV/0!</v>
      </c>
      <c r="H136" s="98" t="e">
        <f t="shared" si="24"/>
        <v>#DIV/0!</v>
      </c>
    </row>
    <row r="137" spans="1:8" s="164" customFormat="1" ht="15" customHeight="1">
      <c r="A137" s="163">
        <v>3211</v>
      </c>
      <c r="B137" s="153" t="s">
        <v>1264</v>
      </c>
      <c r="C137" s="79">
        <f>'Rashodi po aktiv. i izv.fin.'!C145</f>
        <v>14240</v>
      </c>
      <c r="D137" s="79">
        <f>'Rashodi po aktiv. i izv.fin.'!D145</f>
        <v>38433.99</v>
      </c>
      <c r="E137" s="79">
        <f>'Rashodi po aktiv. i izv.fin.'!E145</f>
        <v>41738</v>
      </c>
      <c r="F137" s="79">
        <f>'Rashodi po aktiv. i izv.fin.'!F145</f>
        <v>20004.0975</v>
      </c>
      <c r="G137" s="98">
        <f t="shared" si="23"/>
        <v>269.90161516853931</v>
      </c>
      <c r="H137" s="98">
        <f t="shared" si="24"/>
        <v>92.083928314725185</v>
      </c>
    </row>
    <row r="138" spans="1:8" s="164" customFormat="1" ht="15" hidden="1" customHeight="1">
      <c r="A138" s="163">
        <v>3212</v>
      </c>
      <c r="B138" s="153" t="s">
        <v>1265</v>
      </c>
      <c r="C138" s="79">
        <f>'Rashodi po aktiv. i izv.fin.'!C146</f>
        <v>0</v>
      </c>
      <c r="D138" s="79">
        <f>'Rashodi po aktiv. i izv.fin.'!D146</f>
        <v>0</v>
      </c>
      <c r="E138" s="79">
        <f>'Rashodi po aktiv. i izv.fin.'!E146</f>
        <v>0</v>
      </c>
      <c r="F138" s="79">
        <f>'Rashodi po aktiv. i izv.fin.'!F146</f>
        <v>0</v>
      </c>
      <c r="G138" s="98" t="e">
        <f t="shared" si="23"/>
        <v>#DIV/0!</v>
      </c>
      <c r="H138" s="98" t="e">
        <f t="shared" si="24"/>
        <v>#DIV/0!</v>
      </c>
    </row>
    <row r="139" spans="1:8" s="164" customFormat="1" ht="15" hidden="1" customHeight="1">
      <c r="A139" s="163">
        <v>3213</v>
      </c>
      <c r="B139" s="153" t="s">
        <v>1266</v>
      </c>
      <c r="C139" s="79">
        <f>'Rashodi po aktiv. i izv.fin.'!C147</f>
        <v>0</v>
      </c>
      <c r="D139" s="79">
        <f>'Rashodi po aktiv. i izv.fin.'!D147</f>
        <v>0</v>
      </c>
      <c r="E139" s="79">
        <f>'Rashodi po aktiv. i izv.fin.'!E147</f>
        <v>0</v>
      </c>
      <c r="F139" s="79">
        <f>'Rashodi po aktiv. i izv.fin.'!F147</f>
        <v>0</v>
      </c>
      <c r="G139" s="98" t="e">
        <f t="shared" si="23"/>
        <v>#DIV/0!</v>
      </c>
      <c r="H139" s="98" t="e">
        <f t="shared" si="24"/>
        <v>#DIV/0!</v>
      </c>
    </row>
    <row r="140" spans="1:8" s="164" customFormat="1" ht="15" hidden="1" customHeight="1">
      <c r="A140" s="163">
        <v>3221</v>
      </c>
      <c r="B140" s="153" t="s">
        <v>1267</v>
      </c>
      <c r="C140" s="79">
        <f>'Rashodi po aktiv. i izv.fin.'!C148</f>
        <v>0</v>
      </c>
      <c r="D140" s="79">
        <f>'Rashodi po aktiv. i izv.fin.'!D148</f>
        <v>0</v>
      </c>
      <c r="E140" s="79">
        <f>'Rashodi po aktiv. i izv.fin.'!E148</f>
        <v>0</v>
      </c>
      <c r="F140" s="79">
        <f>'Rashodi po aktiv. i izv.fin.'!F148</f>
        <v>0</v>
      </c>
      <c r="G140" s="98" t="e">
        <f t="shared" si="23"/>
        <v>#DIV/0!</v>
      </c>
      <c r="H140" s="98" t="e">
        <f t="shared" si="24"/>
        <v>#DIV/0!</v>
      </c>
    </row>
    <row r="141" spans="1:8" s="164" customFormat="1" ht="15" customHeight="1">
      <c r="A141" s="163">
        <v>3231</v>
      </c>
      <c r="B141" s="153" t="s">
        <v>1272</v>
      </c>
      <c r="C141" s="79">
        <f>'Rashodi po aktiv. i izv.fin.'!C149</f>
        <v>1343</v>
      </c>
      <c r="D141" s="79">
        <f>'Rashodi po aktiv. i izv.fin.'!D149</f>
        <v>4753.25</v>
      </c>
      <c r="E141" s="79">
        <f>'Rashodi po aktiv. i izv.fin.'!E149</f>
        <v>4708</v>
      </c>
      <c r="F141" s="79">
        <f>'Rashodi po aktiv. i izv.fin.'!F149</f>
        <v>0</v>
      </c>
      <c r="G141" s="98">
        <f t="shared" si="23"/>
        <v>353.92777364110202</v>
      </c>
      <c r="H141" s="98">
        <f t="shared" si="24"/>
        <v>100.96112999150381</v>
      </c>
    </row>
    <row r="142" spans="1:8" s="164" customFormat="1" ht="15" customHeight="1">
      <c r="A142" s="163">
        <v>3233</v>
      </c>
      <c r="B142" s="153" t="s">
        <v>1274</v>
      </c>
      <c r="C142" s="79">
        <f>'Rashodi po aktiv. i izv.fin.'!C150</f>
        <v>0</v>
      </c>
      <c r="D142" s="79">
        <f>'Rashodi po aktiv. i izv.fin.'!D150</f>
        <v>30746</v>
      </c>
      <c r="E142" s="79">
        <f>'Rashodi po aktiv. i izv.fin.'!E150</f>
        <v>30746</v>
      </c>
      <c r="F142" s="79">
        <f>'Rashodi po aktiv. i izv.fin.'!F150</f>
        <v>0</v>
      </c>
      <c r="G142" s="98"/>
      <c r="H142" s="98">
        <f t="shared" si="24"/>
        <v>100</v>
      </c>
    </row>
    <row r="143" spans="1:8" s="164" customFormat="1" ht="15" customHeight="1">
      <c r="A143" s="163">
        <v>3235</v>
      </c>
      <c r="B143" s="153" t="s">
        <v>1276</v>
      </c>
      <c r="C143" s="79">
        <f>'Rashodi po aktiv. i izv.fin.'!C151</f>
        <v>22200</v>
      </c>
      <c r="D143" s="79">
        <f>'Rashodi po aktiv. i izv.fin.'!D151</f>
        <v>0</v>
      </c>
      <c r="E143" s="79">
        <f>'Rashodi po aktiv. i izv.fin.'!E151</f>
        <v>0</v>
      </c>
      <c r="F143" s="79">
        <f>'Rashodi po aktiv. i izv.fin.'!F151</f>
        <v>0</v>
      </c>
      <c r="G143" s="98">
        <f t="shared" si="23"/>
        <v>0</v>
      </c>
      <c r="H143" s="98"/>
    </row>
    <row r="144" spans="1:8" s="164" customFormat="1" ht="15" hidden="1" customHeight="1">
      <c r="A144" s="163">
        <v>3237</v>
      </c>
      <c r="B144" s="153" t="s">
        <v>1278</v>
      </c>
      <c r="C144" s="79">
        <f>'Rashodi po aktiv. i izv.fin.'!C152</f>
        <v>0</v>
      </c>
      <c r="D144" s="79">
        <f>'Rashodi po aktiv. i izv.fin.'!D152</f>
        <v>0</v>
      </c>
      <c r="E144" s="79">
        <f>'Rashodi po aktiv. i izv.fin.'!E152</f>
        <v>0</v>
      </c>
      <c r="F144" s="79">
        <f>'Rashodi po aktiv. i izv.fin.'!F152</f>
        <v>0</v>
      </c>
      <c r="G144" s="98" t="e">
        <f t="shared" si="23"/>
        <v>#DIV/0!</v>
      </c>
      <c r="H144" s="98" t="e">
        <f t="shared" si="24"/>
        <v>#DIV/0!</v>
      </c>
    </row>
    <row r="145" spans="1:8" s="164" customFormat="1" ht="15" customHeight="1">
      <c r="A145" s="163">
        <v>3239</v>
      </c>
      <c r="B145" s="153" t="s">
        <v>1280</v>
      </c>
      <c r="C145" s="79">
        <f>'Rashodi po aktiv. i izv.fin.'!C153</f>
        <v>250</v>
      </c>
      <c r="D145" s="79">
        <f>'Rashodi po aktiv. i izv.fin.'!D153</f>
        <v>0</v>
      </c>
      <c r="E145" s="79">
        <f>'Rashodi po aktiv. i izv.fin.'!E153</f>
        <v>0</v>
      </c>
      <c r="F145" s="79">
        <f>'Rashodi po aktiv. i izv.fin.'!F153</f>
        <v>0</v>
      </c>
      <c r="G145" s="98">
        <f t="shared" si="23"/>
        <v>0</v>
      </c>
      <c r="H145" s="98"/>
    </row>
    <row r="146" spans="1:8" s="164" customFormat="1" ht="15" hidden="1" customHeight="1">
      <c r="A146" s="163">
        <v>3293</v>
      </c>
      <c r="B146" s="153" t="s">
        <v>1321</v>
      </c>
      <c r="C146" s="79">
        <f>'Rashodi po aktiv. i izv.fin.'!C154</f>
        <v>0</v>
      </c>
      <c r="D146" s="79">
        <f>'Rashodi po aktiv. i izv.fin.'!D154</f>
        <v>0</v>
      </c>
      <c r="E146" s="79">
        <f>'Rashodi po aktiv. i izv.fin.'!E154</f>
        <v>0</v>
      </c>
      <c r="F146" s="79">
        <f>'Rashodi po aktiv. i izv.fin.'!F154</f>
        <v>0</v>
      </c>
      <c r="G146" s="98" t="e">
        <f t="shared" si="23"/>
        <v>#DIV/0!</v>
      </c>
      <c r="H146" s="98" t="e">
        <f t="shared" si="24"/>
        <v>#DIV/0!</v>
      </c>
    </row>
    <row r="147" spans="1:8" s="164" customFormat="1" ht="15" hidden="1" customHeight="1">
      <c r="A147" s="163">
        <v>3295</v>
      </c>
      <c r="B147" s="153" t="s">
        <v>1284</v>
      </c>
      <c r="C147" s="79">
        <f>'Rashodi po aktiv. i izv.fin.'!C155</f>
        <v>0</v>
      </c>
      <c r="D147" s="79">
        <f>'Rashodi po aktiv. i izv.fin.'!D155</f>
        <v>0</v>
      </c>
      <c r="E147" s="79">
        <f>'Rashodi po aktiv. i izv.fin.'!E155</f>
        <v>0</v>
      </c>
      <c r="F147" s="79">
        <f>'Rashodi po aktiv. i izv.fin.'!F155</f>
        <v>0</v>
      </c>
      <c r="G147" s="98" t="e">
        <f t="shared" si="23"/>
        <v>#DIV/0!</v>
      </c>
      <c r="H147" s="98" t="e">
        <f t="shared" si="24"/>
        <v>#DIV/0!</v>
      </c>
    </row>
    <row r="148" spans="1:8" s="164" customFormat="1" ht="17.25" hidden="1" customHeight="1">
      <c r="A148" s="163">
        <v>3432</v>
      </c>
      <c r="B148" s="166" t="s">
        <v>1323</v>
      </c>
      <c r="C148" s="79">
        <f>'Rashodi po aktiv. i izv.fin.'!C156</f>
        <v>0</v>
      </c>
      <c r="D148" s="79">
        <f>'Rashodi po aktiv. i izv.fin.'!D156</f>
        <v>0</v>
      </c>
      <c r="E148" s="79">
        <f>'Rashodi po aktiv. i izv.fin.'!E156</f>
        <v>0</v>
      </c>
      <c r="F148" s="79">
        <f>'Rashodi po aktiv. i izv.fin.'!F156</f>
        <v>0</v>
      </c>
      <c r="G148" s="98" t="e">
        <f t="shared" si="23"/>
        <v>#DIV/0!</v>
      </c>
      <c r="H148" s="98" t="e">
        <f t="shared" si="24"/>
        <v>#DIV/0!</v>
      </c>
    </row>
    <row r="149" spans="1:8" s="164" customFormat="1" ht="15" hidden="1" customHeight="1">
      <c r="A149" s="163">
        <v>4123</v>
      </c>
      <c r="B149" s="166" t="s">
        <v>1334</v>
      </c>
      <c r="C149" s="79">
        <f>'Rashodi po aktiv. i izv.fin.'!C157</f>
        <v>0</v>
      </c>
      <c r="D149" s="79">
        <f>'Rashodi po aktiv. i izv.fin.'!D157</f>
        <v>0</v>
      </c>
      <c r="E149" s="79">
        <f>'Rashodi po aktiv. i izv.fin.'!E157</f>
        <v>0</v>
      </c>
      <c r="F149" s="79">
        <f>'Rashodi po aktiv. i izv.fin.'!F157</f>
        <v>0</v>
      </c>
      <c r="G149" s="98" t="e">
        <f t="shared" si="23"/>
        <v>#DIV/0!</v>
      </c>
      <c r="H149" s="98" t="e">
        <f t="shared" si="24"/>
        <v>#DIV/0!</v>
      </c>
    </row>
    <row r="150" spans="1:8" s="164" customFormat="1" ht="15" customHeight="1">
      <c r="A150" s="163">
        <v>4221</v>
      </c>
      <c r="B150" s="153" t="s">
        <v>1287</v>
      </c>
      <c r="C150" s="79">
        <f>'Rashodi po aktiv. i izv.fin.'!C158</f>
        <v>7796</v>
      </c>
      <c r="D150" s="79">
        <f>'Rashodi po aktiv. i izv.fin.'!D158</f>
        <v>0</v>
      </c>
      <c r="E150" s="79">
        <f>'Rashodi po aktiv. i izv.fin.'!E158</f>
        <v>17488</v>
      </c>
      <c r="F150" s="79">
        <f>'Rashodi po aktiv. i izv.fin.'!F158</f>
        <v>0</v>
      </c>
      <c r="G150" s="98">
        <f t="shared" si="23"/>
        <v>0</v>
      </c>
      <c r="H150" s="98">
        <f t="shared" si="24"/>
        <v>0</v>
      </c>
    </row>
    <row r="151" spans="1:8" s="164" customFormat="1" ht="15" customHeight="1">
      <c r="A151" s="163">
        <v>4227</v>
      </c>
      <c r="B151" s="153" t="s">
        <v>1540</v>
      </c>
      <c r="C151" s="79">
        <f>'Rashodi po aktiv. i izv.fin.'!C159</f>
        <v>0</v>
      </c>
      <c r="D151" s="79">
        <f>'Rashodi po aktiv. i izv.fin.'!D159</f>
        <v>17488</v>
      </c>
      <c r="E151" s="79">
        <f>'Rashodi po aktiv. i izv.fin.'!E159</f>
        <v>0</v>
      </c>
      <c r="F151" s="79">
        <f>'Rashodi po aktiv. i izv.fin.'!F159</f>
        <v>0</v>
      </c>
      <c r="G151" s="98"/>
      <c r="H151" s="98"/>
    </row>
    <row r="152" spans="1:8" s="164" customFormat="1" ht="15" hidden="1" customHeight="1">
      <c r="A152" s="163">
        <v>4262</v>
      </c>
      <c r="B152" s="153" t="s">
        <v>1543</v>
      </c>
      <c r="C152" s="79">
        <f>'Rashodi po aktiv. i izv.fin.'!C160</f>
        <v>0</v>
      </c>
      <c r="D152" s="79">
        <f>'Rashodi po aktiv. i izv.fin.'!D160</f>
        <v>0</v>
      </c>
      <c r="E152" s="79">
        <f>'Rashodi po aktiv. i izv.fin.'!E160</f>
        <v>0</v>
      </c>
      <c r="F152" s="79">
        <f>'Rashodi po aktiv. i izv.fin.'!F160</f>
        <v>0</v>
      </c>
      <c r="G152" s="98" t="e">
        <f t="shared" si="23"/>
        <v>#DIV/0!</v>
      </c>
      <c r="H152" s="98" t="e">
        <f t="shared" si="24"/>
        <v>#DIV/0!</v>
      </c>
    </row>
    <row r="153" spans="1:8" s="19" customFormat="1" ht="15" customHeight="1">
      <c r="A153" s="50"/>
      <c r="B153" s="50" t="s">
        <v>522</v>
      </c>
      <c r="C153" s="53">
        <f t="shared" ref="C153" si="25">SUM(C154:C164)</f>
        <v>169563</v>
      </c>
      <c r="D153" s="53">
        <f t="shared" ref="D153" si="26">SUM(D154:D164)</f>
        <v>942933.82000000007</v>
      </c>
      <c r="E153" s="53">
        <f t="shared" ref="E153" si="27">SUM(E154:E164)</f>
        <v>684169</v>
      </c>
      <c r="F153" s="53">
        <f>SUM(F154:F164)</f>
        <v>46872.124500000005</v>
      </c>
      <c r="G153" s="101">
        <f t="shared" si="23"/>
        <v>556.09644792790891</v>
      </c>
      <c r="H153" s="101">
        <f t="shared" si="24"/>
        <v>137.82176918276042</v>
      </c>
    </row>
    <row r="154" spans="1:8" s="164" customFormat="1" ht="15" customHeight="1">
      <c r="A154" s="163">
        <v>3111</v>
      </c>
      <c r="B154" s="153" t="s">
        <v>1431</v>
      </c>
      <c r="C154" s="79">
        <f>'Rashodi po aktiv. i izv.fin.'!C162</f>
        <v>51033</v>
      </c>
      <c r="D154" s="79">
        <f>'Rashodi po aktiv. i izv.fin.'!D162</f>
        <v>222114.56</v>
      </c>
      <c r="E154" s="79">
        <f>'Rashodi po aktiv. i izv.fin.'!E162</f>
        <v>0</v>
      </c>
      <c r="F154" s="79">
        <f>'Rashodi po aktiv. i izv.fin.'!F162</f>
        <v>38802.675000000003</v>
      </c>
      <c r="G154" s="98">
        <f t="shared" si="23"/>
        <v>435.23712107851782</v>
      </c>
      <c r="H154" s="98"/>
    </row>
    <row r="155" spans="1:8" s="164" customFormat="1" ht="15" hidden="1" customHeight="1">
      <c r="A155" s="163">
        <v>3121</v>
      </c>
      <c r="B155" s="153" t="s">
        <v>1317</v>
      </c>
      <c r="C155" s="79">
        <f>'Rashodi po aktiv. i izv.fin.'!C163</f>
        <v>0</v>
      </c>
      <c r="D155" s="79">
        <f>'Rashodi po aktiv. i izv.fin.'!D163</f>
        <v>0</v>
      </c>
      <c r="E155" s="79">
        <f>'Rashodi po aktiv. i izv.fin.'!E163</f>
        <v>0</v>
      </c>
      <c r="F155" s="79">
        <f>'Rashodi po aktiv. i izv.fin.'!F163</f>
        <v>1665.1245000000001</v>
      </c>
      <c r="G155" s="98" t="e">
        <f t="shared" si="23"/>
        <v>#DIV/0!</v>
      </c>
      <c r="H155" s="98" t="e">
        <f t="shared" si="24"/>
        <v>#DIV/0!</v>
      </c>
    </row>
    <row r="156" spans="1:8" s="164" customFormat="1" ht="15" customHeight="1">
      <c r="A156" s="163">
        <v>3132</v>
      </c>
      <c r="B156" s="153" t="s">
        <v>1526</v>
      </c>
      <c r="C156" s="79">
        <f>'Rashodi po aktiv. i izv.fin.'!C164</f>
        <v>0</v>
      </c>
      <c r="D156" s="79">
        <f>'Rashodi po aktiv. i izv.fin.'!D164</f>
        <v>36648.9</v>
      </c>
      <c r="E156" s="79">
        <f>'Rashodi po aktiv. i izv.fin.'!E164</f>
        <v>0</v>
      </c>
      <c r="F156" s="79">
        <f>'Rashodi po aktiv. i izv.fin.'!F164</f>
        <v>6404.3250000000007</v>
      </c>
      <c r="G156" s="98"/>
      <c r="H156" s="98"/>
    </row>
    <row r="157" spans="1:8" s="164" customFormat="1" ht="15" customHeight="1">
      <c r="A157" s="163">
        <v>3211</v>
      </c>
      <c r="B157" s="153" t="s">
        <v>1264</v>
      </c>
      <c r="C157" s="79">
        <f>'Rashodi po aktiv. i izv.fin.'!C165</f>
        <v>0</v>
      </c>
      <c r="D157" s="79">
        <f>'Rashodi po aktiv. i izv.fin.'!D165</f>
        <v>24238.93</v>
      </c>
      <c r="E157" s="79">
        <f>'Rashodi po aktiv. i izv.fin.'!E165</f>
        <v>24238</v>
      </c>
      <c r="F157" s="79">
        <f>'Rashodi po aktiv. i izv.fin.'!F165</f>
        <v>0</v>
      </c>
      <c r="G157" s="98"/>
      <c r="H157" s="98">
        <f t="shared" si="24"/>
        <v>100.00383695024343</v>
      </c>
    </row>
    <row r="158" spans="1:8" s="164" customFormat="1" ht="15" customHeight="1">
      <c r="A158" s="163">
        <v>3213</v>
      </c>
      <c r="B158" s="153" t="s">
        <v>1266</v>
      </c>
      <c r="C158" s="79">
        <f>'Rashodi po aktiv. i izv.fin.'!C166</f>
        <v>19203</v>
      </c>
      <c r="D158" s="79">
        <f>'Rashodi po aktiv. i izv.fin.'!D166</f>
        <v>18056.43</v>
      </c>
      <c r="E158" s="79">
        <f>'Rashodi po aktiv. i izv.fin.'!E166</f>
        <v>18056</v>
      </c>
      <c r="F158" s="79">
        <f>'Rashodi po aktiv. i izv.fin.'!F166</f>
        <v>0</v>
      </c>
      <c r="G158" s="98">
        <f t="shared" si="23"/>
        <v>94.02921418528355</v>
      </c>
      <c r="H158" s="98">
        <f t="shared" si="24"/>
        <v>100.00238147984051</v>
      </c>
    </row>
    <row r="159" spans="1:8" s="164" customFormat="1" ht="15" customHeight="1">
      <c r="A159" s="163">
        <v>3231</v>
      </c>
      <c r="B159" s="153" t="s">
        <v>1272</v>
      </c>
      <c r="C159" s="79">
        <f>'Rashodi po aktiv. i izv.fin.'!C167</f>
        <v>1327</v>
      </c>
      <c r="D159" s="79">
        <f>'Rashodi po aktiv. i izv.fin.'!D167</f>
        <v>0</v>
      </c>
      <c r="E159" s="79">
        <f>'Rashodi po aktiv. i izv.fin.'!E167</f>
        <v>0</v>
      </c>
      <c r="F159" s="79">
        <f>'Rashodi po aktiv. i izv.fin.'!F167</f>
        <v>0</v>
      </c>
      <c r="G159" s="98">
        <f t="shared" si="23"/>
        <v>0</v>
      </c>
      <c r="H159" s="98"/>
    </row>
    <row r="160" spans="1:8" s="164" customFormat="1" ht="15" customHeight="1">
      <c r="A160" s="163">
        <v>3238</v>
      </c>
      <c r="B160" s="153" t="s">
        <v>1279</v>
      </c>
      <c r="C160" s="79">
        <f>'Rashodi po aktiv. i izv.fin.'!C168</f>
        <v>98000</v>
      </c>
      <c r="D160" s="79">
        <f>'Rashodi po aktiv. i izv.fin.'!D168</f>
        <v>641875</v>
      </c>
      <c r="E160" s="79">
        <f>'Rashodi po aktiv. i izv.fin.'!E168</f>
        <v>641875</v>
      </c>
      <c r="F160" s="79">
        <f>'Rashodi po aktiv. i izv.fin.'!F168</f>
        <v>0</v>
      </c>
      <c r="G160" s="98">
        <f t="shared" si="23"/>
        <v>654.97448979591843</v>
      </c>
      <c r="H160" s="98">
        <f t="shared" si="24"/>
        <v>100</v>
      </c>
    </row>
    <row r="161" spans="1:8" s="164" customFormat="1" ht="15" hidden="1" customHeight="1">
      <c r="A161" s="163">
        <v>3239</v>
      </c>
      <c r="B161" s="153" t="s">
        <v>1280</v>
      </c>
      <c r="C161" s="79">
        <f>'Rashodi po aktiv. i izv.fin.'!C169</f>
        <v>0</v>
      </c>
      <c r="D161" s="79">
        <f>'Rashodi po aktiv. i izv.fin.'!D169</f>
        <v>0</v>
      </c>
      <c r="E161" s="79">
        <f>'Rashodi po aktiv. i izv.fin.'!E169</f>
        <v>0</v>
      </c>
      <c r="F161" s="79">
        <f>'Rashodi po aktiv. i izv.fin.'!F169</f>
        <v>0</v>
      </c>
      <c r="G161" s="98" t="e">
        <f t="shared" si="23"/>
        <v>#DIV/0!</v>
      </c>
      <c r="H161" s="98" t="e">
        <f t="shared" si="24"/>
        <v>#DIV/0!</v>
      </c>
    </row>
    <row r="162" spans="1:8" s="164" customFormat="1" ht="15" hidden="1" customHeight="1">
      <c r="A162" s="163">
        <v>3294</v>
      </c>
      <c r="B162" s="153" t="s">
        <v>1283</v>
      </c>
      <c r="C162" s="79">
        <f>'Rashodi po aktiv. i izv.fin.'!C170</f>
        <v>0</v>
      </c>
      <c r="D162" s="79">
        <f>'Rashodi po aktiv. i izv.fin.'!D170</f>
        <v>0</v>
      </c>
      <c r="E162" s="79">
        <f>'Rashodi po aktiv. i izv.fin.'!E170</f>
        <v>0</v>
      </c>
      <c r="F162" s="79">
        <f>'Rashodi po aktiv. i izv.fin.'!F170</f>
        <v>0</v>
      </c>
      <c r="G162" s="98" t="e">
        <f t="shared" si="23"/>
        <v>#DIV/0!</v>
      </c>
      <c r="H162" s="98" t="e">
        <f t="shared" si="24"/>
        <v>#DIV/0!</v>
      </c>
    </row>
    <row r="163" spans="1:8" s="164" customFormat="1" ht="15" hidden="1" customHeight="1">
      <c r="A163" s="163">
        <v>4227</v>
      </c>
      <c r="B163" s="153" t="s">
        <v>1606</v>
      </c>
      <c r="C163" s="79">
        <f>'Rashodi po aktiv. i izv.fin.'!C171</f>
        <v>0</v>
      </c>
      <c r="D163" s="79">
        <f>'Rashodi po aktiv. i izv.fin.'!D171</f>
        <v>0</v>
      </c>
      <c r="E163" s="79">
        <f>'Rashodi po aktiv. i izv.fin.'!E171</f>
        <v>0</v>
      </c>
      <c r="F163" s="79">
        <f>'Rashodi po aktiv. i izv.fin.'!F171</f>
        <v>0</v>
      </c>
      <c r="G163" s="98" t="e">
        <f t="shared" si="23"/>
        <v>#DIV/0!</v>
      </c>
      <c r="H163" s="98" t="e">
        <f t="shared" si="24"/>
        <v>#DIV/0!</v>
      </c>
    </row>
    <row r="164" spans="1:8" s="164" customFormat="1" ht="15" hidden="1" customHeight="1">
      <c r="A164" s="163">
        <v>4262</v>
      </c>
      <c r="B164" s="153" t="s">
        <v>1452</v>
      </c>
      <c r="C164" s="79">
        <f>'Rashodi po aktiv. i izv.fin.'!C172</f>
        <v>0</v>
      </c>
      <c r="D164" s="79">
        <f>'Rashodi po aktiv. i izv.fin.'!D172</f>
        <v>0</v>
      </c>
      <c r="E164" s="79">
        <f>'Rashodi po aktiv. i izv.fin.'!E172</f>
        <v>0</v>
      </c>
      <c r="F164" s="79">
        <f>'Rashodi po aktiv. i izv.fin.'!F172</f>
        <v>0</v>
      </c>
      <c r="G164" s="98" t="e">
        <f t="shared" si="23"/>
        <v>#DIV/0!</v>
      </c>
      <c r="H164" s="98" t="e">
        <f t="shared" si="24"/>
        <v>#DIV/0!</v>
      </c>
    </row>
    <row r="165" spans="1:8" s="19" customFormat="1" ht="30" customHeight="1">
      <c r="A165" s="88"/>
      <c r="B165" s="88" t="s">
        <v>1517</v>
      </c>
      <c r="C165" s="89">
        <f t="shared" ref="C165" si="28">C166+C192</f>
        <v>2329483</v>
      </c>
      <c r="D165" s="89">
        <f t="shared" ref="D165" si="29">D166+D192</f>
        <v>1791847.5699999998</v>
      </c>
      <c r="E165" s="89">
        <f t="shared" ref="E165" si="30">E166+E192</f>
        <v>1756797</v>
      </c>
      <c r="F165" s="89">
        <f>F166+F192</f>
        <v>950447.03700000001</v>
      </c>
      <c r="G165" s="176">
        <f t="shared" si="23"/>
        <v>76.920396929275711</v>
      </c>
      <c r="H165" s="176">
        <f t="shared" si="24"/>
        <v>101.99514058824097</v>
      </c>
    </row>
    <row r="166" spans="1:8" s="19" customFormat="1" ht="15" customHeight="1">
      <c r="A166" s="50"/>
      <c r="B166" s="50" t="s">
        <v>1518</v>
      </c>
      <c r="C166" s="53">
        <f t="shared" ref="C166" si="31">SUM(C167:C191)</f>
        <v>1980061</v>
      </c>
      <c r="D166" s="53">
        <f t="shared" ref="D166" si="32">SUM(D167:D191)</f>
        <v>1523070.43</v>
      </c>
      <c r="E166" s="53">
        <f t="shared" ref="E166" si="33">SUM(E167:E191)</f>
        <v>1493286</v>
      </c>
      <c r="F166" s="53">
        <f>SUM(F167:F191)</f>
        <v>807879.228</v>
      </c>
      <c r="G166" s="101">
        <f t="shared" si="23"/>
        <v>76.920379220640172</v>
      </c>
      <c r="H166" s="101">
        <f t="shared" si="24"/>
        <v>101.99455630066845</v>
      </c>
    </row>
    <row r="167" spans="1:8" s="164" customFormat="1" ht="15" customHeight="1">
      <c r="A167" s="163">
        <v>3111</v>
      </c>
      <c r="B167" s="153" t="s">
        <v>1431</v>
      </c>
      <c r="C167" s="79">
        <f>'Rashodi po aktiv. i izv.fin.'!C176</f>
        <v>716968</v>
      </c>
      <c r="D167" s="79">
        <f>'Rashodi po aktiv. i izv.fin.'!D176</f>
        <v>528603.99</v>
      </c>
      <c r="E167" s="79">
        <f>'Rashodi po aktiv. i izv.fin.'!E176</f>
        <v>528345</v>
      </c>
      <c r="F167" s="79">
        <f>'Rashodi po aktiv. i izv.fin.'!F176</f>
        <v>693460.31099999999</v>
      </c>
      <c r="G167" s="98">
        <f t="shared" si="23"/>
        <v>73.727696354649026</v>
      </c>
      <c r="H167" s="98">
        <f t="shared" si="24"/>
        <v>100.0490191068336</v>
      </c>
    </row>
    <row r="168" spans="1:8" s="164" customFormat="1" ht="15" customHeight="1">
      <c r="A168" s="163">
        <v>3121</v>
      </c>
      <c r="B168" s="153" t="s">
        <v>1317</v>
      </c>
      <c r="C168" s="79">
        <f>'Rashodi po aktiv. i izv.fin.'!C177</f>
        <v>2550</v>
      </c>
      <c r="D168" s="79">
        <f>'Rashodi po aktiv. i izv.fin.'!D177</f>
        <v>2762.5</v>
      </c>
      <c r="E168" s="79">
        <f>'Rashodi po aktiv. i izv.fin.'!E177</f>
        <v>1275</v>
      </c>
      <c r="F168" s="79">
        <f>'Rashodi po aktiv. i izv.fin.'!F177</f>
        <v>0</v>
      </c>
      <c r="G168" s="98">
        <f t="shared" si="23"/>
        <v>108.33333333333333</v>
      </c>
      <c r="H168" s="98">
        <f t="shared" si="24"/>
        <v>216.66666666666666</v>
      </c>
    </row>
    <row r="169" spans="1:8" s="164" customFormat="1" ht="15" customHeight="1">
      <c r="A169" s="163">
        <v>3132</v>
      </c>
      <c r="B169" s="153" t="s">
        <v>1383</v>
      </c>
      <c r="C169" s="79">
        <f>'Rashodi po aktiv. i izv.fin.'!C178</f>
        <v>118300</v>
      </c>
      <c r="D169" s="79">
        <f>'Rashodi po aktiv. i izv.fin.'!D178</f>
        <v>87219.73</v>
      </c>
      <c r="E169" s="79">
        <f>'Rashodi po aktiv. i izv.fin.'!E178</f>
        <v>87229</v>
      </c>
      <c r="F169" s="79">
        <f>'Rashodi po aktiv. i izv.fin.'!F178</f>
        <v>114418.917</v>
      </c>
      <c r="G169" s="98">
        <f t="shared" si="23"/>
        <v>73.727582417582411</v>
      </c>
      <c r="H169" s="98">
        <f t="shared" si="24"/>
        <v>99.989372800330159</v>
      </c>
    </row>
    <row r="170" spans="1:8" s="164" customFormat="1" ht="15" customHeight="1">
      <c r="A170" s="163">
        <v>3211</v>
      </c>
      <c r="B170" s="153" t="s">
        <v>1264</v>
      </c>
      <c r="C170" s="79">
        <f>'Rashodi po aktiv. i izv.fin.'!C179</f>
        <v>32929</v>
      </c>
      <c r="D170" s="79">
        <f>'Rashodi po aktiv. i izv.fin.'!D179</f>
        <v>19426.849999999999</v>
      </c>
      <c r="E170" s="79">
        <f>'Rashodi po aktiv. i izv.fin.'!E179</f>
        <v>4707</v>
      </c>
      <c r="F170" s="79">
        <f>'Rashodi po aktiv. i izv.fin.'!F179</f>
        <v>0</v>
      </c>
      <c r="G170" s="98">
        <f t="shared" si="23"/>
        <v>58.99617358559324</v>
      </c>
      <c r="H170" s="98">
        <f t="shared" si="24"/>
        <v>412.722540896537</v>
      </c>
    </row>
    <row r="171" spans="1:8" s="164" customFormat="1" ht="15" customHeight="1">
      <c r="A171" s="163">
        <v>3212</v>
      </c>
      <c r="B171" s="153" t="s">
        <v>1265</v>
      </c>
      <c r="C171" s="79">
        <f>'Rashodi po aktiv. i izv.fin.'!C180</f>
        <v>1401</v>
      </c>
      <c r="D171" s="79">
        <f>'Rashodi po aktiv. i izv.fin.'!D180</f>
        <v>2490.41</v>
      </c>
      <c r="E171" s="79">
        <f>'Rashodi po aktiv. i izv.fin.'!E180</f>
        <v>2489</v>
      </c>
      <c r="F171" s="79">
        <f>'Rashodi po aktiv. i izv.fin.'!F180</f>
        <v>0</v>
      </c>
      <c r="G171" s="98">
        <f t="shared" si="23"/>
        <v>177.75945753033545</v>
      </c>
      <c r="H171" s="98">
        <f t="shared" si="24"/>
        <v>100.05664925672961</v>
      </c>
    </row>
    <row r="172" spans="1:8" s="164" customFormat="1" ht="15" customHeight="1">
      <c r="A172" s="163">
        <v>3213</v>
      </c>
      <c r="B172" s="153" t="s">
        <v>1567</v>
      </c>
      <c r="C172" s="79">
        <f>'Rashodi po aktiv. i izv.fin.'!C181</f>
        <v>37555</v>
      </c>
      <c r="D172" s="79">
        <f>'Rashodi po aktiv. i izv.fin.'!D181</f>
        <v>2892.89</v>
      </c>
      <c r="E172" s="79">
        <f>'Rashodi po aktiv. i izv.fin.'!E181</f>
        <v>2892</v>
      </c>
      <c r="F172" s="79">
        <f>'Rashodi po aktiv. i izv.fin.'!F181</f>
        <v>0</v>
      </c>
      <c r="G172" s="98">
        <f t="shared" si="23"/>
        <v>7.7030754892823854</v>
      </c>
      <c r="H172" s="98">
        <f t="shared" si="24"/>
        <v>100.03077455048408</v>
      </c>
    </row>
    <row r="173" spans="1:8" s="164" customFormat="1" ht="15.75" hidden="1" customHeight="1">
      <c r="A173" s="163">
        <v>3221</v>
      </c>
      <c r="B173" s="153" t="s">
        <v>1267</v>
      </c>
      <c r="C173" s="79">
        <f>'Rashodi po aktiv. i izv.fin.'!C182</f>
        <v>0</v>
      </c>
      <c r="D173" s="79">
        <f>'Rashodi po aktiv. i izv.fin.'!D182</f>
        <v>0</v>
      </c>
      <c r="E173" s="79">
        <f>'Rashodi po aktiv. i izv.fin.'!E182</f>
        <v>0</v>
      </c>
      <c r="F173" s="79">
        <f>'Rashodi po aktiv. i izv.fin.'!F182</f>
        <v>0</v>
      </c>
      <c r="G173" s="98" t="e">
        <f t="shared" si="23"/>
        <v>#DIV/0!</v>
      </c>
      <c r="H173" s="98" t="e">
        <f t="shared" si="24"/>
        <v>#DIV/0!</v>
      </c>
    </row>
    <row r="174" spans="1:8" s="164" customFormat="1" ht="15.75" customHeight="1">
      <c r="A174" s="163">
        <v>3222</v>
      </c>
      <c r="B174" s="153" t="s">
        <v>1639</v>
      </c>
      <c r="C174" s="79">
        <f>'Rashodi po aktiv. i izv.fin.'!C183</f>
        <v>0</v>
      </c>
      <c r="D174" s="79">
        <f>'Rashodi po aktiv. i izv.fin.'!D183</f>
        <v>2342.5500000000002</v>
      </c>
      <c r="E174" s="79">
        <f>'Rashodi po aktiv. i izv.fin.'!E183</f>
        <v>2342</v>
      </c>
      <c r="F174" s="79">
        <f>'Rashodi po aktiv. i izv.fin.'!F183</f>
        <v>0</v>
      </c>
      <c r="G174" s="98"/>
      <c r="H174" s="98">
        <f t="shared" si="24"/>
        <v>100.02348420153714</v>
      </c>
    </row>
    <row r="175" spans="1:8" s="164" customFormat="1" ht="15" hidden="1" customHeight="1">
      <c r="A175" s="163">
        <v>3223</v>
      </c>
      <c r="B175" s="153" t="s">
        <v>1269</v>
      </c>
      <c r="C175" s="79">
        <f>'Rashodi po aktiv. i izv.fin.'!C184</f>
        <v>0</v>
      </c>
      <c r="D175" s="79">
        <f>'Rashodi po aktiv. i izv.fin.'!D184</f>
        <v>0</v>
      </c>
      <c r="E175" s="79">
        <f>'Rashodi po aktiv. i izv.fin.'!E184</f>
        <v>0</v>
      </c>
      <c r="F175" s="79">
        <f>'Rashodi po aktiv. i izv.fin.'!F184</f>
        <v>0</v>
      </c>
      <c r="G175" s="98" t="e">
        <f t="shared" si="23"/>
        <v>#DIV/0!</v>
      </c>
      <c r="H175" s="98" t="e">
        <f t="shared" si="24"/>
        <v>#DIV/0!</v>
      </c>
    </row>
    <row r="176" spans="1:8" s="164" customFormat="1" ht="15" customHeight="1">
      <c r="A176" s="163">
        <v>3224</v>
      </c>
      <c r="B176" s="153" t="s">
        <v>1553</v>
      </c>
      <c r="C176" s="79">
        <f>'Rashodi po aktiv. i izv.fin.'!C185</f>
        <v>1020</v>
      </c>
      <c r="D176" s="79">
        <f>'Rashodi po aktiv. i izv.fin.'!D185</f>
        <v>0</v>
      </c>
      <c r="E176" s="79">
        <f>'Rashodi po aktiv. i izv.fin.'!E185</f>
        <v>0</v>
      </c>
      <c r="F176" s="79">
        <f>'Rashodi po aktiv. i izv.fin.'!F185</f>
        <v>0</v>
      </c>
      <c r="G176" s="98">
        <f t="shared" si="23"/>
        <v>0</v>
      </c>
      <c r="H176" s="98"/>
    </row>
    <row r="177" spans="1:8" s="164" customFormat="1" ht="15" customHeight="1">
      <c r="A177" s="163">
        <v>3231</v>
      </c>
      <c r="B177" s="153" t="s">
        <v>1272</v>
      </c>
      <c r="C177" s="79">
        <f>'Rashodi po aktiv. i izv.fin.'!C186</f>
        <v>0</v>
      </c>
      <c r="D177" s="79">
        <f>'Rashodi po aktiv. i izv.fin.'!D186</f>
        <v>9435</v>
      </c>
      <c r="E177" s="79">
        <f>'Rashodi po aktiv. i izv.fin.'!E186</f>
        <v>6460</v>
      </c>
      <c r="F177" s="79">
        <f>'Rashodi po aktiv. i izv.fin.'!F186</f>
        <v>0</v>
      </c>
      <c r="G177" s="98"/>
      <c r="H177" s="98">
        <f t="shared" si="24"/>
        <v>146.05263157894737</v>
      </c>
    </row>
    <row r="178" spans="1:8" s="164" customFormat="1" ht="15" hidden="1" customHeight="1">
      <c r="A178" s="163">
        <v>3232</v>
      </c>
      <c r="B178" s="153" t="s">
        <v>1273</v>
      </c>
      <c r="C178" s="79">
        <f>'Rashodi po aktiv. i izv.fin.'!C187</f>
        <v>0</v>
      </c>
      <c r="D178" s="79">
        <f>'Rashodi po aktiv. i izv.fin.'!D187</f>
        <v>0</v>
      </c>
      <c r="E178" s="79">
        <f>'Rashodi po aktiv. i izv.fin.'!E187</f>
        <v>0</v>
      </c>
      <c r="F178" s="79">
        <f>'Rashodi po aktiv. i izv.fin.'!F187</f>
        <v>0</v>
      </c>
      <c r="G178" s="98" t="e">
        <f t="shared" si="23"/>
        <v>#DIV/0!</v>
      </c>
      <c r="H178" s="98" t="e">
        <f t="shared" si="24"/>
        <v>#DIV/0!</v>
      </c>
    </row>
    <row r="179" spans="1:8" s="164" customFormat="1" ht="15" customHeight="1">
      <c r="A179" s="163">
        <v>3233</v>
      </c>
      <c r="B179" s="153" t="s">
        <v>1274</v>
      </c>
      <c r="C179" s="79">
        <f>'Rashodi po aktiv. i izv.fin.'!C188</f>
        <v>4250</v>
      </c>
      <c r="D179" s="79">
        <f>'Rashodi po aktiv. i izv.fin.'!D188</f>
        <v>0</v>
      </c>
      <c r="E179" s="79">
        <f>'Rashodi po aktiv. i izv.fin.'!E188</f>
        <v>0</v>
      </c>
      <c r="F179" s="79">
        <f>'Rashodi po aktiv. i izv.fin.'!F188</f>
        <v>0</v>
      </c>
      <c r="G179" s="98">
        <f t="shared" si="23"/>
        <v>0</v>
      </c>
      <c r="H179" s="98"/>
    </row>
    <row r="180" spans="1:8" s="164" customFormat="1" ht="15" customHeight="1">
      <c r="A180" s="163">
        <v>3234</v>
      </c>
      <c r="B180" s="153" t="s">
        <v>1275</v>
      </c>
      <c r="C180" s="79">
        <f>'Rashodi po aktiv. i izv.fin.'!C189</f>
        <v>0</v>
      </c>
      <c r="D180" s="79">
        <f>'Rashodi po aktiv. i izv.fin.'!D189</f>
        <v>0</v>
      </c>
      <c r="E180" s="79">
        <f>'Rashodi po aktiv. i izv.fin.'!E189</f>
        <v>0</v>
      </c>
      <c r="F180" s="79">
        <f>'Rashodi po aktiv. i izv.fin.'!F189</f>
        <v>0</v>
      </c>
      <c r="G180" s="98"/>
      <c r="H180" s="98"/>
    </row>
    <row r="181" spans="1:8" s="164" customFormat="1" ht="15" customHeight="1">
      <c r="A181" s="163">
        <v>3235</v>
      </c>
      <c r="B181" s="153" t="s">
        <v>1276</v>
      </c>
      <c r="C181" s="79">
        <f>'Rashodi po aktiv. i izv.fin.'!C190</f>
        <v>36358</v>
      </c>
      <c r="D181" s="79">
        <f>'Rashodi po aktiv. i izv.fin.'!D190</f>
        <v>146418.6</v>
      </c>
      <c r="E181" s="79">
        <f>'Rashodi po aktiv. i izv.fin.'!E190</f>
        <v>146418</v>
      </c>
      <c r="F181" s="79">
        <f>'Rashodi po aktiv. i izv.fin.'!F190</f>
        <v>0</v>
      </c>
      <c r="G181" s="98">
        <f t="shared" si="23"/>
        <v>402.7135706034436</v>
      </c>
      <c r="H181" s="98">
        <f t="shared" si="24"/>
        <v>100.00040978568209</v>
      </c>
    </row>
    <row r="182" spans="1:8" s="164" customFormat="1" ht="15" customHeight="1">
      <c r="A182" s="163">
        <v>3237</v>
      </c>
      <c r="B182" s="153" t="s">
        <v>1278</v>
      </c>
      <c r="C182" s="79">
        <f>'Rashodi po aktiv. i izv.fin.'!C191</f>
        <v>163200</v>
      </c>
      <c r="D182" s="79">
        <f>'Rashodi po aktiv. i izv.fin.'!D191</f>
        <v>10200</v>
      </c>
      <c r="E182" s="79">
        <f>'Rashodi po aktiv. i izv.fin.'!E191</f>
        <v>10200</v>
      </c>
      <c r="F182" s="79">
        <f>'Rashodi po aktiv. i izv.fin.'!F191</f>
        <v>0</v>
      </c>
      <c r="G182" s="98">
        <f t="shared" si="23"/>
        <v>6.25</v>
      </c>
      <c r="H182" s="98">
        <f t="shared" si="24"/>
        <v>100</v>
      </c>
    </row>
    <row r="183" spans="1:8" s="164" customFormat="1" ht="15" customHeight="1">
      <c r="A183" s="163">
        <v>3238</v>
      </c>
      <c r="B183" s="153" t="s">
        <v>1279</v>
      </c>
      <c r="C183" s="79">
        <f>'Rashodi po aktiv. i izv.fin.'!C192</f>
        <v>42500</v>
      </c>
      <c r="D183" s="79">
        <f>'Rashodi po aktiv. i izv.fin.'!D192</f>
        <v>0</v>
      </c>
      <c r="E183" s="79">
        <f>'Rashodi po aktiv. i izv.fin.'!E192</f>
        <v>0</v>
      </c>
      <c r="F183" s="79">
        <f>'Rashodi po aktiv. i izv.fin.'!F192</f>
        <v>0</v>
      </c>
      <c r="G183" s="98">
        <f t="shared" si="23"/>
        <v>0</v>
      </c>
      <c r="H183" s="98"/>
    </row>
    <row r="184" spans="1:8" s="164" customFormat="1" ht="15" hidden="1" customHeight="1">
      <c r="A184" s="163">
        <v>3239</v>
      </c>
      <c r="B184" s="153" t="s">
        <v>1280</v>
      </c>
      <c r="C184" s="79">
        <f>'Rashodi po aktiv. i izv.fin.'!C193</f>
        <v>0</v>
      </c>
      <c r="D184" s="79">
        <f>'Rashodi po aktiv. i izv.fin.'!D193</f>
        <v>0</v>
      </c>
      <c r="E184" s="79">
        <f>'Rashodi po aktiv. i izv.fin.'!E193</f>
        <v>0</v>
      </c>
      <c r="F184" s="79">
        <f>'Rashodi po aktiv. i izv.fin.'!F193</f>
        <v>0</v>
      </c>
      <c r="G184" s="98" t="e">
        <f t="shared" si="23"/>
        <v>#DIV/0!</v>
      </c>
      <c r="H184" s="98" t="e">
        <f t="shared" si="24"/>
        <v>#DIV/0!</v>
      </c>
    </row>
    <row r="185" spans="1:8" s="164" customFormat="1" ht="15" customHeight="1">
      <c r="A185" s="163">
        <v>3293</v>
      </c>
      <c r="B185" s="153" t="s">
        <v>1321</v>
      </c>
      <c r="C185" s="79">
        <f>'Rashodi po aktiv. i izv.fin.'!C197</f>
        <v>12576</v>
      </c>
      <c r="D185" s="79">
        <f>'Rashodi po aktiv. i izv.fin.'!D197</f>
        <v>2690.08</v>
      </c>
      <c r="E185" s="79">
        <f>'Rashodi po aktiv. i izv.fin.'!E197</f>
        <v>2690</v>
      </c>
      <c r="F185" s="79">
        <f>'Rashodi po aktiv. i izv.fin.'!F197</f>
        <v>0</v>
      </c>
      <c r="G185" s="98">
        <f t="shared" si="23"/>
        <v>21.390585241730278</v>
      </c>
      <c r="H185" s="98">
        <f t="shared" si="24"/>
        <v>100.00297397769518</v>
      </c>
    </row>
    <row r="186" spans="1:8" s="164" customFormat="1" ht="15" customHeight="1">
      <c r="A186" s="163">
        <v>3531</v>
      </c>
      <c r="B186" s="153" t="s">
        <v>1592</v>
      </c>
      <c r="C186" s="79">
        <f>'Rashodi po aktiv. i izv.fin.'!C194</f>
        <v>325737</v>
      </c>
      <c r="D186" s="79">
        <f>'Rashodi po aktiv. i izv.fin.'!D194</f>
        <v>353302.61</v>
      </c>
      <c r="E186" s="79">
        <f>'Rashodi po aktiv. i izv.fin.'!E194</f>
        <v>342956</v>
      </c>
      <c r="F186" s="79">
        <f>'Rashodi po aktiv. i izv.fin.'!F194</f>
        <v>0</v>
      </c>
      <c r="G186" s="98">
        <f t="shared" si="23"/>
        <v>108.46253572667518</v>
      </c>
      <c r="H186" s="98">
        <f t="shared" si="24"/>
        <v>103.01689137965219</v>
      </c>
    </row>
    <row r="187" spans="1:8" s="164" customFormat="1" ht="15" customHeight="1">
      <c r="A187" s="163">
        <v>3693</v>
      </c>
      <c r="B187" s="153" t="s">
        <v>1595</v>
      </c>
      <c r="C187" s="79">
        <f>'Rashodi po aktiv. i izv.fin.'!C195</f>
        <v>123223</v>
      </c>
      <c r="D187" s="79">
        <f>'Rashodi po aktiv. i izv.fin.'!D195</f>
        <v>102389.94</v>
      </c>
      <c r="E187" s="79">
        <f>'Rashodi po aktiv. i izv.fin.'!E195</f>
        <v>102389</v>
      </c>
      <c r="F187" s="79">
        <f>'Rashodi po aktiv. i izv.fin.'!F195</f>
        <v>0</v>
      </c>
      <c r="G187" s="98">
        <f t="shared" si="23"/>
        <v>83.093205002312885</v>
      </c>
      <c r="H187" s="98">
        <f t="shared" si="24"/>
        <v>100.00091806737052</v>
      </c>
    </row>
    <row r="188" spans="1:8" s="164" customFormat="1" ht="15" customHeight="1">
      <c r="A188" s="163">
        <v>3813</v>
      </c>
      <c r="B188" s="153" t="s">
        <v>1594</v>
      </c>
      <c r="C188" s="79">
        <f>'Rashodi po aktiv. i izv.fin.'!C196</f>
        <v>51570</v>
      </c>
      <c r="D188" s="79">
        <f>'Rashodi po aktiv. i izv.fin.'!D196</f>
        <v>32761.61</v>
      </c>
      <c r="E188" s="79">
        <f>'Rashodi po aktiv. i izv.fin.'!E196</f>
        <v>32761</v>
      </c>
      <c r="F188" s="79">
        <f>'Rashodi po aktiv. i izv.fin.'!F196</f>
        <v>0</v>
      </c>
      <c r="G188" s="98">
        <f t="shared" si="23"/>
        <v>63.528427380259842</v>
      </c>
      <c r="H188" s="98">
        <f t="shared" si="24"/>
        <v>100.00186197002535</v>
      </c>
    </row>
    <row r="189" spans="1:8" s="164" customFormat="1" ht="15" customHeight="1">
      <c r="A189" s="163">
        <v>4221</v>
      </c>
      <c r="B189" s="153" t="s">
        <v>1287</v>
      </c>
      <c r="C189" s="79">
        <f>'Rashodi po aktiv. i izv.fin.'!C198</f>
        <v>182594</v>
      </c>
      <c r="D189" s="79">
        <f>'Rashodi po aktiv. i izv.fin.'!D198</f>
        <v>0</v>
      </c>
      <c r="E189" s="79">
        <f>'Rashodi po aktiv. i izv.fin.'!E198</f>
        <v>0</v>
      </c>
      <c r="F189" s="79">
        <f>'Rashodi po aktiv. i izv.fin.'!F198</f>
        <v>0</v>
      </c>
      <c r="G189" s="98">
        <f t="shared" si="23"/>
        <v>0</v>
      </c>
      <c r="H189" s="98"/>
    </row>
    <row r="190" spans="1:8" s="164" customFormat="1" ht="15" customHeight="1">
      <c r="A190" s="163">
        <v>4224</v>
      </c>
      <c r="B190" s="153" t="s">
        <v>1336</v>
      </c>
      <c r="C190" s="79">
        <f>'Rashodi po aktiv. i izv.fin.'!C199</f>
        <v>127330</v>
      </c>
      <c r="D190" s="79">
        <f>'Rashodi po aktiv. i izv.fin.'!D199</f>
        <v>0</v>
      </c>
      <c r="E190" s="79">
        <f>'Rashodi po aktiv. i izv.fin.'!E199</f>
        <v>0</v>
      </c>
      <c r="F190" s="79">
        <f>'Rashodi po aktiv. i izv.fin.'!F199</f>
        <v>0</v>
      </c>
      <c r="G190" s="98">
        <f t="shared" si="23"/>
        <v>0</v>
      </c>
      <c r="H190" s="98"/>
    </row>
    <row r="191" spans="1:8" s="164" customFormat="1" ht="15" customHeight="1">
      <c r="A191" s="163">
        <v>4262</v>
      </c>
      <c r="B191" s="153" t="s">
        <v>1452</v>
      </c>
      <c r="C191" s="79">
        <f>'Rashodi po aktiv. i izv.fin.'!C200</f>
        <v>0</v>
      </c>
      <c r="D191" s="79">
        <f>'Rashodi po aktiv. i izv.fin.'!D200</f>
        <v>220133.67</v>
      </c>
      <c r="E191" s="79">
        <f>'Rashodi po aktiv. i izv.fin.'!E200</f>
        <v>220133</v>
      </c>
      <c r="F191" s="79">
        <f>'Rashodi po aktiv. i izv.fin.'!F200</f>
        <v>0</v>
      </c>
      <c r="G191" s="98"/>
      <c r="H191" s="98">
        <f t="shared" si="24"/>
        <v>100.00030436145421</v>
      </c>
    </row>
    <row r="192" spans="1:8" s="19" customFormat="1" ht="15" customHeight="1">
      <c r="A192" s="50"/>
      <c r="B192" s="50" t="s">
        <v>1556</v>
      </c>
      <c r="C192" s="53">
        <f t="shared" ref="C192" si="34">SUM(C193:C217)</f>
        <v>349422</v>
      </c>
      <c r="D192" s="53">
        <f t="shared" ref="D192" si="35">SUM(D193:D217)</f>
        <v>268777.13999999996</v>
      </c>
      <c r="E192" s="53">
        <f t="shared" ref="E192" si="36">SUM(E193:E217)</f>
        <v>263511</v>
      </c>
      <c r="F192" s="53">
        <f t="shared" ref="F192" si="37">SUM(F193:F217)</f>
        <v>142567.80900000001</v>
      </c>
      <c r="G192" s="101">
        <f t="shared" si="23"/>
        <v>76.920497278362546</v>
      </c>
      <c r="H192" s="101">
        <f t="shared" si="24"/>
        <v>101.99845167753907</v>
      </c>
    </row>
    <row r="193" spans="1:8" s="164" customFormat="1" ht="15" customHeight="1">
      <c r="A193" s="163">
        <v>3111</v>
      </c>
      <c r="B193" s="153" t="s">
        <v>1431</v>
      </c>
      <c r="C193" s="79">
        <f>'Rashodi po aktiv. i izv.fin.'!C202</f>
        <v>126524</v>
      </c>
      <c r="D193" s="79">
        <f>'Rashodi po aktiv. i izv.fin.'!D202</f>
        <v>93283.08</v>
      </c>
      <c r="E193" s="79">
        <f>'Rashodi po aktiv. i izv.fin.'!E202</f>
        <v>93250</v>
      </c>
      <c r="F193" s="79">
        <f>'Rashodi po aktiv. i izv.fin.'!F202</f>
        <v>122375.349</v>
      </c>
      <c r="G193" s="98">
        <f t="shared" si="23"/>
        <v>73.727577376624197</v>
      </c>
      <c r="H193" s="98">
        <f t="shared" si="24"/>
        <v>100.03547453083111</v>
      </c>
    </row>
    <row r="194" spans="1:8" s="164" customFormat="1" ht="15" customHeight="1">
      <c r="A194" s="163">
        <v>3121</v>
      </c>
      <c r="B194" s="153" t="s">
        <v>1317</v>
      </c>
      <c r="C194" s="79">
        <f>'Rashodi po aktiv. i izv.fin.'!C203</f>
        <v>450</v>
      </c>
      <c r="D194" s="79">
        <f>'Rashodi po aktiv. i izv.fin.'!D203</f>
        <v>487.5</v>
      </c>
      <c r="E194" s="79">
        <f>'Rashodi po aktiv. i izv.fin.'!E203</f>
        <v>225</v>
      </c>
      <c r="F194" s="79">
        <f>'Rashodi po aktiv. i izv.fin.'!F203</f>
        <v>0</v>
      </c>
      <c r="G194" s="98">
        <f t="shared" si="23"/>
        <v>108.33333333333333</v>
      </c>
      <c r="H194" s="98">
        <f t="shared" si="24"/>
        <v>216.66666666666666</v>
      </c>
    </row>
    <row r="195" spans="1:8" s="164" customFormat="1" ht="15" customHeight="1">
      <c r="A195" s="163">
        <v>3132</v>
      </c>
      <c r="B195" s="153" t="s">
        <v>1383</v>
      </c>
      <c r="C195" s="79">
        <f>'Rashodi po aktiv. i izv.fin.'!C204</f>
        <v>20877</v>
      </c>
      <c r="D195" s="79">
        <f>'Rashodi po aktiv. i izv.fin.'!D204</f>
        <v>15391.71</v>
      </c>
      <c r="E195" s="79">
        <f>'Rashodi po aktiv. i izv.fin.'!E204</f>
        <v>15375</v>
      </c>
      <c r="F195" s="79">
        <f>'Rashodi po aktiv. i izv.fin.'!F204</f>
        <v>20192.460000000003</v>
      </c>
      <c r="G195" s="98">
        <f t="shared" si="23"/>
        <v>73.725678976864486</v>
      </c>
      <c r="H195" s="98">
        <f t="shared" si="24"/>
        <v>100.10868292682926</v>
      </c>
    </row>
    <row r="196" spans="1:8" s="164" customFormat="1" ht="15" customHeight="1">
      <c r="A196" s="163">
        <v>3211</v>
      </c>
      <c r="B196" s="153" t="s">
        <v>1338</v>
      </c>
      <c r="C196" s="79">
        <f>'Rashodi po aktiv. i izv.fin.'!C205</f>
        <v>5811</v>
      </c>
      <c r="D196" s="79">
        <f>'Rashodi po aktiv. i izv.fin.'!D205</f>
        <v>3428.24</v>
      </c>
      <c r="E196" s="79">
        <f>'Rashodi po aktiv. i izv.fin.'!E205</f>
        <v>831</v>
      </c>
      <c r="F196" s="79">
        <f>'Rashodi po aktiv. i izv.fin.'!F205</f>
        <v>0</v>
      </c>
      <c r="G196" s="98">
        <f t="shared" si="23"/>
        <v>58.995697814489759</v>
      </c>
      <c r="H196" s="98">
        <f t="shared" si="24"/>
        <v>412.54392298435619</v>
      </c>
    </row>
    <row r="197" spans="1:8" s="164" customFormat="1" ht="15" customHeight="1">
      <c r="A197" s="163">
        <v>3212</v>
      </c>
      <c r="B197" s="153" t="s">
        <v>1265</v>
      </c>
      <c r="C197" s="79">
        <f>'Rashodi po aktiv. i izv.fin.'!C206</f>
        <v>247</v>
      </c>
      <c r="D197" s="79">
        <f>'Rashodi po aktiv. i izv.fin.'!D206</f>
        <v>439.44</v>
      </c>
      <c r="E197" s="79">
        <f>'Rashodi po aktiv. i izv.fin.'!E206</f>
        <v>438</v>
      </c>
      <c r="F197" s="79">
        <f>'Rashodi po aktiv. i izv.fin.'!F206</f>
        <v>0</v>
      </c>
      <c r="G197" s="98">
        <f t="shared" si="23"/>
        <v>177.91093117408906</v>
      </c>
      <c r="H197" s="98">
        <f t="shared" si="24"/>
        <v>100.32876712328766</v>
      </c>
    </row>
    <row r="198" spans="1:8" s="164" customFormat="1" ht="15" customHeight="1">
      <c r="A198" s="163">
        <v>3213</v>
      </c>
      <c r="B198" s="153" t="s">
        <v>1567</v>
      </c>
      <c r="C198" s="79">
        <f>'Rashodi po aktiv. i izv.fin.'!C207</f>
        <v>6627</v>
      </c>
      <c r="D198" s="79">
        <f>'Rashodi po aktiv. i izv.fin.'!D207</f>
        <v>510.51</v>
      </c>
      <c r="E198" s="79">
        <f>'Rashodi po aktiv. i izv.fin.'!E207</f>
        <v>510</v>
      </c>
      <c r="F198" s="79">
        <f>'Rashodi po aktiv. i izv.fin.'!F207</f>
        <v>0</v>
      </c>
      <c r="G198" s="98">
        <f t="shared" ref="G198:G261" si="38">D198/C198*100</f>
        <v>7.7034857401539165</v>
      </c>
      <c r="H198" s="98">
        <f t="shared" ref="H198:H261" si="39">D198/E198*100</f>
        <v>100.1</v>
      </c>
    </row>
    <row r="199" spans="1:8" s="164" customFormat="1" ht="15" hidden="1" customHeight="1">
      <c r="A199" s="163">
        <v>3221</v>
      </c>
      <c r="B199" s="153" t="s">
        <v>1267</v>
      </c>
      <c r="C199" s="79">
        <f>'Rashodi po aktiv. i izv.fin.'!C208</f>
        <v>0</v>
      </c>
      <c r="D199" s="79">
        <f>'Rashodi po aktiv. i izv.fin.'!D208</f>
        <v>0</v>
      </c>
      <c r="E199" s="79">
        <f>'Rashodi po aktiv. i izv.fin.'!E208</f>
        <v>0</v>
      </c>
      <c r="F199" s="79">
        <f>'Rashodi po aktiv. i izv.fin.'!F208</f>
        <v>0</v>
      </c>
      <c r="G199" s="98" t="e">
        <f t="shared" si="38"/>
        <v>#DIV/0!</v>
      </c>
      <c r="H199" s="98" t="e">
        <f t="shared" si="39"/>
        <v>#DIV/0!</v>
      </c>
    </row>
    <row r="200" spans="1:8" s="164" customFormat="1" ht="15" customHeight="1">
      <c r="A200" s="163">
        <v>3222</v>
      </c>
      <c r="B200" s="153" t="s">
        <v>1637</v>
      </c>
      <c r="C200" s="79">
        <f>'Rashodi po aktiv. i izv.fin.'!C209</f>
        <v>0</v>
      </c>
      <c r="D200" s="79">
        <f>'Rashodi po aktiv. i izv.fin.'!D209</f>
        <v>413.39</v>
      </c>
      <c r="E200" s="79">
        <f>'Rashodi po aktiv. i izv.fin.'!E209</f>
        <v>413</v>
      </c>
      <c r="F200" s="79">
        <f>'Rashodi po aktiv. i izv.fin.'!F209</f>
        <v>0</v>
      </c>
      <c r="G200" s="98"/>
      <c r="H200" s="98">
        <f t="shared" si="39"/>
        <v>100.09443099273608</v>
      </c>
    </row>
    <row r="201" spans="1:8" s="164" customFormat="1" ht="15.75" hidden="1" customHeight="1">
      <c r="A201" s="163">
        <v>3223</v>
      </c>
      <c r="B201" s="153" t="s">
        <v>1269</v>
      </c>
      <c r="C201" s="79">
        <f>'Rashodi po aktiv. i izv.fin.'!C210</f>
        <v>0</v>
      </c>
      <c r="D201" s="79">
        <f>'Rashodi po aktiv. i izv.fin.'!D210</f>
        <v>0</v>
      </c>
      <c r="E201" s="79">
        <f>'Rashodi po aktiv. i izv.fin.'!E210</f>
        <v>0</v>
      </c>
      <c r="F201" s="79">
        <f>'Rashodi po aktiv. i izv.fin.'!F210</f>
        <v>0</v>
      </c>
      <c r="G201" s="98" t="e">
        <f t="shared" si="38"/>
        <v>#DIV/0!</v>
      </c>
      <c r="H201" s="98" t="e">
        <f t="shared" si="39"/>
        <v>#DIV/0!</v>
      </c>
    </row>
    <row r="202" spans="1:8" s="164" customFormat="1" ht="15" customHeight="1">
      <c r="A202" s="163">
        <v>3224</v>
      </c>
      <c r="B202" s="153" t="s">
        <v>1553</v>
      </c>
      <c r="C202" s="79">
        <f>'Rashodi po aktiv. i izv.fin.'!C211</f>
        <v>180</v>
      </c>
      <c r="D202" s="79">
        <f>'Rashodi po aktiv. i izv.fin.'!D211</f>
        <v>0</v>
      </c>
      <c r="E202" s="79">
        <f>'Rashodi po aktiv. i izv.fin.'!E211</f>
        <v>0</v>
      </c>
      <c r="F202" s="79">
        <f>'Rashodi po aktiv. i izv.fin.'!F211</f>
        <v>0</v>
      </c>
      <c r="G202" s="98">
        <f t="shared" si="38"/>
        <v>0</v>
      </c>
      <c r="H202" s="98"/>
    </row>
    <row r="203" spans="1:8" s="164" customFormat="1" ht="15" customHeight="1">
      <c r="A203" s="163">
        <v>3231</v>
      </c>
      <c r="B203" s="153" t="s">
        <v>1272</v>
      </c>
      <c r="C203" s="79">
        <f>'Rashodi po aktiv. i izv.fin.'!C212</f>
        <v>0</v>
      </c>
      <c r="D203" s="79">
        <f>'Rashodi po aktiv. i izv.fin.'!D212</f>
        <v>1665</v>
      </c>
      <c r="E203" s="79">
        <f>'Rashodi po aktiv. i izv.fin.'!E212</f>
        <v>1140</v>
      </c>
      <c r="F203" s="79">
        <f>'Rashodi po aktiv. i izv.fin.'!F212</f>
        <v>0</v>
      </c>
      <c r="G203" s="98"/>
      <c r="H203" s="98">
        <f t="shared" si="39"/>
        <v>146.05263157894737</v>
      </c>
    </row>
    <row r="204" spans="1:8" s="164" customFormat="1" ht="15" customHeight="1">
      <c r="A204" s="163">
        <v>3232</v>
      </c>
      <c r="B204" s="153" t="s">
        <v>1273</v>
      </c>
      <c r="C204" s="79">
        <f>'Rashodi po aktiv. i izv.fin.'!C213</f>
        <v>0</v>
      </c>
      <c r="D204" s="79">
        <f>'Rashodi po aktiv. i izv.fin.'!D213</f>
        <v>0</v>
      </c>
      <c r="E204" s="79">
        <f>'Rashodi po aktiv. i izv.fin.'!E213</f>
        <v>0</v>
      </c>
      <c r="F204" s="79">
        <f>'Rashodi po aktiv. i izv.fin.'!F213</f>
        <v>0</v>
      </c>
      <c r="G204" s="98"/>
      <c r="H204" s="98"/>
    </row>
    <row r="205" spans="1:8" s="164" customFormat="1" ht="15" customHeight="1">
      <c r="A205" s="163">
        <v>3233</v>
      </c>
      <c r="B205" s="153" t="s">
        <v>1274</v>
      </c>
      <c r="C205" s="79">
        <f>'Rashodi po aktiv. i izv.fin.'!C214</f>
        <v>750</v>
      </c>
      <c r="D205" s="79">
        <f>'Rashodi po aktiv. i izv.fin.'!D214</f>
        <v>0</v>
      </c>
      <c r="E205" s="79">
        <f>'Rashodi po aktiv. i izv.fin.'!E214</f>
        <v>0</v>
      </c>
      <c r="F205" s="79">
        <f>'Rashodi po aktiv. i izv.fin.'!F214</f>
        <v>0</v>
      </c>
      <c r="G205" s="98">
        <f t="shared" si="38"/>
        <v>0</v>
      </c>
      <c r="H205" s="98"/>
    </row>
    <row r="206" spans="1:8" s="164" customFormat="1" ht="15" hidden="1" customHeight="1">
      <c r="A206" s="163">
        <v>3234</v>
      </c>
      <c r="B206" s="153" t="s">
        <v>1275</v>
      </c>
      <c r="C206" s="79">
        <f>'Rashodi po aktiv. i izv.fin.'!C215</f>
        <v>0</v>
      </c>
      <c r="D206" s="79">
        <f>'Rashodi po aktiv. i izv.fin.'!D215</f>
        <v>0</v>
      </c>
      <c r="E206" s="79">
        <f>'Rashodi po aktiv. i izv.fin.'!E215</f>
        <v>0</v>
      </c>
      <c r="F206" s="79">
        <f>'Rashodi po aktiv. i izv.fin.'!F215</f>
        <v>0</v>
      </c>
      <c r="G206" s="98" t="e">
        <f t="shared" si="38"/>
        <v>#DIV/0!</v>
      </c>
      <c r="H206" s="98" t="e">
        <f t="shared" si="39"/>
        <v>#DIV/0!</v>
      </c>
    </row>
    <row r="207" spans="1:8" s="164" customFormat="1" ht="15" customHeight="1">
      <c r="A207" s="163">
        <v>3235</v>
      </c>
      <c r="B207" s="153" t="s">
        <v>1276</v>
      </c>
      <c r="C207" s="79">
        <f>'Rashodi po aktiv. i izv.fin.'!C216</f>
        <v>6416</v>
      </c>
      <c r="D207" s="79">
        <f>'Rashodi po aktiv. i izv.fin.'!D216</f>
        <v>25838.58</v>
      </c>
      <c r="E207" s="79">
        <f>'Rashodi po aktiv. i izv.fin.'!E216</f>
        <v>25838</v>
      </c>
      <c r="F207" s="79">
        <f>'Rashodi po aktiv. i izv.fin.'!F216</f>
        <v>0</v>
      </c>
      <c r="G207" s="98">
        <f t="shared" si="38"/>
        <v>402.72100997506237</v>
      </c>
      <c r="H207" s="98">
        <f t="shared" si="39"/>
        <v>100.00224475578605</v>
      </c>
    </row>
    <row r="208" spans="1:8" s="164" customFormat="1" ht="15" customHeight="1">
      <c r="A208" s="163">
        <v>3237</v>
      </c>
      <c r="B208" s="153" t="s">
        <v>1278</v>
      </c>
      <c r="C208" s="79">
        <f>'Rashodi po aktiv. i izv.fin.'!C217</f>
        <v>28800</v>
      </c>
      <c r="D208" s="79">
        <f>'Rashodi po aktiv. i izv.fin.'!D217</f>
        <v>1800</v>
      </c>
      <c r="E208" s="79">
        <f>'Rashodi po aktiv. i izv.fin.'!E217</f>
        <v>1800</v>
      </c>
      <c r="F208" s="79">
        <f>'Rashodi po aktiv. i izv.fin.'!F217</f>
        <v>0</v>
      </c>
      <c r="G208" s="98">
        <f t="shared" si="38"/>
        <v>6.25</v>
      </c>
      <c r="H208" s="98">
        <f t="shared" si="39"/>
        <v>100</v>
      </c>
    </row>
    <row r="209" spans="1:8" s="164" customFormat="1" ht="15" customHeight="1">
      <c r="A209" s="163">
        <v>3238</v>
      </c>
      <c r="B209" s="153" t="s">
        <v>1279</v>
      </c>
      <c r="C209" s="79">
        <f>'Rashodi po aktiv. i izv.fin.'!C218</f>
        <v>7500</v>
      </c>
      <c r="D209" s="79">
        <f>'Rashodi po aktiv. i izv.fin.'!D218</f>
        <v>0</v>
      </c>
      <c r="E209" s="79">
        <f>'Rashodi po aktiv. i izv.fin.'!E218</f>
        <v>0</v>
      </c>
      <c r="F209" s="79">
        <f>'Rashodi po aktiv. i izv.fin.'!F218</f>
        <v>0</v>
      </c>
      <c r="G209" s="98">
        <f t="shared" si="38"/>
        <v>0</v>
      </c>
      <c r="H209" s="98"/>
    </row>
    <row r="210" spans="1:8" s="164" customFormat="1" ht="15" hidden="1" customHeight="1">
      <c r="A210" s="163">
        <v>3239</v>
      </c>
      <c r="B210" s="153" t="s">
        <v>1280</v>
      </c>
      <c r="C210" s="79">
        <f>'Rashodi po aktiv. i izv.fin.'!C219</f>
        <v>0</v>
      </c>
      <c r="D210" s="79">
        <f>'Rashodi po aktiv. i izv.fin.'!D219</f>
        <v>0</v>
      </c>
      <c r="E210" s="79">
        <f>'Rashodi po aktiv. i izv.fin.'!E219</f>
        <v>0</v>
      </c>
      <c r="F210" s="79">
        <f>'Rashodi po aktiv. i izv.fin.'!F219</f>
        <v>0</v>
      </c>
      <c r="G210" s="98" t="e">
        <f t="shared" si="38"/>
        <v>#DIV/0!</v>
      </c>
      <c r="H210" s="98" t="e">
        <f t="shared" si="39"/>
        <v>#DIV/0!</v>
      </c>
    </row>
    <row r="211" spans="1:8" s="164" customFormat="1" ht="15" customHeight="1">
      <c r="A211" s="163">
        <v>3293</v>
      </c>
      <c r="B211" s="153" t="s">
        <v>1321</v>
      </c>
      <c r="C211" s="79">
        <f>'Rashodi po aktiv. i izv.fin.'!C220</f>
        <v>2219</v>
      </c>
      <c r="D211" s="79">
        <f>'Rashodi po aktiv. i izv.fin.'!D220</f>
        <v>474.72</v>
      </c>
      <c r="E211" s="79">
        <f>'Rashodi po aktiv. i izv.fin.'!E220</f>
        <v>474</v>
      </c>
      <c r="F211" s="79">
        <f>'Rashodi po aktiv. i izv.fin.'!F220</f>
        <v>0</v>
      </c>
      <c r="G211" s="98">
        <f t="shared" si="38"/>
        <v>21.393420459666519</v>
      </c>
      <c r="H211" s="98">
        <f t="shared" si="39"/>
        <v>100.15189873417722</v>
      </c>
    </row>
    <row r="212" spans="1:8" s="164" customFormat="1" ht="15" customHeight="1">
      <c r="A212" s="163">
        <v>3531</v>
      </c>
      <c r="B212" s="153" t="s">
        <v>1592</v>
      </c>
      <c r="C212" s="79">
        <f>'Rashodi po aktiv. i izv.fin.'!C221</f>
        <v>57483</v>
      </c>
      <c r="D212" s="79">
        <f>'Rashodi po aktiv. i izv.fin.'!D221</f>
        <v>62347.58</v>
      </c>
      <c r="E212" s="79">
        <f>'Rashodi po aktiv. i izv.fin.'!E221</f>
        <v>60521</v>
      </c>
      <c r="F212" s="79">
        <f>'Rashodi po aktiv. i izv.fin.'!F221</f>
        <v>0</v>
      </c>
      <c r="G212" s="98">
        <f t="shared" si="38"/>
        <v>108.46264112868154</v>
      </c>
      <c r="H212" s="98">
        <f t="shared" si="39"/>
        <v>103.01809289337585</v>
      </c>
    </row>
    <row r="213" spans="1:8" s="164" customFormat="1" ht="15" customHeight="1">
      <c r="A213" s="163">
        <v>3691</v>
      </c>
      <c r="B213" s="153" t="s">
        <v>1596</v>
      </c>
      <c r="C213" s="79">
        <f>'Rashodi po aktiv. i izv.fin.'!C222</f>
        <v>21745</v>
      </c>
      <c r="D213" s="79">
        <f>'Rashodi po aktiv. i izv.fin.'!D222</f>
        <v>18068.8</v>
      </c>
      <c r="E213" s="79">
        <f>'Rashodi po aktiv. i izv.fin.'!E222</f>
        <v>18068</v>
      </c>
      <c r="F213" s="79">
        <f>'Rashodi po aktiv. i izv.fin.'!F222</f>
        <v>0</v>
      </c>
      <c r="G213" s="98">
        <f t="shared" si="38"/>
        <v>83.094044607955851</v>
      </c>
      <c r="H213" s="98">
        <f t="shared" si="39"/>
        <v>100.00442771751162</v>
      </c>
    </row>
    <row r="214" spans="1:8" s="164" customFormat="1" ht="15" customHeight="1">
      <c r="A214" s="163">
        <v>3813</v>
      </c>
      <c r="B214" s="153" t="s">
        <v>1594</v>
      </c>
      <c r="C214" s="79">
        <f>'Rashodi po aktiv. i izv.fin.'!C223</f>
        <v>9101</v>
      </c>
      <c r="D214" s="79">
        <f>'Rashodi po aktiv. i izv.fin.'!D223</f>
        <v>5781.46</v>
      </c>
      <c r="E214" s="79">
        <f>'Rashodi po aktiv. i izv.fin.'!E223</f>
        <v>5781</v>
      </c>
      <c r="F214" s="79">
        <f>'Rashodi po aktiv. i izv.fin.'!F223</f>
        <v>0</v>
      </c>
      <c r="G214" s="98">
        <f t="shared" si="38"/>
        <v>63.525546643226015</v>
      </c>
      <c r="H214" s="98">
        <f t="shared" si="39"/>
        <v>100.00795710084761</v>
      </c>
    </row>
    <row r="215" spans="1:8" s="164" customFormat="1" ht="15" customHeight="1">
      <c r="A215" s="163">
        <v>4221</v>
      </c>
      <c r="B215" s="153" t="s">
        <v>1287</v>
      </c>
      <c r="C215" s="79">
        <f>'Rashodi po aktiv. i izv.fin.'!C224</f>
        <v>32222</v>
      </c>
      <c r="D215" s="79">
        <f>'Rashodi po aktiv. i izv.fin.'!D224</f>
        <v>0</v>
      </c>
      <c r="E215" s="79">
        <f>'Rashodi po aktiv. i izv.fin.'!E224</f>
        <v>0</v>
      </c>
      <c r="F215" s="79">
        <f>'Rashodi po aktiv. i izv.fin.'!F224</f>
        <v>0</v>
      </c>
      <c r="G215" s="98">
        <f t="shared" si="38"/>
        <v>0</v>
      </c>
      <c r="H215" s="98"/>
    </row>
    <row r="216" spans="1:8" s="164" customFormat="1" ht="15" customHeight="1">
      <c r="A216" s="163">
        <v>4224</v>
      </c>
      <c r="B216" s="153" t="s">
        <v>1336</v>
      </c>
      <c r="C216" s="79">
        <f>'Rashodi po aktiv. i izv.fin.'!C225</f>
        <v>22470</v>
      </c>
      <c r="D216" s="79">
        <f>'Rashodi po aktiv. i izv.fin.'!D225</f>
        <v>0</v>
      </c>
      <c r="E216" s="79">
        <f>'Rashodi po aktiv. i izv.fin.'!E225</f>
        <v>0</v>
      </c>
      <c r="F216" s="79">
        <f>'Rashodi po aktiv. i izv.fin.'!F225</f>
        <v>0</v>
      </c>
      <c r="G216" s="98">
        <f t="shared" si="38"/>
        <v>0</v>
      </c>
      <c r="H216" s="98"/>
    </row>
    <row r="217" spans="1:8" s="164" customFormat="1" ht="15" customHeight="1">
      <c r="A217" s="163">
        <v>4262</v>
      </c>
      <c r="B217" s="153" t="s">
        <v>1452</v>
      </c>
      <c r="C217" s="79">
        <f>'Rashodi po aktiv. i izv.fin.'!C226</f>
        <v>0</v>
      </c>
      <c r="D217" s="79">
        <f>'Rashodi po aktiv. i izv.fin.'!D226</f>
        <v>38847.129999999997</v>
      </c>
      <c r="E217" s="79">
        <f>'Rashodi po aktiv. i izv.fin.'!E226</f>
        <v>38847</v>
      </c>
      <c r="F217" s="79">
        <f>'Rashodi po aktiv. i izv.fin.'!F226</f>
        <v>0</v>
      </c>
      <c r="G217" s="98"/>
      <c r="H217" s="98">
        <f t="shared" si="39"/>
        <v>100.00033464617601</v>
      </c>
    </row>
    <row r="218" spans="1:8" s="19" customFormat="1" ht="30" customHeight="1">
      <c r="A218" s="88"/>
      <c r="B218" s="88" t="s">
        <v>1472</v>
      </c>
      <c r="C218" s="89">
        <f>C219+C264+C321+C345+C382+C394</f>
        <v>16007726</v>
      </c>
      <c r="D218" s="89">
        <f>D219+D264+D321+D345+D382+D394</f>
        <v>18745020.880000003</v>
      </c>
      <c r="E218" s="89">
        <f>E219+E264+E321+E345+E382+E394</f>
        <v>17425221</v>
      </c>
      <c r="F218" s="89">
        <f>F219+F264+F321+F345+F382+F394</f>
        <v>14099678</v>
      </c>
      <c r="G218" s="176">
        <f t="shared" si="38"/>
        <v>117.09983591673172</v>
      </c>
      <c r="H218" s="176">
        <f t="shared" si="39"/>
        <v>107.57407828572161</v>
      </c>
    </row>
    <row r="219" spans="1:8" s="19" customFormat="1" ht="15" customHeight="1">
      <c r="A219" s="50"/>
      <c r="B219" s="50" t="s">
        <v>1263</v>
      </c>
      <c r="C219" s="53">
        <f t="shared" ref="C219:E219" si="40">SUM(C220:C263)</f>
        <v>5895380</v>
      </c>
      <c r="D219" s="53">
        <f>SUM(D220:D263)</f>
        <v>6318696.6700000009</v>
      </c>
      <c r="E219" s="53">
        <f t="shared" si="40"/>
        <v>6169938</v>
      </c>
      <c r="F219" s="53">
        <f>SUM(F220:F263)</f>
        <v>6337525</v>
      </c>
      <c r="G219" s="101">
        <f t="shared" si="38"/>
        <v>107.18048149567969</v>
      </c>
      <c r="H219" s="101">
        <f t="shared" si="39"/>
        <v>102.41102374124344</v>
      </c>
    </row>
    <row r="220" spans="1:8" s="164" customFormat="1" ht="15" customHeight="1">
      <c r="A220" s="165" t="s">
        <v>1475</v>
      </c>
      <c r="B220" s="153" t="s">
        <v>1431</v>
      </c>
      <c r="C220" s="79">
        <f>'Rashodi po aktiv. i izv.fin.'!C316+'Rashodi po aktiv. i izv.fin.'!C341+'Rashodi po aktiv. i izv.fin.'!C398+'Rashodi po aktiv. i izv.fin.'!C630</f>
        <v>1821690</v>
      </c>
      <c r="D220" s="79">
        <f>'Rashodi po aktiv. i izv.fin.'!D316+'Rashodi po aktiv. i izv.fin.'!D341+'Rashodi po aktiv. i izv.fin.'!D398+'Rashodi po aktiv. i izv.fin.'!D630</f>
        <v>2020887.22</v>
      </c>
      <c r="E220" s="79">
        <f>'Rashodi po aktiv. i izv.fin.'!E316+'Rashodi po aktiv. i izv.fin.'!E341+'Rashodi po aktiv. i izv.fin.'!E398+'Rashodi po aktiv. i izv.fin.'!E630</f>
        <v>2010430</v>
      </c>
      <c r="F220" s="79">
        <f>'Rashodi po aktiv. i izv.fin.'!F316+'Rashodi po aktiv. i izv.fin.'!F341+'Rashodi po aktiv. i izv.fin.'!F398+'Rashodi po aktiv. i izv.fin.'!F630</f>
        <v>1985000</v>
      </c>
      <c r="G220" s="98">
        <f t="shared" si="38"/>
        <v>110.93474850276392</v>
      </c>
      <c r="H220" s="98">
        <f t="shared" si="39"/>
        <v>100.52014842595862</v>
      </c>
    </row>
    <row r="221" spans="1:8" s="164" customFormat="1" ht="15" customHeight="1">
      <c r="A221" s="165">
        <v>3112</v>
      </c>
      <c r="B221" s="153" t="s">
        <v>1520</v>
      </c>
      <c r="C221" s="79">
        <f>'Rashodi po aktiv. i izv.fin.'!C399</f>
        <v>9252</v>
      </c>
      <c r="D221" s="79">
        <f>'Rashodi po aktiv. i izv.fin.'!D399</f>
        <v>0</v>
      </c>
      <c r="E221" s="79">
        <f>'Rashodi po aktiv. i izv.fin.'!E399</f>
        <v>0</v>
      </c>
      <c r="F221" s="79">
        <f>'Rashodi po aktiv. i izv.fin.'!F399</f>
        <v>5000</v>
      </c>
      <c r="G221" s="98">
        <f t="shared" si="38"/>
        <v>0</v>
      </c>
      <c r="H221" s="98"/>
    </row>
    <row r="222" spans="1:8" s="164" customFormat="1" ht="15" hidden="1" customHeight="1">
      <c r="A222" s="165">
        <v>3113</v>
      </c>
      <c r="B222" s="153" t="s">
        <v>1551</v>
      </c>
      <c r="C222" s="79">
        <f>'Rashodi po aktiv. i izv.fin.'!C342</f>
        <v>0</v>
      </c>
      <c r="D222" s="79">
        <f>'Rashodi po aktiv. i izv.fin.'!D342</f>
        <v>0</v>
      </c>
      <c r="E222" s="79">
        <f>'Rashodi po aktiv. i izv.fin.'!E342</f>
        <v>0</v>
      </c>
      <c r="F222" s="79">
        <f>'Rashodi po aktiv. i izv.fin.'!F342</f>
        <v>0</v>
      </c>
      <c r="G222" s="98" t="e">
        <f t="shared" si="38"/>
        <v>#DIV/0!</v>
      </c>
      <c r="H222" s="98" t="e">
        <f t="shared" si="39"/>
        <v>#DIV/0!</v>
      </c>
    </row>
    <row r="223" spans="1:8" s="164" customFormat="1" ht="15" customHeight="1">
      <c r="A223" s="165">
        <v>3121</v>
      </c>
      <c r="B223" s="153" t="s">
        <v>1317</v>
      </c>
      <c r="C223" s="79">
        <f>'Rashodi po aktiv. i izv.fin.'!C400+'Rashodi po aktiv. i izv.fin.'!C317+'Rashodi po aktiv. i izv.fin.'!C653</f>
        <v>908842</v>
      </c>
      <c r="D223" s="79">
        <f>'Rashodi po aktiv. i izv.fin.'!D400+'Rashodi po aktiv. i izv.fin.'!D317+'Rashodi po aktiv. i izv.fin.'!D653</f>
        <v>958522.26</v>
      </c>
      <c r="E223" s="79">
        <f>'Rashodi po aktiv. i izv.fin.'!E400+'Rashodi po aktiv. i izv.fin.'!E317+'Rashodi po aktiv. i izv.fin.'!E653</f>
        <v>919250</v>
      </c>
      <c r="F223" s="79">
        <f>'Rashodi po aktiv. i izv.fin.'!F400+'Rashodi po aktiv. i izv.fin.'!F317+'Rashodi po aktiv. i izv.fin.'!F653</f>
        <v>916000</v>
      </c>
      <c r="G223" s="98">
        <f t="shared" si="38"/>
        <v>105.46632527986162</v>
      </c>
      <c r="H223" s="98">
        <f t="shared" si="39"/>
        <v>104.2722066902366</v>
      </c>
    </row>
    <row r="224" spans="1:8" s="164" customFormat="1" ht="15" customHeight="1">
      <c r="A224" s="165" t="s">
        <v>1476</v>
      </c>
      <c r="B224" s="153" t="s">
        <v>1383</v>
      </c>
      <c r="C224" s="79">
        <f>'Rashodi po aktiv. i izv.fin.'!C318+'Rashodi po aktiv. i izv.fin.'!C343+'Rashodi po aktiv. i izv.fin.'!C401+'Rashodi po aktiv. i izv.fin.'!C631</f>
        <v>300579</v>
      </c>
      <c r="D224" s="79">
        <f>'Rashodi po aktiv. i izv.fin.'!D318+'Rashodi po aktiv. i izv.fin.'!D343+'Rashodi po aktiv. i izv.fin.'!D401+'Rashodi po aktiv. i izv.fin.'!D631</f>
        <v>333446.33999999997</v>
      </c>
      <c r="E224" s="79">
        <f>'Rashodi po aktiv. i izv.fin.'!E318+'Rashodi po aktiv. i izv.fin.'!E343+'Rashodi po aktiv. i izv.fin.'!E401+'Rashodi po aktiv. i izv.fin.'!E631</f>
        <v>332570</v>
      </c>
      <c r="F224" s="79">
        <f>'Rashodi po aktiv. i izv.fin.'!F318+'Rashodi po aktiv. i izv.fin.'!F343+'Rashodi po aktiv. i izv.fin.'!F401+'Rashodi po aktiv. i izv.fin.'!F631</f>
        <v>327525</v>
      </c>
      <c r="G224" s="98">
        <f t="shared" si="38"/>
        <v>110.93467607517491</v>
      </c>
      <c r="H224" s="98">
        <f t="shared" si="39"/>
        <v>100.26350542742881</v>
      </c>
    </row>
    <row r="225" spans="1:8" s="164" customFormat="1" ht="15" hidden="1" customHeight="1">
      <c r="A225" s="165" t="s">
        <v>1477</v>
      </c>
      <c r="B225" s="153" t="s">
        <v>1521</v>
      </c>
      <c r="C225" s="79">
        <f>'Rashodi po aktiv. i izv.fin.'!C319+'Rashodi po aktiv. i izv.fin.'!C402+'Rashodi po aktiv. i izv.fin.'!C632+'Rashodi po aktiv. i izv.fin.'!C344</f>
        <v>0</v>
      </c>
      <c r="D225" s="79">
        <f>'Rashodi po aktiv. i izv.fin.'!D319+'Rashodi po aktiv. i izv.fin.'!D402+'Rashodi po aktiv. i izv.fin.'!D632+'Rashodi po aktiv. i izv.fin.'!D344</f>
        <v>0</v>
      </c>
      <c r="E225" s="79">
        <f>'Rashodi po aktiv. i izv.fin.'!E319+'Rashodi po aktiv. i izv.fin.'!E402+'Rashodi po aktiv. i izv.fin.'!E632+'Rashodi po aktiv. i izv.fin.'!E344</f>
        <v>0</v>
      </c>
      <c r="F225" s="79">
        <f>'Rashodi po aktiv. i izv.fin.'!F319+'Rashodi po aktiv. i izv.fin.'!F402+'Rashodi po aktiv. i izv.fin.'!F632+'Rashodi po aktiv. i izv.fin.'!F344</f>
        <v>0</v>
      </c>
      <c r="G225" s="98" t="e">
        <f t="shared" si="38"/>
        <v>#DIV/0!</v>
      </c>
      <c r="H225" s="98" t="e">
        <f t="shared" si="39"/>
        <v>#DIV/0!</v>
      </c>
    </row>
    <row r="226" spans="1:8" s="164" customFormat="1" ht="15" customHeight="1">
      <c r="A226" s="165" t="s">
        <v>1508</v>
      </c>
      <c r="B226" s="153" t="s">
        <v>1264</v>
      </c>
      <c r="C226" s="79">
        <f>'Rashodi po aktiv. i izv.fin.'!C320+'Rashodi po aktiv. i izv.fin.'!C345+'Rashodi po aktiv. i izv.fin.'!C403+'Rashodi po aktiv. i izv.fin.'!C633+'Rashodi po aktiv. i izv.fin.'!C654</f>
        <v>40977</v>
      </c>
      <c r="D226" s="79">
        <f>'Rashodi po aktiv. i izv.fin.'!D320+'Rashodi po aktiv. i izv.fin.'!D345+'Rashodi po aktiv. i izv.fin.'!D403+'Rashodi po aktiv. i izv.fin.'!D633+'Rashodi po aktiv. i izv.fin.'!D654</f>
        <v>66199.350000000006</v>
      </c>
      <c r="E226" s="79">
        <f>'Rashodi po aktiv. i izv.fin.'!E320+'Rashodi po aktiv. i izv.fin.'!E345+'Rashodi po aktiv. i izv.fin.'!E403+'Rashodi po aktiv. i izv.fin.'!E633+'Rashodi po aktiv. i izv.fin.'!E654</f>
        <v>64860</v>
      </c>
      <c r="F226" s="79">
        <f>'Rashodi po aktiv. i izv.fin.'!F320+'Rashodi po aktiv. i izv.fin.'!F345+'Rashodi po aktiv. i izv.fin.'!F403+'Rashodi po aktiv. i izv.fin.'!F633+'Rashodi po aktiv. i izv.fin.'!F654</f>
        <v>67000</v>
      </c>
      <c r="G226" s="98">
        <f t="shared" si="38"/>
        <v>161.55245625594847</v>
      </c>
      <c r="H226" s="98">
        <f t="shared" si="39"/>
        <v>102.06498612395932</v>
      </c>
    </row>
    <row r="227" spans="1:8" s="164" customFormat="1" ht="15" customHeight="1">
      <c r="A227" s="165">
        <v>3212</v>
      </c>
      <c r="B227" s="153" t="s">
        <v>1265</v>
      </c>
      <c r="C227" s="79">
        <f>'Rashodi po aktiv. i izv.fin.'!C404+'Rashodi po aktiv. i izv.fin.'!C321</f>
        <v>39615</v>
      </c>
      <c r="D227" s="79">
        <f>'Rashodi po aktiv. i izv.fin.'!D404+'Rashodi po aktiv. i izv.fin.'!D321</f>
        <v>45151.01</v>
      </c>
      <c r="E227" s="79">
        <f>'Rashodi po aktiv. i izv.fin.'!E404+'Rashodi po aktiv. i izv.fin.'!E321</f>
        <v>43000</v>
      </c>
      <c r="F227" s="79">
        <f>'Rashodi po aktiv. i izv.fin.'!F404+'Rashodi po aktiv. i izv.fin.'!F321</f>
        <v>38000</v>
      </c>
      <c r="G227" s="98">
        <f t="shared" si="38"/>
        <v>113.97452984980436</v>
      </c>
      <c r="H227" s="98">
        <f t="shared" si="39"/>
        <v>105.00234883720931</v>
      </c>
    </row>
    <row r="228" spans="1:8" s="164" customFormat="1" ht="15" customHeight="1">
      <c r="A228" s="165" t="s">
        <v>1478</v>
      </c>
      <c r="B228" s="153" t="s">
        <v>1266</v>
      </c>
      <c r="C228" s="79">
        <f>'Rashodi po aktiv. i izv.fin.'!C322+'Rashodi po aktiv. i izv.fin.'!C405</f>
        <v>0</v>
      </c>
      <c r="D228" s="79">
        <f>'Rashodi po aktiv. i izv.fin.'!D322+'Rashodi po aktiv. i izv.fin.'!D405</f>
        <v>0</v>
      </c>
      <c r="E228" s="79">
        <f>'Rashodi po aktiv. i izv.fin.'!E322+'Rashodi po aktiv. i izv.fin.'!E405</f>
        <v>0</v>
      </c>
      <c r="F228" s="79">
        <f>'Rashodi po aktiv. i izv.fin.'!F322+'Rashodi po aktiv. i izv.fin.'!F405</f>
        <v>10000</v>
      </c>
      <c r="G228" s="98"/>
      <c r="H228" s="98"/>
    </row>
    <row r="229" spans="1:8" s="164" customFormat="1" ht="15" customHeight="1">
      <c r="A229" s="165">
        <v>3214</v>
      </c>
      <c r="B229" s="153" t="s">
        <v>1598</v>
      </c>
      <c r="C229" s="79">
        <f>'Rashodi po aktiv. i izv.fin.'!C406</f>
        <v>0</v>
      </c>
      <c r="D229" s="79">
        <f>'Rashodi po aktiv. i izv.fin.'!D406</f>
        <v>0</v>
      </c>
      <c r="E229" s="79">
        <f>'Rashodi po aktiv. i izv.fin.'!E406</f>
        <v>0</v>
      </c>
      <c r="F229" s="79">
        <f>'Rashodi po aktiv. i izv.fin.'!F406</f>
        <v>1000</v>
      </c>
      <c r="G229" s="98"/>
      <c r="H229" s="98"/>
    </row>
    <row r="230" spans="1:8" s="164" customFormat="1" ht="15" customHeight="1">
      <c r="A230" s="165" t="s">
        <v>1484</v>
      </c>
      <c r="B230" s="153" t="s">
        <v>1267</v>
      </c>
      <c r="C230" s="79">
        <f>'Rashodi po aktiv. i izv.fin.'!C323+'Rashodi po aktiv. i izv.fin.'!C347+'Rashodi po aktiv. i izv.fin.'!C407</f>
        <v>448</v>
      </c>
      <c r="D230" s="79">
        <f>'Rashodi po aktiv. i izv.fin.'!D323+'Rashodi po aktiv. i izv.fin.'!D347+'Rashodi po aktiv. i izv.fin.'!D407</f>
        <v>4456.5600000000004</v>
      </c>
      <c r="E230" s="79">
        <f>'Rashodi po aktiv. i izv.fin.'!E323+'Rashodi po aktiv. i izv.fin.'!E347+'Rashodi po aktiv. i izv.fin.'!E407</f>
        <v>5500</v>
      </c>
      <c r="F230" s="79">
        <f>'Rashodi po aktiv. i izv.fin.'!F323+'Rashodi po aktiv. i izv.fin.'!F347+'Rashodi po aktiv. i izv.fin.'!F407</f>
        <v>4000</v>
      </c>
      <c r="G230" s="98">
        <f t="shared" si="38"/>
        <v>994.76785714285722</v>
      </c>
      <c r="H230" s="98">
        <f t="shared" si="39"/>
        <v>81.028363636363636</v>
      </c>
    </row>
    <row r="231" spans="1:8" s="164" customFormat="1" ht="15" customHeight="1">
      <c r="A231" s="165">
        <v>3222</v>
      </c>
      <c r="B231" s="153" t="s">
        <v>1268</v>
      </c>
      <c r="C231" s="79">
        <f>'Rashodi po aktiv. i izv.fin.'!C408+'Rashodi po aktiv. i izv.fin.'!C324+'Rashodi po aktiv. i izv.fin.'!C348</f>
        <v>9990</v>
      </c>
      <c r="D231" s="79">
        <f>'Rashodi po aktiv. i izv.fin.'!D408+'Rashodi po aktiv. i izv.fin.'!D324+'Rashodi po aktiv. i izv.fin.'!D348</f>
        <v>7301.75</v>
      </c>
      <c r="E231" s="79">
        <f>'Rashodi po aktiv. i izv.fin.'!E408+'Rashodi po aktiv. i izv.fin.'!E324+'Rashodi po aktiv. i izv.fin.'!E348</f>
        <v>7000</v>
      </c>
      <c r="F231" s="79">
        <f>'Rashodi po aktiv. i izv.fin.'!F408+'Rashodi po aktiv. i izv.fin.'!F324+'Rashodi po aktiv. i izv.fin.'!F348</f>
        <v>4000</v>
      </c>
      <c r="G231" s="98">
        <f t="shared" si="38"/>
        <v>73.090590590590594</v>
      </c>
      <c r="H231" s="98">
        <f t="shared" si="39"/>
        <v>104.31071428571428</v>
      </c>
    </row>
    <row r="232" spans="1:8" s="164" customFormat="1" ht="15" customHeight="1">
      <c r="A232" s="165">
        <v>3223</v>
      </c>
      <c r="B232" s="153" t="s">
        <v>1269</v>
      </c>
      <c r="C232" s="79">
        <f>'Rashodi po aktiv. i izv.fin.'!C409+'Rashodi po aktiv. i izv.fin.'!C325</f>
        <v>8159</v>
      </c>
      <c r="D232" s="79">
        <f>'Rashodi po aktiv. i izv.fin.'!D409+'Rashodi po aktiv. i izv.fin.'!D325</f>
        <v>27264.07</v>
      </c>
      <c r="E232" s="79">
        <f>'Rashodi po aktiv. i izv.fin.'!E409+'Rashodi po aktiv. i izv.fin.'!E325</f>
        <v>30000</v>
      </c>
      <c r="F232" s="79">
        <f>'Rashodi po aktiv. i izv.fin.'!F409+'Rashodi po aktiv. i izv.fin.'!F325</f>
        <v>17000</v>
      </c>
      <c r="G232" s="98">
        <f t="shared" si="38"/>
        <v>334.15945581566365</v>
      </c>
      <c r="H232" s="98">
        <f t="shared" si="39"/>
        <v>90.880233333333337</v>
      </c>
    </row>
    <row r="233" spans="1:8" s="164" customFormat="1" ht="15" customHeight="1">
      <c r="A233" s="165">
        <v>3224</v>
      </c>
      <c r="B233" s="153" t="s">
        <v>1546</v>
      </c>
      <c r="C233" s="79">
        <f>'Rashodi po aktiv. i izv.fin.'!C410+'Rashodi po aktiv. i izv.fin.'!C326</f>
        <v>0</v>
      </c>
      <c r="D233" s="79">
        <f>'Rashodi po aktiv. i izv.fin.'!D410+'Rashodi po aktiv. i izv.fin.'!D326</f>
        <v>5026.25</v>
      </c>
      <c r="E233" s="79">
        <f>'Rashodi po aktiv. i izv.fin.'!E410+'Rashodi po aktiv. i izv.fin.'!E326</f>
        <v>6000</v>
      </c>
      <c r="F233" s="79">
        <f>'Rashodi po aktiv. i izv.fin.'!F410+'Rashodi po aktiv. i izv.fin.'!F326</f>
        <v>0</v>
      </c>
      <c r="G233" s="98"/>
      <c r="H233" s="98">
        <f t="shared" si="39"/>
        <v>83.770833333333343</v>
      </c>
    </row>
    <row r="234" spans="1:8" s="164" customFormat="1" ht="15" hidden="1" customHeight="1">
      <c r="A234" s="165">
        <v>3227</v>
      </c>
      <c r="B234" s="153" t="s">
        <v>1529</v>
      </c>
      <c r="C234" s="79">
        <f>'Rashodi po aktiv. i izv.fin.'!C327</f>
        <v>0</v>
      </c>
      <c r="D234" s="79">
        <f>'Rashodi po aktiv. i izv.fin.'!D327</f>
        <v>0</v>
      </c>
      <c r="E234" s="79">
        <f>'Rashodi po aktiv. i izv.fin.'!E327</f>
        <v>0</v>
      </c>
      <c r="F234" s="79">
        <f>'Rashodi po aktiv. i izv.fin.'!F327</f>
        <v>0</v>
      </c>
      <c r="G234" s="98" t="e">
        <f t="shared" si="38"/>
        <v>#DIV/0!</v>
      </c>
      <c r="H234" s="98" t="e">
        <f t="shared" si="39"/>
        <v>#DIV/0!</v>
      </c>
    </row>
    <row r="235" spans="1:8" s="164" customFormat="1" ht="15" customHeight="1">
      <c r="A235" s="165">
        <v>3231</v>
      </c>
      <c r="B235" s="153" t="s">
        <v>1272</v>
      </c>
      <c r="C235" s="79">
        <f>'Rashodi po aktiv. i izv.fin.'!C346+'Rashodi po aktiv. i izv.fin.'!C411+'Rashodi po aktiv. i izv.fin.'!C349+'Rashodi po aktiv. i izv.fin.'!C328</f>
        <v>1628</v>
      </c>
      <c r="D235" s="79">
        <f>'Rashodi po aktiv. i izv.fin.'!D346+'Rashodi po aktiv. i izv.fin.'!D411+'Rashodi po aktiv. i izv.fin.'!D349+'Rashodi po aktiv. i izv.fin.'!D328</f>
        <v>12063.890000000001</v>
      </c>
      <c r="E235" s="79">
        <f>'Rashodi po aktiv. i izv.fin.'!E346+'Rashodi po aktiv. i izv.fin.'!E411+'Rashodi po aktiv. i izv.fin.'!E349+'Rashodi po aktiv. i izv.fin.'!E328</f>
        <v>11000</v>
      </c>
      <c r="F235" s="79">
        <f>'Rashodi po aktiv. i izv.fin.'!F346+'Rashodi po aktiv. i izv.fin.'!F411+'Rashodi po aktiv. i izv.fin.'!F349+'Rashodi po aktiv. i izv.fin.'!F328</f>
        <v>7000</v>
      </c>
      <c r="G235" s="98">
        <f t="shared" si="38"/>
        <v>741.0251842751843</v>
      </c>
      <c r="H235" s="98">
        <f t="shared" si="39"/>
        <v>109.6717272727273</v>
      </c>
    </row>
    <row r="236" spans="1:8" s="164" customFormat="1" ht="15" hidden="1" customHeight="1">
      <c r="A236" s="165">
        <v>3232</v>
      </c>
      <c r="B236" s="153" t="s">
        <v>1273</v>
      </c>
      <c r="C236" s="79">
        <f>'Rashodi po aktiv. i izv.fin.'!C412</f>
        <v>0</v>
      </c>
      <c r="D236" s="79">
        <f>'Rashodi po aktiv. i izv.fin.'!D412</f>
        <v>0</v>
      </c>
      <c r="E236" s="79">
        <f>'Rashodi po aktiv. i izv.fin.'!E412</f>
        <v>0</v>
      </c>
      <c r="F236" s="79">
        <f>'Rashodi po aktiv. i izv.fin.'!F412</f>
        <v>0</v>
      </c>
      <c r="G236" s="98" t="e">
        <f t="shared" si="38"/>
        <v>#DIV/0!</v>
      </c>
      <c r="H236" s="98" t="e">
        <f t="shared" si="39"/>
        <v>#DIV/0!</v>
      </c>
    </row>
    <row r="237" spans="1:8" s="164" customFormat="1" ht="15" customHeight="1">
      <c r="A237" s="165">
        <v>3233</v>
      </c>
      <c r="B237" s="153" t="s">
        <v>1274</v>
      </c>
      <c r="C237" s="79">
        <f>'Rashodi po aktiv. i izv.fin.'!C413+'Rashodi po aktiv. i izv.fin.'!C655</f>
        <v>7813</v>
      </c>
      <c r="D237" s="79">
        <f>'Rashodi po aktiv. i izv.fin.'!D413+'Rashodi po aktiv. i izv.fin.'!D655</f>
        <v>31342.309999999998</v>
      </c>
      <c r="E237" s="79">
        <f>'Rashodi po aktiv. i izv.fin.'!E413+'Rashodi po aktiv. i izv.fin.'!E655</f>
        <v>51600</v>
      </c>
      <c r="F237" s="79">
        <f>'Rashodi po aktiv. i izv.fin.'!F413+'Rashodi po aktiv. i izv.fin.'!F655</f>
        <v>15000</v>
      </c>
      <c r="G237" s="98">
        <f t="shared" si="38"/>
        <v>401.15589402278255</v>
      </c>
      <c r="H237" s="98">
        <f t="shared" si="39"/>
        <v>60.740910852713171</v>
      </c>
    </row>
    <row r="238" spans="1:8" s="164" customFormat="1" ht="15" hidden="1" customHeight="1">
      <c r="A238" s="165">
        <v>3234</v>
      </c>
      <c r="B238" s="153" t="s">
        <v>1275</v>
      </c>
      <c r="C238" s="79">
        <f>'Rashodi po aktiv. i izv.fin.'!C414</f>
        <v>0</v>
      </c>
      <c r="D238" s="79">
        <f>'Rashodi po aktiv. i izv.fin.'!D414</f>
        <v>0</v>
      </c>
      <c r="E238" s="79">
        <f>'Rashodi po aktiv. i izv.fin.'!E414</f>
        <v>0</v>
      </c>
      <c r="F238" s="79">
        <f>'Rashodi po aktiv. i izv.fin.'!F414</f>
        <v>0</v>
      </c>
      <c r="G238" s="98" t="e">
        <f t="shared" si="38"/>
        <v>#DIV/0!</v>
      </c>
      <c r="H238" s="98" t="e">
        <f t="shared" si="39"/>
        <v>#DIV/0!</v>
      </c>
    </row>
    <row r="239" spans="1:8" s="164" customFormat="1" ht="15" customHeight="1">
      <c r="A239" s="165" t="s">
        <v>1491</v>
      </c>
      <c r="B239" s="153" t="s">
        <v>1276</v>
      </c>
      <c r="C239" s="79">
        <f>'Rashodi po aktiv. i izv.fin.'!C329+'Rashodi po aktiv. i izv.fin.'!C350+'Rashodi po aktiv. i izv.fin.'!C415+'Rashodi po aktiv. i izv.fin.'!C656</f>
        <v>79500</v>
      </c>
      <c r="D239" s="79">
        <f>'Rashodi po aktiv. i izv.fin.'!D329+'Rashodi po aktiv. i izv.fin.'!D350+'Rashodi po aktiv. i izv.fin.'!D415+'Rashodi po aktiv. i izv.fin.'!D656</f>
        <v>70856.2</v>
      </c>
      <c r="E239" s="79">
        <f>'Rashodi po aktiv. i izv.fin.'!E329+'Rashodi po aktiv. i izv.fin.'!E350+'Rashodi po aktiv. i izv.fin.'!E415+'Rashodi po aktiv. i izv.fin.'!E656</f>
        <v>82100</v>
      </c>
      <c r="F239" s="79">
        <f>'Rashodi po aktiv. i izv.fin.'!F329+'Rashodi po aktiv. i izv.fin.'!F350+'Rashodi po aktiv. i izv.fin.'!F415+'Rashodi po aktiv. i izv.fin.'!F656</f>
        <v>81000</v>
      </c>
      <c r="G239" s="98">
        <f t="shared" si="38"/>
        <v>89.127295597484263</v>
      </c>
      <c r="H239" s="98">
        <f t="shared" si="39"/>
        <v>86.304750304506697</v>
      </c>
    </row>
    <row r="240" spans="1:8" s="164" customFormat="1" ht="15" customHeight="1">
      <c r="A240" s="165">
        <v>3236</v>
      </c>
      <c r="B240" s="153" t="s">
        <v>1277</v>
      </c>
      <c r="C240" s="79">
        <f>'Rashodi po aktiv. i izv.fin.'!C416</f>
        <v>0</v>
      </c>
      <c r="D240" s="79">
        <f>'Rashodi po aktiv. i izv.fin.'!D416</f>
        <v>0</v>
      </c>
      <c r="E240" s="79">
        <f>'Rashodi po aktiv. i izv.fin.'!E416</f>
        <v>0</v>
      </c>
      <c r="F240" s="79">
        <f>'Rashodi po aktiv. i izv.fin.'!F416</f>
        <v>5000</v>
      </c>
      <c r="G240" s="98"/>
      <c r="H240" s="98"/>
    </row>
    <row r="241" spans="1:8" s="164" customFormat="1" ht="15" customHeight="1">
      <c r="A241" s="165" t="s">
        <v>1479</v>
      </c>
      <c r="B241" s="153" t="s">
        <v>1278</v>
      </c>
      <c r="C241" s="79">
        <f>'Rashodi po aktiv. i izv.fin.'!C330+'Rashodi po aktiv. i izv.fin.'!C351+'Rashodi po aktiv. i izv.fin.'!C417+'Rashodi po aktiv. i izv.fin.'!C634+'Rashodi po aktiv. i izv.fin.'!C657+'Rashodi po aktiv. i izv.fin.'!C649</f>
        <v>2350039</v>
      </c>
      <c r="D241" s="79">
        <f>'Rashodi po aktiv. i izv.fin.'!D330+'Rashodi po aktiv. i izv.fin.'!D351+'Rashodi po aktiv. i izv.fin.'!D417+'Rashodi po aktiv. i izv.fin.'!D634+'Rashodi po aktiv. i izv.fin.'!D657+'Rashodi po aktiv. i izv.fin.'!D649</f>
        <v>2141200.87</v>
      </c>
      <c r="E241" s="79">
        <f>'Rashodi po aktiv. i izv.fin.'!E330+'Rashodi po aktiv. i izv.fin.'!E351+'Rashodi po aktiv. i izv.fin.'!E417+'Rashodi po aktiv. i izv.fin.'!E634+'Rashodi po aktiv. i izv.fin.'!E657+'Rashodi po aktiv. i izv.fin.'!E649</f>
        <v>2067000</v>
      </c>
      <c r="F241" s="79">
        <f>'Rashodi po aktiv. i izv.fin.'!F330+'Rashodi po aktiv. i izv.fin.'!F351+'Rashodi po aktiv. i izv.fin.'!F417+'Rashodi po aktiv. i izv.fin.'!F634+'Rashodi po aktiv. i izv.fin.'!F657+'Rashodi po aktiv. i izv.fin.'!F649</f>
        <v>2230000</v>
      </c>
      <c r="G241" s="98">
        <f t="shared" si="38"/>
        <v>91.113418543266732</v>
      </c>
      <c r="H241" s="98">
        <f t="shared" si="39"/>
        <v>103.58978567972908</v>
      </c>
    </row>
    <row r="242" spans="1:8" s="164" customFormat="1" ht="15" customHeight="1">
      <c r="A242" s="165">
        <v>3238</v>
      </c>
      <c r="B242" s="153" t="s">
        <v>1279</v>
      </c>
      <c r="C242" s="79">
        <f>'Rashodi po aktiv. i izv.fin.'!C418+'Rashodi po aktiv. i izv.fin.'!C352+'Rashodi po aktiv. i izv.fin.'!C658</f>
        <v>0</v>
      </c>
      <c r="D242" s="79">
        <f>'Rashodi po aktiv. i izv.fin.'!D418+'Rashodi po aktiv. i izv.fin.'!D352+'Rashodi po aktiv. i izv.fin.'!D658</f>
        <v>22464.25</v>
      </c>
      <c r="E242" s="79">
        <f>'Rashodi po aktiv. i izv.fin.'!E418+'Rashodi po aktiv. i izv.fin.'!E352+'Rashodi po aktiv. i izv.fin.'!E658</f>
        <v>22500</v>
      </c>
      <c r="F242" s="79">
        <f>'Rashodi po aktiv. i izv.fin.'!F418+'Rashodi po aktiv. i izv.fin.'!F352+'Rashodi po aktiv. i izv.fin.'!F658</f>
        <v>0</v>
      </c>
      <c r="G242" s="98"/>
      <c r="H242" s="98">
        <f t="shared" si="39"/>
        <v>99.841111111111118</v>
      </c>
    </row>
    <row r="243" spans="1:8" s="164" customFormat="1" ht="15" customHeight="1">
      <c r="A243" s="165">
        <v>3239</v>
      </c>
      <c r="B243" s="153" t="s">
        <v>1280</v>
      </c>
      <c r="C243" s="79">
        <f>'Rashodi po aktiv. i izv.fin.'!C419+'Rashodi po aktiv. i izv.fin.'!C635+'Rashodi po aktiv. i izv.fin.'!C650+'Rashodi po aktiv. i izv.fin.'!C353+'Rashodi po aktiv. i izv.fin.'!C331+'Rashodi po aktiv. i izv.fin.'!C659</f>
        <v>46053</v>
      </c>
      <c r="D243" s="79">
        <f>'Rashodi po aktiv. i izv.fin.'!D419+'Rashodi po aktiv. i izv.fin.'!D635+'Rashodi po aktiv. i izv.fin.'!D650+'Rashodi po aktiv. i izv.fin.'!D353+'Rashodi po aktiv. i izv.fin.'!D331+'Rashodi po aktiv. i izv.fin.'!D659</f>
        <v>24362.48</v>
      </c>
      <c r="E243" s="79">
        <f>'Rashodi po aktiv. i izv.fin.'!E419+'Rashodi po aktiv. i izv.fin.'!E635+'Rashodi po aktiv. i izv.fin.'!E650+'Rashodi po aktiv. i izv.fin.'!E353+'Rashodi po aktiv. i izv.fin.'!E331+'Rashodi po aktiv. i izv.fin.'!E659</f>
        <v>26100</v>
      </c>
      <c r="F243" s="79">
        <f>'Rashodi po aktiv. i izv.fin.'!F419+'Rashodi po aktiv. i izv.fin.'!F635+'Rashodi po aktiv. i izv.fin.'!F650+'Rashodi po aktiv. i izv.fin.'!F353+'Rashodi po aktiv. i izv.fin.'!F331+'Rashodi po aktiv. i izv.fin.'!F659</f>
        <v>64000</v>
      </c>
      <c r="G243" s="98">
        <f t="shared" si="38"/>
        <v>52.900961935161661</v>
      </c>
      <c r="H243" s="98">
        <f t="shared" si="39"/>
        <v>93.342835249042139</v>
      </c>
    </row>
    <row r="244" spans="1:8" s="164" customFormat="1" ht="15" customHeight="1">
      <c r="A244" s="165">
        <v>3241</v>
      </c>
      <c r="B244" s="153" t="s">
        <v>1456</v>
      </c>
      <c r="C244" s="79">
        <f>'Rashodi po aktiv. i izv.fin.'!C420+'Rashodi po aktiv. i izv.fin.'!C660</f>
        <v>0</v>
      </c>
      <c r="D244" s="79">
        <f>'Rashodi po aktiv. i izv.fin.'!D420+'Rashodi po aktiv. i izv.fin.'!D660</f>
        <v>2102</v>
      </c>
      <c r="E244" s="79">
        <f>'Rashodi po aktiv. i izv.fin.'!E420+'Rashodi po aktiv. i izv.fin.'!E660</f>
        <v>2100</v>
      </c>
      <c r="F244" s="79">
        <f>'Rashodi po aktiv. i izv.fin.'!F420+'Rashodi po aktiv. i izv.fin.'!F660</f>
        <v>10000</v>
      </c>
      <c r="G244" s="98"/>
      <c r="H244" s="98">
        <f t="shared" si="39"/>
        <v>100.0952380952381</v>
      </c>
    </row>
    <row r="245" spans="1:8" s="164" customFormat="1" ht="15" hidden="1" customHeight="1">
      <c r="A245" s="165">
        <v>3292</v>
      </c>
      <c r="B245" s="153" t="s">
        <v>1281</v>
      </c>
      <c r="C245" s="79">
        <f>'Rashodi po aktiv. i izv.fin.'!C421</f>
        <v>0</v>
      </c>
      <c r="D245" s="79">
        <f>'Rashodi po aktiv. i izv.fin.'!D421</f>
        <v>0</v>
      </c>
      <c r="E245" s="79">
        <f>'Rashodi po aktiv. i izv.fin.'!E421</f>
        <v>0</v>
      </c>
      <c r="F245" s="79">
        <f>'Rashodi po aktiv. i izv.fin.'!F421</f>
        <v>0</v>
      </c>
      <c r="G245" s="98" t="e">
        <f t="shared" si="38"/>
        <v>#DIV/0!</v>
      </c>
      <c r="H245" s="98" t="e">
        <f t="shared" si="39"/>
        <v>#DIV/0!</v>
      </c>
    </row>
    <row r="246" spans="1:8" s="164" customFormat="1" ht="15" customHeight="1">
      <c r="A246" s="165" t="s">
        <v>1495</v>
      </c>
      <c r="B246" s="153" t="s">
        <v>1321</v>
      </c>
      <c r="C246" s="79">
        <f>'Rashodi po aktiv. i izv.fin.'!C332+'Rashodi po aktiv. i izv.fin.'!C354+'Rashodi po aktiv. i izv.fin.'!C422+'Rashodi po aktiv. i izv.fin.'!C661</f>
        <v>76316</v>
      </c>
      <c r="D246" s="79">
        <f>'Rashodi po aktiv. i izv.fin.'!D332+'Rashodi po aktiv. i izv.fin.'!D354+'Rashodi po aktiv. i izv.fin.'!D422+'Rashodi po aktiv. i izv.fin.'!D661</f>
        <v>163139.83000000002</v>
      </c>
      <c r="E246" s="79">
        <f>'Rashodi po aktiv. i izv.fin.'!E332+'Rashodi po aktiv. i izv.fin.'!E354+'Rashodi po aktiv. i izv.fin.'!E422+'Rashodi po aktiv. i izv.fin.'!E661</f>
        <v>158500</v>
      </c>
      <c r="F246" s="79">
        <f>'Rashodi po aktiv. i izv.fin.'!F332+'Rashodi po aktiv. i izv.fin.'!F354+'Rashodi po aktiv. i izv.fin.'!F422+'Rashodi po aktiv. i izv.fin.'!F661</f>
        <v>81000</v>
      </c>
      <c r="G246" s="98">
        <f t="shared" si="38"/>
        <v>213.76884270664084</v>
      </c>
      <c r="H246" s="98">
        <f t="shared" si="39"/>
        <v>102.9273375394322</v>
      </c>
    </row>
    <row r="247" spans="1:8" s="164" customFormat="1" ht="15" customHeight="1">
      <c r="A247" s="165">
        <v>3294</v>
      </c>
      <c r="B247" s="153" t="s">
        <v>1283</v>
      </c>
      <c r="C247" s="79">
        <f>'Rashodi po aktiv. i izv.fin.'!C423+'Rashodi po aktiv. i izv.fin.'!C355</f>
        <v>2232</v>
      </c>
      <c r="D247" s="79">
        <f>'Rashodi po aktiv. i izv.fin.'!D423+'Rashodi po aktiv. i izv.fin.'!D355</f>
        <v>0</v>
      </c>
      <c r="E247" s="79">
        <f>'Rashodi po aktiv. i izv.fin.'!E423+'Rashodi po aktiv. i izv.fin.'!E355</f>
        <v>0</v>
      </c>
      <c r="F247" s="79">
        <f>'Rashodi po aktiv. i izv.fin.'!F423+'Rashodi po aktiv. i izv.fin.'!F355</f>
        <v>0</v>
      </c>
      <c r="G247" s="98">
        <f t="shared" si="38"/>
        <v>0</v>
      </c>
      <c r="H247" s="98"/>
    </row>
    <row r="248" spans="1:8" s="164" customFormat="1" ht="15" customHeight="1">
      <c r="A248" s="165" t="s">
        <v>1496</v>
      </c>
      <c r="B248" s="153" t="s">
        <v>1284</v>
      </c>
      <c r="C248" s="79">
        <f>'Rashodi po aktiv. i izv.fin.'!C333+'Rashodi po aktiv. i izv.fin.'!C356+'Rashodi po aktiv. i izv.fin.'!C424+'Rashodi po aktiv. i izv.fin.'!C636</f>
        <v>29958</v>
      </c>
      <c r="D248" s="79">
        <f>'Rashodi po aktiv. i izv.fin.'!D333+'Rashodi po aktiv. i izv.fin.'!D356+'Rashodi po aktiv. i izv.fin.'!D424+'Rashodi po aktiv. i izv.fin.'!D636</f>
        <v>24912.5</v>
      </c>
      <c r="E248" s="79">
        <f>'Rashodi po aktiv. i izv.fin.'!E333+'Rashodi po aktiv. i izv.fin.'!E356+'Rashodi po aktiv. i izv.fin.'!E424+'Rashodi po aktiv. i izv.fin.'!E636</f>
        <v>28500</v>
      </c>
      <c r="F248" s="79">
        <f>'Rashodi po aktiv. i izv.fin.'!F333+'Rashodi po aktiv. i izv.fin.'!F356+'Rashodi po aktiv. i izv.fin.'!F424+'Rashodi po aktiv. i izv.fin.'!F636</f>
        <v>30000</v>
      </c>
      <c r="G248" s="98">
        <f t="shared" si="38"/>
        <v>83.158087989852461</v>
      </c>
      <c r="H248" s="98">
        <f t="shared" si="39"/>
        <v>87.412280701754383</v>
      </c>
    </row>
    <row r="249" spans="1:8" s="164" customFormat="1" ht="15" customHeight="1">
      <c r="A249" s="165" t="s">
        <v>1497</v>
      </c>
      <c r="B249" s="153" t="s">
        <v>1533</v>
      </c>
      <c r="C249" s="79">
        <f>'Rashodi po aktiv. i izv.fin.'!C334+'Rashodi po aktiv. i izv.fin.'!C357+'Rashodi po aktiv. i izv.fin.'!C425</f>
        <v>965</v>
      </c>
      <c r="D249" s="79">
        <f>'Rashodi po aktiv. i izv.fin.'!D334+'Rashodi po aktiv. i izv.fin.'!D357+'Rashodi po aktiv. i izv.fin.'!D425</f>
        <v>17432.55</v>
      </c>
      <c r="E249" s="79">
        <f>'Rashodi po aktiv. i izv.fin.'!E334+'Rashodi po aktiv. i izv.fin.'!E357+'Rashodi po aktiv. i izv.fin.'!E425</f>
        <v>2500</v>
      </c>
      <c r="F249" s="79">
        <f>'Rashodi po aktiv. i izv.fin.'!F334+'Rashodi po aktiv. i izv.fin.'!F357+'Rashodi po aktiv. i izv.fin.'!F425</f>
        <v>2000</v>
      </c>
      <c r="G249" s="98">
        <f t="shared" si="38"/>
        <v>1806.4818652849742</v>
      </c>
      <c r="H249" s="98">
        <f t="shared" si="39"/>
        <v>697.30200000000002</v>
      </c>
    </row>
    <row r="250" spans="1:8" s="164" customFormat="1" ht="15" customHeight="1">
      <c r="A250" s="165" t="s">
        <v>1498</v>
      </c>
      <c r="B250" s="153" t="s">
        <v>1286</v>
      </c>
      <c r="C250" s="79">
        <f>'Rashodi po aktiv. i izv.fin.'!C335+'Rashodi po aktiv. i izv.fin.'!C358+'Rashodi po aktiv. i izv.fin.'!C426</f>
        <v>5977</v>
      </c>
      <c r="D250" s="79">
        <f>'Rashodi po aktiv. i izv.fin.'!D335+'Rashodi po aktiv. i izv.fin.'!D358+'Rashodi po aktiv. i izv.fin.'!D426</f>
        <v>6447.66</v>
      </c>
      <c r="E250" s="79">
        <f>'Rashodi po aktiv. i izv.fin.'!E335+'Rashodi po aktiv. i izv.fin.'!E358+'Rashodi po aktiv. i izv.fin.'!E426</f>
        <v>6000</v>
      </c>
      <c r="F250" s="79">
        <f>'Rashodi po aktiv. i izv.fin.'!F335+'Rashodi po aktiv. i izv.fin.'!F358+'Rashodi po aktiv. i izv.fin.'!F426</f>
        <v>12000</v>
      </c>
      <c r="G250" s="98">
        <f t="shared" si="38"/>
        <v>107.87451898945959</v>
      </c>
      <c r="H250" s="98">
        <f t="shared" si="39"/>
        <v>107.46100000000001</v>
      </c>
    </row>
    <row r="251" spans="1:8" s="164" customFormat="1" ht="15" customHeight="1">
      <c r="A251" s="165" t="s">
        <v>1481</v>
      </c>
      <c r="B251" s="153" t="s">
        <v>1323</v>
      </c>
      <c r="C251" s="79">
        <f>'Rashodi po aktiv. i izv.fin.'!C336+'Rashodi po aktiv. i izv.fin.'!C427+'Rashodi po aktiv. i izv.fin.'!C662</f>
        <v>20989</v>
      </c>
      <c r="D251" s="79">
        <f>'Rashodi po aktiv. i izv.fin.'!D336+'Rashodi po aktiv. i izv.fin.'!D427+'Rashodi po aktiv. i izv.fin.'!D662</f>
        <v>56890.33</v>
      </c>
      <c r="E251" s="79">
        <f>'Rashodi po aktiv. i izv.fin.'!E336+'Rashodi po aktiv. i izv.fin.'!E427+'Rashodi po aktiv. i izv.fin.'!E662</f>
        <v>6000</v>
      </c>
      <c r="F251" s="79">
        <f>'Rashodi po aktiv. i izv.fin.'!F336+'Rashodi po aktiv. i izv.fin.'!F427+'Rashodi po aktiv. i izv.fin.'!F662</f>
        <v>0</v>
      </c>
      <c r="G251" s="98">
        <f t="shared" si="38"/>
        <v>271.04831102005818</v>
      </c>
      <c r="H251" s="98">
        <f t="shared" si="39"/>
        <v>948.17216666666673</v>
      </c>
    </row>
    <row r="252" spans="1:8" s="164" customFormat="1" ht="15" customHeight="1">
      <c r="A252" s="165">
        <v>3433</v>
      </c>
      <c r="B252" s="153" t="s">
        <v>1449</v>
      </c>
      <c r="C252" s="79">
        <f>'Rashodi po aktiv. i izv.fin.'!C428</f>
        <v>2</v>
      </c>
      <c r="D252" s="79">
        <f>'Rashodi po aktiv. i izv.fin.'!D428</f>
        <v>65.06</v>
      </c>
      <c r="E252" s="79">
        <f>'Rashodi po aktiv. i izv.fin.'!E428</f>
        <v>100</v>
      </c>
      <c r="F252" s="79">
        <f>'Rashodi po aktiv. i izv.fin.'!F428</f>
        <v>1000</v>
      </c>
      <c r="G252" s="98">
        <f t="shared" si="38"/>
        <v>3253</v>
      </c>
      <c r="H252" s="98">
        <f t="shared" si="39"/>
        <v>65.06</v>
      </c>
    </row>
    <row r="253" spans="1:8" s="164" customFormat="1" ht="15" hidden="1" customHeight="1">
      <c r="A253" s="165">
        <v>3434</v>
      </c>
      <c r="B253" s="153" t="s">
        <v>1547</v>
      </c>
      <c r="C253" s="79">
        <f>'Rashodi po aktiv. i izv.fin.'!C429</f>
        <v>0</v>
      </c>
      <c r="D253" s="79">
        <f>'Rashodi po aktiv. i izv.fin.'!D429</f>
        <v>0</v>
      </c>
      <c r="E253" s="79">
        <f>'Rashodi po aktiv. i izv.fin.'!E429</f>
        <v>0</v>
      </c>
      <c r="F253" s="79">
        <f>'Rashodi po aktiv. i izv.fin.'!F429</f>
        <v>0</v>
      </c>
      <c r="G253" s="98" t="e">
        <f t="shared" si="38"/>
        <v>#DIV/0!</v>
      </c>
      <c r="H253" s="98" t="e">
        <f t="shared" si="39"/>
        <v>#DIV/0!</v>
      </c>
    </row>
    <row r="254" spans="1:8" s="164" customFormat="1" ht="15" customHeight="1">
      <c r="A254" s="165">
        <v>3691</v>
      </c>
      <c r="B254" s="153" t="s">
        <v>1359</v>
      </c>
      <c r="C254" s="79">
        <f>'Rashodi po aktiv. i izv.fin.'!C430</f>
        <v>99214</v>
      </c>
      <c r="D254" s="79">
        <f>'Rashodi po aktiv. i izv.fin.'!D430</f>
        <v>173328.7</v>
      </c>
      <c r="E254" s="79">
        <f>'Rashodi po aktiv. i izv.fin.'!E430</f>
        <v>173328</v>
      </c>
      <c r="F254" s="79">
        <f>'Rashodi po aktiv. i izv.fin.'!F430</f>
        <v>140000</v>
      </c>
      <c r="G254" s="98">
        <f t="shared" si="38"/>
        <v>174.70185659281958</v>
      </c>
      <c r="H254" s="98">
        <f t="shared" si="39"/>
        <v>100.00040385858027</v>
      </c>
    </row>
    <row r="255" spans="1:8" s="164" customFormat="1" ht="15" customHeight="1">
      <c r="A255" s="165">
        <v>3811</v>
      </c>
      <c r="B255" s="153" t="s">
        <v>1333</v>
      </c>
      <c r="C255" s="79">
        <f>'Rashodi po aktiv. i izv.fin.'!C431+'Rashodi po aktiv. i izv.fin.'!C663</f>
        <v>2500</v>
      </c>
      <c r="D255" s="79">
        <f>'Rashodi po aktiv. i izv.fin.'!D431+'Rashodi po aktiv. i izv.fin.'!D663</f>
        <v>26500</v>
      </c>
      <c r="E255" s="79">
        <f>'Rashodi po aktiv. i izv.fin.'!E431+'Rashodi po aktiv. i izv.fin.'!E663</f>
        <v>30000</v>
      </c>
      <c r="F255" s="79">
        <f>'Rashodi po aktiv. i izv.fin.'!F431+'Rashodi po aktiv. i izv.fin.'!F663</f>
        <v>40000</v>
      </c>
      <c r="G255" s="98">
        <f t="shared" si="38"/>
        <v>1060</v>
      </c>
      <c r="H255" s="98">
        <f t="shared" si="39"/>
        <v>88.333333333333329</v>
      </c>
    </row>
    <row r="256" spans="1:8" s="164" customFormat="1" ht="15" customHeight="1">
      <c r="A256" s="165">
        <f>3812</f>
        <v>3812</v>
      </c>
      <c r="B256" s="153" t="s">
        <v>1441</v>
      </c>
      <c r="C256" s="79">
        <f>'Rashodi po aktiv. i izv.fin.'!C432</f>
        <v>32642</v>
      </c>
      <c r="D256" s="79">
        <f>'Rashodi po aktiv. i izv.fin.'!D432</f>
        <v>48733.23</v>
      </c>
      <c r="E256" s="79">
        <f>'Rashodi po aktiv. i izv.fin.'!E432</f>
        <v>48000</v>
      </c>
      <c r="F256" s="79">
        <f>'Rashodi po aktiv. i izv.fin.'!F432</f>
        <v>35000</v>
      </c>
      <c r="G256" s="98">
        <f t="shared" si="38"/>
        <v>149.29609092580111</v>
      </c>
      <c r="H256" s="98">
        <f t="shared" si="39"/>
        <v>101.52756250000002</v>
      </c>
    </row>
    <row r="257" spans="1:8" s="164" customFormat="1" ht="15" customHeight="1">
      <c r="A257" s="165">
        <v>4221</v>
      </c>
      <c r="B257" s="153" t="s">
        <v>1287</v>
      </c>
      <c r="C257" s="79">
        <f>'Rashodi po aktiv. i izv.fin.'!C434+'Rashodi po aktiv. i izv.fin.'!C359+'Rashodi po aktiv. i izv.fin.'!C337</f>
        <v>0</v>
      </c>
      <c r="D257" s="79">
        <f>'Rashodi po aktiv. i izv.fin.'!D434+'Rashodi po aktiv. i izv.fin.'!D359+'Rashodi po aktiv. i izv.fin.'!D337</f>
        <v>28600</v>
      </c>
      <c r="E257" s="79">
        <f>'Rashodi po aktiv. i izv.fin.'!E434+'Rashodi po aktiv. i izv.fin.'!E359+'Rashodi po aktiv. i izv.fin.'!E337</f>
        <v>36000</v>
      </c>
      <c r="F257" s="79">
        <f>'Rashodi po aktiv. i izv.fin.'!F434+'Rashodi po aktiv. i izv.fin.'!F359+'Rashodi po aktiv. i izv.fin.'!F337</f>
        <v>210000</v>
      </c>
      <c r="G257" s="98"/>
      <c r="H257" s="98">
        <f t="shared" si="39"/>
        <v>79.444444444444443</v>
      </c>
    </row>
    <row r="258" spans="1:8" s="164" customFormat="1" ht="15" hidden="1" customHeight="1">
      <c r="A258" s="165">
        <v>4222</v>
      </c>
      <c r="B258" s="153" t="s">
        <v>1327</v>
      </c>
      <c r="C258" s="79">
        <f>'Rashodi po aktiv. i izv.fin.'!C435</f>
        <v>0</v>
      </c>
      <c r="D258" s="79">
        <f>'Rashodi po aktiv. i izv.fin.'!D435</f>
        <v>0</v>
      </c>
      <c r="E258" s="79">
        <f>'Rashodi po aktiv. i izv.fin.'!E435</f>
        <v>0</v>
      </c>
      <c r="F258" s="79">
        <f>'Rashodi po aktiv. i izv.fin.'!F435</f>
        <v>0</v>
      </c>
      <c r="G258" s="98" t="e">
        <f t="shared" si="38"/>
        <v>#DIV/0!</v>
      </c>
      <c r="H258" s="98" t="e">
        <f t="shared" si="39"/>
        <v>#DIV/0!</v>
      </c>
    </row>
    <row r="259" spans="1:8" s="164" customFormat="1" ht="15" hidden="1" customHeight="1">
      <c r="A259" s="165">
        <v>4223</v>
      </c>
      <c r="B259" s="153" t="s">
        <v>1335</v>
      </c>
      <c r="C259" s="79">
        <f>'Rashodi po aktiv. i izv.fin.'!C436</f>
        <v>0</v>
      </c>
      <c r="D259" s="79">
        <f>'Rashodi po aktiv. i izv.fin.'!D436</f>
        <v>0</v>
      </c>
      <c r="E259" s="79">
        <f>'Rashodi po aktiv. i izv.fin.'!E436</f>
        <v>0</v>
      </c>
      <c r="F259" s="79">
        <f>'Rashodi po aktiv. i izv.fin.'!F436</f>
        <v>0</v>
      </c>
      <c r="G259" s="98" t="e">
        <f t="shared" si="38"/>
        <v>#DIV/0!</v>
      </c>
      <c r="H259" s="98" t="e">
        <f t="shared" si="39"/>
        <v>#DIV/0!</v>
      </c>
    </row>
    <row r="260" spans="1:8" s="164" customFormat="1" ht="15" hidden="1" customHeight="1">
      <c r="A260" s="165" t="s">
        <v>1505</v>
      </c>
      <c r="B260" s="153" t="s">
        <v>1336</v>
      </c>
      <c r="C260" s="79">
        <f>'Rashodi po aktiv. i izv.fin.'!C437</f>
        <v>0</v>
      </c>
      <c r="D260" s="79">
        <f>'Rashodi po aktiv. i izv.fin.'!D437</f>
        <v>0</v>
      </c>
      <c r="E260" s="79">
        <f>'Rashodi po aktiv. i izv.fin.'!E437</f>
        <v>0</v>
      </c>
      <c r="F260" s="79">
        <f>'Rashodi po aktiv. i izv.fin.'!F437</f>
        <v>0</v>
      </c>
      <c r="G260" s="98" t="e">
        <f t="shared" si="38"/>
        <v>#DIV/0!</v>
      </c>
      <c r="H260" s="98" t="e">
        <f t="shared" si="39"/>
        <v>#DIV/0!</v>
      </c>
    </row>
    <row r="261" spans="1:8" s="164" customFormat="1" ht="15" hidden="1" customHeight="1">
      <c r="A261" s="165">
        <v>4227</v>
      </c>
      <c r="B261" s="153" t="s">
        <v>1288</v>
      </c>
      <c r="C261" s="79">
        <f>'Rashodi po aktiv. i izv.fin.'!C338</f>
        <v>0</v>
      </c>
      <c r="D261" s="79">
        <f>'Rashodi po aktiv. i izv.fin.'!D338</f>
        <v>0</v>
      </c>
      <c r="E261" s="79">
        <f>'Rashodi po aktiv. i izv.fin.'!E338</f>
        <v>0</v>
      </c>
      <c r="F261" s="79">
        <f>'Rashodi po aktiv. i izv.fin.'!F338</f>
        <v>0</v>
      </c>
      <c r="G261" s="98" t="e">
        <f t="shared" si="38"/>
        <v>#DIV/0!</v>
      </c>
      <c r="H261" s="98" t="e">
        <f t="shared" si="39"/>
        <v>#DIV/0!</v>
      </c>
    </row>
    <row r="262" spans="1:8" s="164" customFormat="1" ht="15" hidden="1" customHeight="1">
      <c r="A262" s="165">
        <v>4262</v>
      </c>
      <c r="B262" s="148" t="s">
        <v>1452</v>
      </c>
      <c r="C262" s="79">
        <f>0+'Rashodi po aktiv. i izv.fin.'!C360+'Rashodi po aktiv. i izv.fin.'!C438</f>
        <v>0</v>
      </c>
      <c r="D262" s="79">
        <f>0+'Rashodi po aktiv. i izv.fin.'!D360+'Rashodi po aktiv. i izv.fin.'!D438</f>
        <v>0</v>
      </c>
      <c r="E262" s="79">
        <f>0+'Rashodi po aktiv. i izv.fin.'!E360+'Rashodi po aktiv. i izv.fin.'!E438</f>
        <v>0</v>
      </c>
      <c r="F262" s="79">
        <f>0+'Rashodi po aktiv. i izv.fin.'!F360+'Rashodi po aktiv. i izv.fin.'!F438</f>
        <v>0</v>
      </c>
      <c r="G262" s="98" t="e">
        <f t="shared" ref="G262:G325" si="41">D262/C262*100</f>
        <v>#DIV/0!</v>
      </c>
      <c r="H262" s="98" t="e">
        <f t="shared" ref="H262:H325" si="42">D262/E262*100</f>
        <v>#DIV/0!</v>
      </c>
    </row>
    <row r="263" spans="1:8" s="164" customFormat="1" ht="15" hidden="1" customHeight="1">
      <c r="A263" s="165">
        <v>4264</v>
      </c>
      <c r="B263" s="148" t="s">
        <v>1453</v>
      </c>
      <c r="C263" s="79">
        <v>0</v>
      </c>
      <c r="D263" s="79">
        <v>0</v>
      </c>
      <c r="E263" s="79">
        <v>0</v>
      </c>
      <c r="F263" s="79">
        <v>0</v>
      </c>
      <c r="G263" s="98" t="e">
        <f t="shared" si="41"/>
        <v>#DIV/0!</v>
      </c>
      <c r="H263" s="98" t="e">
        <f t="shared" si="42"/>
        <v>#DIV/0!</v>
      </c>
    </row>
    <row r="264" spans="1:8" s="19" customFormat="1" ht="15" customHeight="1">
      <c r="A264" s="50"/>
      <c r="B264" s="50" t="s">
        <v>1262</v>
      </c>
      <c r="C264" s="53">
        <f t="shared" ref="C264:E264" si="43">SUM(C265:C320)</f>
        <v>9833979</v>
      </c>
      <c r="D264" s="53">
        <f>SUM(D265:D320)</f>
        <v>10636241.48</v>
      </c>
      <c r="E264" s="53">
        <f t="shared" si="43"/>
        <v>9962328</v>
      </c>
      <c r="F264" s="53">
        <f>SUM(F265:F320)</f>
        <v>5656898</v>
      </c>
      <c r="G264" s="101">
        <f t="shared" si="41"/>
        <v>108.15806582462703</v>
      </c>
      <c r="H264" s="101">
        <f t="shared" si="42"/>
        <v>106.76461847070284</v>
      </c>
    </row>
    <row r="265" spans="1:8" s="164" customFormat="1" ht="15" customHeight="1">
      <c r="A265" s="165" t="s">
        <v>1475</v>
      </c>
      <c r="B265" s="153" t="s">
        <v>1316</v>
      </c>
      <c r="C265" s="79">
        <f>'Rashodi po aktiv. i izv.fin.'!C230+'Rashodi po aktiv. i izv.fin.'!C304+'Rashodi po aktiv. i izv.fin.'!C441+'Rashodi po aktiv. i izv.fin.'!C363</f>
        <v>1455832</v>
      </c>
      <c r="D265" s="79">
        <f>'Rashodi po aktiv. i izv.fin.'!D230+'Rashodi po aktiv. i izv.fin.'!D304+'Rashodi po aktiv. i izv.fin.'!D441+'Rashodi po aktiv. i izv.fin.'!D363</f>
        <v>2181627.44</v>
      </c>
      <c r="E265" s="79">
        <f>'Rashodi po aktiv. i izv.fin.'!E230+'Rashodi po aktiv. i izv.fin.'!E304+'Rashodi po aktiv. i izv.fin.'!E441+'Rashodi po aktiv. i izv.fin.'!E363</f>
        <v>2190000</v>
      </c>
      <c r="F265" s="79">
        <f>'Rashodi po aktiv. i izv.fin.'!F230+'Rashodi po aktiv. i izv.fin.'!F304+'Rashodi po aktiv. i izv.fin.'!F441+'Rashodi po aktiv. i izv.fin.'!F363</f>
        <v>1420000</v>
      </c>
      <c r="G265" s="98">
        <f t="shared" si="41"/>
        <v>149.85434033597284</v>
      </c>
      <c r="H265" s="98">
        <f t="shared" si="42"/>
        <v>99.617691324200905</v>
      </c>
    </row>
    <row r="266" spans="1:8" s="164" customFormat="1" ht="15" customHeight="1">
      <c r="A266" s="165" t="s">
        <v>1482</v>
      </c>
      <c r="B266" s="153" t="s">
        <v>1520</v>
      </c>
      <c r="C266" s="79">
        <f>'Rashodi po aktiv. i izv.fin.'!C231+'Rashodi po aktiv. i izv.fin.'!C442</f>
        <v>7017</v>
      </c>
      <c r="D266" s="79">
        <f>'Rashodi po aktiv. i izv.fin.'!D231+'Rashodi po aktiv. i izv.fin.'!D442</f>
        <v>14471</v>
      </c>
      <c r="E266" s="79">
        <f>'Rashodi po aktiv. i izv.fin.'!E231+'Rashodi po aktiv. i izv.fin.'!E442</f>
        <v>15000</v>
      </c>
      <c r="F266" s="79">
        <f>'Rashodi po aktiv. i izv.fin.'!F231+'Rashodi po aktiv. i izv.fin.'!F442</f>
        <v>17000</v>
      </c>
      <c r="G266" s="98">
        <f t="shared" si="41"/>
        <v>206.22773264928034</v>
      </c>
      <c r="H266" s="98">
        <f t="shared" si="42"/>
        <v>96.473333333333329</v>
      </c>
    </row>
    <row r="267" spans="1:8" s="164" customFormat="1" ht="15" customHeight="1">
      <c r="A267" s="165" t="s">
        <v>1483</v>
      </c>
      <c r="B267" s="153" t="s">
        <v>1317</v>
      </c>
      <c r="C267" s="79">
        <f>'Rashodi po aktiv. i izv.fin.'!C232+'Rashodi po aktiv. i izv.fin.'!C443</f>
        <v>0</v>
      </c>
      <c r="D267" s="79">
        <f>'Rashodi po aktiv. i izv.fin.'!D232+'Rashodi po aktiv. i izv.fin.'!D443</f>
        <v>13900</v>
      </c>
      <c r="E267" s="79">
        <f>'Rashodi po aktiv. i izv.fin.'!E232+'Rashodi po aktiv. i izv.fin.'!E443</f>
        <v>0</v>
      </c>
      <c r="F267" s="79">
        <f>'Rashodi po aktiv. i izv.fin.'!F232+'Rashodi po aktiv. i izv.fin.'!F443</f>
        <v>0</v>
      </c>
      <c r="G267" s="98"/>
      <c r="H267" s="98"/>
    </row>
    <row r="268" spans="1:8" s="164" customFormat="1" ht="15" customHeight="1">
      <c r="A268" s="165" t="s">
        <v>1476</v>
      </c>
      <c r="B268" s="153" t="s">
        <v>1526</v>
      </c>
      <c r="C268" s="79">
        <f>'Rashodi po aktiv. i izv.fin.'!C233+'Rashodi po aktiv. i izv.fin.'!C305+'Rashodi po aktiv. i izv.fin.'!C444+'Rashodi po aktiv. i izv.fin.'!C562</f>
        <v>240213</v>
      </c>
      <c r="D268" s="79">
        <f>'Rashodi po aktiv. i izv.fin.'!D233+'Rashodi po aktiv. i izv.fin.'!D305+'Rashodi po aktiv. i izv.fin.'!D444+'Rashodi po aktiv. i izv.fin.'!D562</f>
        <v>359968.55000000005</v>
      </c>
      <c r="E268" s="79">
        <f>'Rashodi po aktiv. i izv.fin.'!E233+'Rashodi po aktiv. i izv.fin.'!E305+'Rashodi po aktiv. i izv.fin.'!E444+'Rashodi po aktiv. i izv.fin.'!E562</f>
        <v>362000</v>
      </c>
      <c r="F268" s="79">
        <f>'Rashodi po aktiv. i izv.fin.'!F233+'Rashodi po aktiv. i izv.fin.'!F305+'Rashodi po aktiv. i izv.fin.'!F444+'Rashodi po aktiv. i izv.fin.'!F562</f>
        <v>234300</v>
      </c>
      <c r="G268" s="98">
        <f t="shared" si="41"/>
        <v>149.85390049664258</v>
      </c>
      <c r="H268" s="98">
        <f t="shared" si="42"/>
        <v>99.438825966850843</v>
      </c>
    </row>
    <row r="269" spans="1:8" s="164" customFormat="1" ht="15" hidden="1" customHeight="1">
      <c r="A269" s="165" t="s">
        <v>1477</v>
      </c>
      <c r="B269" s="153" t="s">
        <v>1521</v>
      </c>
      <c r="C269" s="79">
        <f>'Rashodi po aktiv. i izv.fin.'!C234+'Rashodi po aktiv. i izv.fin.'!C306+'Rashodi po aktiv. i izv.fin.'!C445</f>
        <v>0</v>
      </c>
      <c r="D269" s="79">
        <f>'Rashodi po aktiv. i izv.fin.'!D234+'Rashodi po aktiv. i izv.fin.'!D306+'Rashodi po aktiv. i izv.fin.'!D445</f>
        <v>0</v>
      </c>
      <c r="E269" s="79">
        <f>'Rashodi po aktiv. i izv.fin.'!E234+'Rashodi po aktiv. i izv.fin.'!E306+'Rashodi po aktiv. i izv.fin.'!E445</f>
        <v>0</v>
      </c>
      <c r="F269" s="79">
        <f>'Rashodi po aktiv. i izv.fin.'!F234+'Rashodi po aktiv. i izv.fin.'!F306+'Rashodi po aktiv. i izv.fin.'!F445</f>
        <v>0</v>
      </c>
      <c r="G269" s="98" t="e">
        <f t="shared" si="41"/>
        <v>#DIV/0!</v>
      </c>
      <c r="H269" s="98" t="e">
        <f t="shared" si="42"/>
        <v>#DIV/0!</v>
      </c>
    </row>
    <row r="270" spans="1:8" s="164" customFormat="1" ht="15" customHeight="1">
      <c r="A270" s="165">
        <v>3211</v>
      </c>
      <c r="B270" s="153" t="s">
        <v>1264</v>
      </c>
      <c r="C270" s="79">
        <f>'Rashodi po aktiv. i izv.fin.'!C235+'Rashodi po aktiv. i izv.fin.'!C446+'Rashodi po aktiv. i izv.fin.'!C563</f>
        <v>56983</v>
      </c>
      <c r="D270" s="79">
        <f>'Rashodi po aktiv. i izv.fin.'!D235+'Rashodi po aktiv. i izv.fin.'!D446+'Rashodi po aktiv. i izv.fin.'!D563</f>
        <v>242335.39</v>
      </c>
      <c r="E270" s="79">
        <f>'Rashodi po aktiv. i izv.fin.'!E235+'Rashodi po aktiv. i izv.fin.'!E446+'Rashodi po aktiv. i izv.fin.'!E563</f>
        <v>242000</v>
      </c>
      <c r="F270" s="79">
        <f>'Rashodi po aktiv. i izv.fin.'!F235+'Rashodi po aktiv. i izv.fin.'!F446+'Rashodi po aktiv. i izv.fin.'!F563</f>
        <v>255000</v>
      </c>
      <c r="G270" s="98">
        <f t="shared" si="41"/>
        <v>425.27664391134198</v>
      </c>
      <c r="H270" s="98">
        <f t="shared" si="42"/>
        <v>100.13859090909092</v>
      </c>
    </row>
    <row r="271" spans="1:8" s="164" customFormat="1" ht="15" customHeight="1">
      <c r="A271" s="165">
        <v>3212</v>
      </c>
      <c r="B271" s="153" t="s">
        <v>1265</v>
      </c>
      <c r="C271" s="79">
        <f>'Rashodi po aktiv. i izv.fin.'!C236+'Rashodi po aktiv. i izv.fin.'!C447</f>
        <v>976</v>
      </c>
      <c r="D271" s="79">
        <f>'Rashodi po aktiv. i izv.fin.'!D236+'Rashodi po aktiv. i izv.fin.'!D447</f>
        <v>3931.65</v>
      </c>
      <c r="E271" s="79">
        <f>'Rashodi po aktiv. i izv.fin.'!E236+'Rashodi po aktiv. i izv.fin.'!E447</f>
        <v>4500</v>
      </c>
      <c r="F271" s="79">
        <f>'Rashodi po aktiv. i izv.fin.'!F236+'Rashodi po aktiv. i izv.fin.'!F447</f>
        <v>0</v>
      </c>
      <c r="G271" s="98">
        <f t="shared" si="41"/>
        <v>402.83299180327867</v>
      </c>
      <c r="H271" s="98">
        <f t="shared" si="42"/>
        <v>87.37</v>
      </c>
    </row>
    <row r="272" spans="1:8" s="164" customFormat="1" ht="15" customHeight="1">
      <c r="A272" s="165" t="s">
        <v>1478</v>
      </c>
      <c r="B272" s="153" t="s">
        <v>1527</v>
      </c>
      <c r="C272" s="79">
        <f>'Rashodi po aktiv. i izv.fin.'!C237+'Rashodi po aktiv. i izv.fin.'!C307+'Rashodi po aktiv. i izv.fin.'!C448+'Rashodi po aktiv. i izv.fin.'!C564+'Rashodi po aktiv. i izv.fin.'!C364</f>
        <v>71408</v>
      </c>
      <c r="D272" s="79">
        <f>'Rashodi po aktiv. i izv.fin.'!D237+'Rashodi po aktiv. i izv.fin.'!D307+'Rashodi po aktiv. i izv.fin.'!D448+'Rashodi po aktiv. i izv.fin.'!D564+'Rashodi po aktiv. i izv.fin.'!D364</f>
        <v>113228.70000000001</v>
      </c>
      <c r="E272" s="79">
        <f>'Rashodi po aktiv. i izv.fin.'!E237+'Rashodi po aktiv. i izv.fin.'!E307+'Rashodi po aktiv. i izv.fin.'!E448+'Rashodi po aktiv. i izv.fin.'!E564+'Rashodi po aktiv. i izv.fin.'!E364</f>
        <v>130000</v>
      </c>
      <c r="F272" s="79">
        <f>'Rashodi po aktiv. i izv.fin.'!F237+'Rashodi po aktiv. i izv.fin.'!F307+'Rashodi po aktiv. i izv.fin.'!F448+'Rashodi po aktiv. i izv.fin.'!F564+'Rashodi po aktiv. i izv.fin.'!F364</f>
        <v>93000</v>
      </c>
      <c r="G272" s="98">
        <f t="shared" si="41"/>
        <v>158.56584696392562</v>
      </c>
      <c r="H272" s="98">
        <f t="shared" si="42"/>
        <v>87.099000000000004</v>
      </c>
    </row>
    <row r="273" spans="1:8" s="164" customFormat="1" ht="15" customHeight="1">
      <c r="A273" s="165">
        <v>3214</v>
      </c>
      <c r="B273" s="153" t="s">
        <v>1598</v>
      </c>
      <c r="C273" s="79">
        <f>'Rashodi po aktiv. i izv.fin.'!C238</f>
        <v>232</v>
      </c>
      <c r="D273" s="79">
        <f>'Rashodi po aktiv. i izv.fin.'!D238</f>
        <v>166</v>
      </c>
      <c r="E273" s="79">
        <f>'Rashodi po aktiv. i izv.fin.'!E238</f>
        <v>1000</v>
      </c>
      <c r="F273" s="79">
        <f>'Rashodi po aktiv. i izv.fin.'!F238</f>
        <v>0</v>
      </c>
      <c r="G273" s="98">
        <f t="shared" si="41"/>
        <v>71.551724137931032</v>
      </c>
      <c r="H273" s="98">
        <f t="shared" si="42"/>
        <v>16.600000000000001</v>
      </c>
    </row>
    <row r="274" spans="1:8" s="164" customFormat="1" ht="15" customHeight="1">
      <c r="A274" s="165" t="s">
        <v>1484</v>
      </c>
      <c r="B274" s="153" t="s">
        <v>1528</v>
      </c>
      <c r="C274" s="79">
        <f>'Rashodi po aktiv. i izv.fin.'!C239+'Rashodi po aktiv. i izv.fin.'!C449+'Rashodi po aktiv. i izv.fin.'!C565+'Rashodi po aktiv. i izv.fin.'!C365+'Rashodi po aktiv. i izv.fin.'!C615+'Rashodi po aktiv. i izv.fin.'!C308</f>
        <v>45353</v>
      </c>
      <c r="D274" s="79">
        <f>'Rashodi po aktiv. i izv.fin.'!D239+'Rashodi po aktiv. i izv.fin.'!D449+'Rashodi po aktiv. i izv.fin.'!D565+'Rashodi po aktiv. i izv.fin.'!D365+'Rashodi po aktiv. i izv.fin.'!D615+'Rashodi po aktiv. i izv.fin.'!D308</f>
        <v>105688.2</v>
      </c>
      <c r="E274" s="79">
        <f>'Rashodi po aktiv. i izv.fin.'!E239+'Rashodi po aktiv. i izv.fin.'!E449+'Rashodi po aktiv. i izv.fin.'!E565+'Rashodi po aktiv. i izv.fin.'!E365+'Rashodi po aktiv. i izv.fin.'!E615+'Rashodi po aktiv. i izv.fin.'!E308</f>
        <v>131000</v>
      </c>
      <c r="F274" s="79">
        <f>'Rashodi po aktiv. i izv.fin.'!F239+'Rashodi po aktiv. i izv.fin.'!F449+'Rashodi po aktiv. i izv.fin.'!F565+'Rashodi po aktiv. i izv.fin.'!F365+'Rashodi po aktiv. i izv.fin.'!F615+'Rashodi po aktiv. i izv.fin.'!F308</f>
        <v>50000</v>
      </c>
      <c r="G274" s="98">
        <f t="shared" si="41"/>
        <v>233.03463938438469</v>
      </c>
      <c r="H274" s="98">
        <f t="shared" si="42"/>
        <v>80.678015267175567</v>
      </c>
    </row>
    <row r="275" spans="1:8" s="164" customFormat="1" ht="15" customHeight="1">
      <c r="A275" s="165" t="s">
        <v>1485</v>
      </c>
      <c r="B275" s="153" t="s">
        <v>1268</v>
      </c>
      <c r="C275" s="79">
        <f>'Rashodi po aktiv. i izv.fin.'!C240+'Rashodi po aktiv. i izv.fin.'!C366</f>
        <v>837</v>
      </c>
      <c r="D275" s="79">
        <f>'Rashodi po aktiv. i izv.fin.'!D240+'Rashodi po aktiv. i izv.fin.'!D366</f>
        <v>1285.1099999999999</v>
      </c>
      <c r="E275" s="79">
        <f>'Rashodi po aktiv. i izv.fin.'!E240+'Rashodi po aktiv. i izv.fin.'!E366</f>
        <v>3000</v>
      </c>
      <c r="F275" s="79">
        <f>'Rashodi po aktiv. i izv.fin.'!F240+'Rashodi po aktiv. i izv.fin.'!F366</f>
        <v>7000</v>
      </c>
      <c r="G275" s="98">
        <f t="shared" si="41"/>
        <v>153.53763440860212</v>
      </c>
      <c r="H275" s="98">
        <f t="shared" si="42"/>
        <v>42.836999999999996</v>
      </c>
    </row>
    <row r="276" spans="1:8" s="164" customFormat="1" ht="15" customHeight="1">
      <c r="A276" s="165" t="s">
        <v>1486</v>
      </c>
      <c r="B276" s="153" t="s">
        <v>1269</v>
      </c>
      <c r="C276" s="79">
        <f>'Rashodi po aktiv. i izv.fin.'!C241+'Rashodi po aktiv. i izv.fin.'!C450+'Rashodi po aktiv. i izv.fin.'!C367</f>
        <v>39854</v>
      </c>
      <c r="D276" s="79">
        <f>'Rashodi po aktiv. i izv.fin.'!D241+'Rashodi po aktiv. i izv.fin.'!D450+'Rashodi po aktiv. i izv.fin.'!D367</f>
        <v>256063.83</v>
      </c>
      <c r="E276" s="79">
        <f>'Rashodi po aktiv. i izv.fin.'!E241+'Rashodi po aktiv. i izv.fin.'!E450+'Rashodi po aktiv. i izv.fin.'!E367</f>
        <v>15000</v>
      </c>
      <c r="F276" s="79">
        <f>'Rashodi po aktiv. i izv.fin.'!F241+'Rashodi po aktiv. i izv.fin.'!F450+'Rashodi po aktiv. i izv.fin.'!F367</f>
        <v>40000</v>
      </c>
      <c r="G276" s="98">
        <f t="shared" si="41"/>
        <v>642.50471721784515</v>
      </c>
      <c r="H276" s="98">
        <f t="shared" si="42"/>
        <v>1707.0922</v>
      </c>
    </row>
    <row r="277" spans="1:8" s="164" customFormat="1" ht="15" customHeight="1">
      <c r="A277" s="165" t="s">
        <v>1487</v>
      </c>
      <c r="B277" s="153" t="s">
        <v>1270</v>
      </c>
      <c r="C277" s="79">
        <f>'Rashodi po aktiv. i izv.fin.'!C242+'Rashodi po aktiv. i izv.fin.'!C451+'Rashodi po aktiv. i izv.fin.'!C368+'Rashodi po aktiv. i izv.fin.'!C567</f>
        <v>195345</v>
      </c>
      <c r="D277" s="79">
        <f>'Rashodi po aktiv. i izv.fin.'!D242+'Rashodi po aktiv. i izv.fin.'!D451+'Rashodi po aktiv. i izv.fin.'!D368+'Rashodi po aktiv. i izv.fin.'!D567</f>
        <v>319015.93</v>
      </c>
      <c r="E277" s="79">
        <f>'Rashodi po aktiv. i izv.fin.'!E242+'Rashodi po aktiv. i izv.fin.'!E451+'Rashodi po aktiv. i izv.fin.'!E368+'Rashodi po aktiv. i izv.fin.'!E567</f>
        <v>251500</v>
      </c>
      <c r="F277" s="79">
        <f>'Rashodi po aktiv. i izv.fin.'!F242+'Rashodi po aktiv. i izv.fin.'!F451+'Rashodi po aktiv. i izv.fin.'!F368+'Rashodi po aktiv. i izv.fin.'!F567</f>
        <v>120000</v>
      </c>
      <c r="G277" s="98">
        <f t="shared" si="41"/>
        <v>163.30898154547083</v>
      </c>
      <c r="H277" s="98">
        <f t="shared" si="42"/>
        <v>126.84530019880715</v>
      </c>
    </row>
    <row r="278" spans="1:8" s="164" customFormat="1" ht="15" customHeight="1">
      <c r="A278" s="165">
        <v>3227</v>
      </c>
      <c r="B278" s="153" t="s">
        <v>1529</v>
      </c>
      <c r="C278" s="79">
        <f>'Rashodi po aktiv. i izv.fin.'!C452+'Rashodi po aktiv. i izv.fin.'!C243+'Rashodi po aktiv. i izv.fin.'!C568+'Rashodi po aktiv. i izv.fin.'!C552</f>
        <v>15539</v>
      </c>
      <c r="D278" s="79">
        <f>'Rashodi po aktiv. i izv.fin.'!D452+'Rashodi po aktiv. i izv.fin.'!D243+'Rashodi po aktiv. i izv.fin.'!D568+'Rashodi po aktiv. i izv.fin.'!D552</f>
        <v>5478.5</v>
      </c>
      <c r="E278" s="79">
        <f>'Rashodi po aktiv. i izv.fin.'!E452+'Rashodi po aktiv. i izv.fin.'!E243+'Rashodi po aktiv. i izv.fin.'!E568+'Rashodi po aktiv. i izv.fin.'!E552</f>
        <v>6200</v>
      </c>
      <c r="F278" s="79">
        <f>'Rashodi po aktiv. i izv.fin.'!F452+'Rashodi po aktiv. i izv.fin.'!F243+'Rashodi po aktiv. i izv.fin.'!F568+'Rashodi po aktiv. i izv.fin.'!F552</f>
        <v>3000</v>
      </c>
      <c r="G278" s="98">
        <f t="shared" si="41"/>
        <v>35.256451509106121</v>
      </c>
      <c r="H278" s="98">
        <f t="shared" si="42"/>
        <v>88.362903225806448</v>
      </c>
    </row>
    <row r="279" spans="1:8" s="164" customFormat="1" ht="15" customHeight="1">
      <c r="A279" s="165" t="s">
        <v>1488</v>
      </c>
      <c r="B279" s="153" t="s">
        <v>1530</v>
      </c>
      <c r="C279" s="79">
        <f>'Rashodi po aktiv. i izv.fin.'!C244+'Rashodi po aktiv. i izv.fin.'!C453+'Rashodi po aktiv. i izv.fin.'!C369</f>
        <v>18978</v>
      </c>
      <c r="D279" s="79">
        <f>'Rashodi po aktiv. i izv.fin.'!D244+'Rashodi po aktiv. i izv.fin.'!D453+'Rashodi po aktiv. i izv.fin.'!D369</f>
        <v>24264.11</v>
      </c>
      <c r="E279" s="79">
        <f>'Rashodi po aktiv. i izv.fin.'!E244+'Rashodi po aktiv. i izv.fin.'!E453+'Rashodi po aktiv. i izv.fin.'!E369</f>
        <v>25000</v>
      </c>
      <c r="F279" s="79">
        <f>'Rashodi po aktiv. i izv.fin.'!F244+'Rashodi po aktiv. i izv.fin.'!F453+'Rashodi po aktiv. i izv.fin.'!F369</f>
        <v>10000</v>
      </c>
      <c r="G279" s="98">
        <f t="shared" si="41"/>
        <v>127.85388344398778</v>
      </c>
      <c r="H279" s="98">
        <f t="shared" si="42"/>
        <v>97.056439999999995</v>
      </c>
    </row>
    <row r="280" spans="1:8" s="164" customFormat="1" ht="15" customHeight="1">
      <c r="A280" s="165" t="s">
        <v>1489</v>
      </c>
      <c r="B280" s="153" t="s">
        <v>1273</v>
      </c>
      <c r="C280" s="79">
        <f>'Rashodi po aktiv. i izv.fin.'!C245+'Rashodi po aktiv. i izv.fin.'!C454+'Rashodi po aktiv. i izv.fin.'!C370+'Rashodi po aktiv. i izv.fin.'!C569</f>
        <v>1326290</v>
      </c>
      <c r="D280" s="79">
        <f>'Rashodi po aktiv. i izv.fin.'!D245+'Rashodi po aktiv. i izv.fin.'!D454+'Rashodi po aktiv. i izv.fin.'!D370+'Rashodi po aktiv. i izv.fin.'!D569</f>
        <v>727236.36</v>
      </c>
      <c r="E280" s="79">
        <f>'Rashodi po aktiv. i izv.fin.'!E245+'Rashodi po aktiv. i izv.fin.'!E454+'Rashodi po aktiv. i izv.fin.'!E370+'Rashodi po aktiv. i izv.fin.'!E569</f>
        <v>600000</v>
      </c>
      <c r="F280" s="79">
        <f>'Rashodi po aktiv. i izv.fin.'!F245+'Rashodi po aktiv. i izv.fin.'!F454+'Rashodi po aktiv. i izv.fin.'!F370+'Rashodi po aktiv. i izv.fin.'!F569</f>
        <v>489798</v>
      </c>
      <c r="G280" s="98">
        <f t="shared" si="41"/>
        <v>54.832379042290903</v>
      </c>
      <c r="H280" s="98">
        <f t="shared" si="42"/>
        <v>121.20606000000001</v>
      </c>
    </row>
    <row r="281" spans="1:8" s="164" customFormat="1" ht="15" customHeight="1">
      <c r="A281" s="165" t="s">
        <v>1490</v>
      </c>
      <c r="B281" s="153" t="s">
        <v>1545</v>
      </c>
      <c r="C281" s="79">
        <f>'Rashodi po aktiv. i izv.fin.'!C246+'Rashodi po aktiv. i izv.fin.'!C455+'Rashodi po aktiv. i izv.fin.'!C570+'Rashodi po aktiv. i izv.fin.'!C371</f>
        <v>26404</v>
      </c>
      <c r="D281" s="79">
        <f>'Rashodi po aktiv. i izv.fin.'!D246+'Rashodi po aktiv. i izv.fin.'!D455+'Rashodi po aktiv. i izv.fin.'!D570+'Rashodi po aktiv. i izv.fin.'!D371</f>
        <v>70032.3</v>
      </c>
      <c r="E281" s="79">
        <f>'Rashodi po aktiv. i izv.fin.'!E246+'Rashodi po aktiv. i izv.fin.'!E455+'Rashodi po aktiv. i izv.fin.'!E570+'Rashodi po aktiv. i izv.fin.'!E371</f>
        <v>60000</v>
      </c>
      <c r="F281" s="79">
        <f>'Rashodi po aktiv. i izv.fin.'!F246+'Rashodi po aktiv. i izv.fin.'!F455+'Rashodi po aktiv. i izv.fin.'!F570+'Rashodi po aktiv. i izv.fin.'!F371</f>
        <v>20000</v>
      </c>
      <c r="G281" s="98">
        <f t="shared" si="41"/>
        <v>265.23367671564915</v>
      </c>
      <c r="H281" s="98">
        <f t="shared" si="42"/>
        <v>116.7205</v>
      </c>
    </row>
    <row r="282" spans="1:8" s="164" customFormat="1" ht="15" customHeight="1">
      <c r="A282" s="165">
        <v>3234</v>
      </c>
      <c r="B282" s="153" t="s">
        <v>1275</v>
      </c>
      <c r="C282" s="79">
        <f>'Rashodi po aktiv. i izv.fin.'!C456+'Rashodi po aktiv. i izv.fin.'!C247+'Rashodi po aktiv. i izv.fin.'!C372</f>
        <v>24886</v>
      </c>
      <c r="D282" s="79">
        <f>'Rashodi po aktiv. i izv.fin.'!D456+'Rashodi po aktiv. i izv.fin.'!D247+'Rashodi po aktiv. i izv.fin.'!D372</f>
        <v>119733.19</v>
      </c>
      <c r="E282" s="79">
        <f>'Rashodi po aktiv. i izv.fin.'!E456+'Rashodi po aktiv. i izv.fin.'!E247+'Rashodi po aktiv. i izv.fin.'!E372</f>
        <v>122000</v>
      </c>
      <c r="F282" s="79">
        <f>'Rashodi po aktiv. i izv.fin.'!F456+'Rashodi po aktiv. i izv.fin.'!F247+'Rashodi po aktiv. i izv.fin.'!F372</f>
        <v>12000</v>
      </c>
      <c r="G282" s="98">
        <f t="shared" si="41"/>
        <v>481.12669774170217</v>
      </c>
      <c r="H282" s="98">
        <f t="shared" si="42"/>
        <v>98.141959016393443</v>
      </c>
    </row>
    <row r="283" spans="1:8" s="164" customFormat="1" ht="15" customHeight="1">
      <c r="A283" s="165" t="s">
        <v>1491</v>
      </c>
      <c r="B283" s="153" t="s">
        <v>1276</v>
      </c>
      <c r="C283" s="79">
        <f>'Rashodi po aktiv. i izv.fin.'!C248+'Rashodi po aktiv. i izv.fin.'!C457+'Rashodi po aktiv. i izv.fin.'!C571+'Rashodi po aktiv. i izv.fin.'!C373</f>
        <v>383220</v>
      </c>
      <c r="D283" s="79">
        <f>'Rashodi po aktiv. i izv.fin.'!D248+'Rashodi po aktiv. i izv.fin.'!D457+'Rashodi po aktiv. i izv.fin.'!D571+'Rashodi po aktiv. i izv.fin.'!D373</f>
        <v>499813.95</v>
      </c>
      <c r="E283" s="79">
        <f>'Rashodi po aktiv. i izv.fin.'!E248+'Rashodi po aktiv. i izv.fin.'!E457+'Rashodi po aktiv. i izv.fin.'!E571+'Rashodi po aktiv. i izv.fin.'!E373</f>
        <v>520000</v>
      </c>
      <c r="F283" s="79">
        <f>'Rashodi po aktiv. i izv.fin.'!F248+'Rashodi po aktiv. i izv.fin.'!F457+'Rashodi po aktiv. i izv.fin.'!F571+'Rashodi po aktiv. i izv.fin.'!F373</f>
        <v>367000</v>
      </c>
      <c r="G283" s="98">
        <f t="shared" si="41"/>
        <v>130.42480820416472</v>
      </c>
      <c r="H283" s="98">
        <f t="shared" si="42"/>
        <v>96.118067307692314</v>
      </c>
    </row>
    <row r="284" spans="1:8" s="164" customFormat="1" ht="15" customHeight="1">
      <c r="A284" s="165" t="s">
        <v>1492</v>
      </c>
      <c r="B284" s="153" t="s">
        <v>1277</v>
      </c>
      <c r="C284" s="79">
        <f>'Rashodi po aktiv. i izv.fin.'!C249+'Rashodi po aktiv. i izv.fin.'!C458</f>
        <v>150</v>
      </c>
      <c r="D284" s="79">
        <f>'Rashodi po aktiv. i izv.fin.'!D249+'Rashodi po aktiv. i izv.fin.'!D458</f>
        <v>573.04999999999995</v>
      </c>
      <c r="E284" s="79">
        <f>'Rashodi po aktiv. i izv.fin.'!E249+'Rashodi po aktiv. i izv.fin.'!E458</f>
        <v>300</v>
      </c>
      <c r="F284" s="79">
        <f>'Rashodi po aktiv. i izv.fin.'!F249+'Rashodi po aktiv. i izv.fin.'!F458</f>
        <v>500</v>
      </c>
      <c r="G284" s="98">
        <f t="shared" si="41"/>
        <v>382.0333333333333</v>
      </c>
      <c r="H284" s="98">
        <f t="shared" si="42"/>
        <v>191.01666666666665</v>
      </c>
    </row>
    <row r="285" spans="1:8" s="164" customFormat="1" ht="15" customHeight="1">
      <c r="A285" s="165" t="s">
        <v>1479</v>
      </c>
      <c r="B285" s="153" t="s">
        <v>1278</v>
      </c>
      <c r="C285" s="79">
        <f>'Rashodi po aktiv. i izv.fin.'!C250+'Rashodi po aktiv. i izv.fin.'!C309+'Rashodi po aktiv. i izv.fin.'!C459+'Rashodi po aktiv. i izv.fin.'!C572</f>
        <v>394045</v>
      </c>
      <c r="D285" s="79">
        <f>'Rashodi po aktiv. i izv.fin.'!D250+'Rashodi po aktiv. i izv.fin.'!D309+'Rashodi po aktiv. i izv.fin.'!D459+'Rashodi po aktiv. i izv.fin.'!D572</f>
        <v>719068.74</v>
      </c>
      <c r="E285" s="79">
        <f>'Rashodi po aktiv. i izv.fin.'!E250+'Rashodi po aktiv. i izv.fin.'!E309+'Rashodi po aktiv. i izv.fin.'!E459+'Rashodi po aktiv. i izv.fin.'!E572</f>
        <v>641000</v>
      </c>
      <c r="F285" s="79">
        <f>'Rashodi po aktiv. i izv.fin.'!F250+'Rashodi po aktiv. i izv.fin.'!F309+'Rashodi po aktiv. i izv.fin.'!F459+'Rashodi po aktiv. i izv.fin.'!F572</f>
        <v>330000</v>
      </c>
      <c r="G285" s="98">
        <f t="shared" si="41"/>
        <v>182.48391427375046</v>
      </c>
      <c r="H285" s="98">
        <f t="shared" si="42"/>
        <v>112.17921060842433</v>
      </c>
    </row>
    <row r="286" spans="1:8" s="164" customFormat="1" ht="15" customHeight="1">
      <c r="A286" s="165" t="s">
        <v>1493</v>
      </c>
      <c r="B286" s="153" t="s">
        <v>1279</v>
      </c>
      <c r="C286" s="79">
        <f>'Rashodi po aktiv. i izv.fin.'!C251+'Rashodi po aktiv. i izv.fin.'!C460</f>
        <v>126418</v>
      </c>
      <c r="D286" s="79">
        <f>'Rashodi po aktiv. i izv.fin.'!D251+'Rashodi po aktiv. i izv.fin.'!D460</f>
        <v>64687.44</v>
      </c>
      <c r="E286" s="79">
        <f>'Rashodi po aktiv. i izv.fin.'!E251+'Rashodi po aktiv. i izv.fin.'!E460</f>
        <v>65000</v>
      </c>
      <c r="F286" s="79">
        <f>'Rashodi po aktiv. i izv.fin.'!F251+'Rashodi po aktiv. i izv.fin.'!F460</f>
        <v>20000</v>
      </c>
      <c r="G286" s="98">
        <f t="shared" si="41"/>
        <v>51.169485358097745</v>
      </c>
      <c r="H286" s="98">
        <f t="shared" si="42"/>
        <v>99.519138461538475</v>
      </c>
    </row>
    <row r="287" spans="1:8" s="164" customFormat="1" ht="15" customHeight="1">
      <c r="A287" s="165" t="s">
        <v>1494</v>
      </c>
      <c r="B287" s="153" t="s">
        <v>1531</v>
      </c>
      <c r="C287" s="79">
        <f>'Rashodi po aktiv. i izv.fin.'!C252+'Rashodi po aktiv. i izv.fin.'!C461+'Rashodi po aktiv. i izv.fin.'!C573+'Rashodi po aktiv. i izv.fin.'!C374+'Rashodi po aktiv. i izv.fin.'!C310</f>
        <v>110844</v>
      </c>
      <c r="D287" s="79">
        <f>'Rashodi po aktiv. i izv.fin.'!D252+'Rashodi po aktiv. i izv.fin.'!D461+'Rashodi po aktiv. i izv.fin.'!D573+'Rashodi po aktiv. i izv.fin.'!D374+'Rashodi po aktiv. i izv.fin.'!D310</f>
        <v>184920.64</v>
      </c>
      <c r="E287" s="79">
        <f>'Rashodi po aktiv. i izv.fin.'!E252+'Rashodi po aktiv. i izv.fin.'!E461+'Rashodi po aktiv. i izv.fin.'!E573+'Rashodi po aktiv. i izv.fin.'!E374+'Rashodi po aktiv. i izv.fin.'!E310</f>
        <v>60000</v>
      </c>
      <c r="F287" s="79">
        <f>'Rashodi po aktiv. i izv.fin.'!F252+'Rashodi po aktiv. i izv.fin.'!F461+'Rashodi po aktiv. i izv.fin.'!F573+'Rashodi po aktiv. i izv.fin.'!F374+'Rashodi po aktiv. i izv.fin.'!F310</f>
        <v>113000</v>
      </c>
      <c r="G287" s="98">
        <f t="shared" si="41"/>
        <v>166.82963444119665</v>
      </c>
      <c r="H287" s="98">
        <f t="shared" si="42"/>
        <v>308.20106666666669</v>
      </c>
    </row>
    <row r="288" spans="1:8" s="164" customFormat="1" ht="15" customHeight="1">
      <c r="A288" s="165" t="s">
        <v>1480</v>
      </c>
      <c r="B288" s="153" t="s">
        <v>1532</v>
      </c>
      <c r="C288" s="79">
        <f>'Rashodi po aktiv. i izv.fin.'!C253+'Rashodi po aktiv. i izv.fin.'!C312+'Rashodi po aktiv. i izv.fin.'!C462+'Rashodi po aktiv. i izv.fin.'!C574+'Rashodi po aktiv. i izv.fin.'!C375</f>
        <v>263</v>
      </c>
      <c r="D288" s="79">
        <f>'Rashodi po aktiv. i izv.fin.'!D253+'Rashodi po aktiv. i izv.fin.'!D312+'Rashodi po aktiv. i izv.fin.'!D462+'Rashodi po aktiv. i izv.fin.'!D574+'Rashodi po aktiv. i izv.fin.'!D375</f>
        <v>21530.06</v>
      </c>
      <c r="E288" s="79">
        <f>'Rashodi po aktiv. i izv.fin.'!E253+'Rashodi po aktiv. i izv.fin.'!E312+'Rashodi po aktiv. i izv.fin.'!E462+'Rashodi po aktiv. i izv.fin.'!E574+'Rashodi po aktiv. i izv.fin.'!E375</f>
        <v>22200</v>
      </c>
      <c r="F288" s="79">
        <f>'Rashodi po aktiv. i izv.fin.'!F253+'Rashodi po aktiv. i izv.fin.'!F312+'Rashodi po aktiv. i izv.fin.'!F462+'Rashodi po aktiv. i izv.fin.'!F574+'Rashodi po aktiv. i izv.fin.'!F375</f>
        <v>18000</v>
      </c>
      <c r="G288" s="98">
        <f t="shared" si="41"/>
        <v>8186.3346007604559</v>
      </c>
      <c r="H288" s="98">
        <f t="shared" si="42"/>
        <v>96.982252252252252</v>
      </c>
    </row>
    <row r="289" spans="1:8" s="164" customFormat="1" ht="15" customHeight="1">
      <c r="A289" s="165">
        <v>3292</v>
      </c>
      <c r="B289" s="153" t="s">
        <v>1281</v>
      </c>
      <c r="C289" s="79">
        <f>'Rashodi po aktiv. i izv.fin.'!C463+'Rashodi po aktiv. i izv.fin.'!C575+'Rashodi po aktiv. i izv.fin.'!C254</f>
        <v>15790</v>
      </c>
      <c r="D289" s="79">
        <f>'Rashodi po aktiv. i izv.fin.'!D463+'Rashodi po aktiv. i izv.fin.'!D575+'Rashodi po aktiv. i izv.fin.'!D254</f>
        <v>22750.62</v>
      </c>
      <c r="E289" s="79">
        <f>'Rashodi po aktiv. i izv.fin.'!E463+'Rashodi po aktiv. i izv.fin.'!E575+'Rashodi po aktiv. i izv.fin.'!E254</f>
        <v>23000</v>
      </c>
      <c r="F289" s="79">
        <f>'Rashodi po aktiv. i izv.fin.'!F463+'Rashodi po aktiv. i izv.fin.'!F575+'Rashodi po aktiv. i izv.fin.'!F254</f>
        <v>15000</v>
      </c>
      <c r="G289" s="98">
        <f t="shared" si="41"/>
        <v>144.08245725142496</v>
      </c>
      <c r="H289" s="98">
        <f t="shared" si="42"/>
        <v>98.915739130434773</v>
      </c>
    </row>
    <row r="290" spans="1:8" s="164" customFormat="1" ht="15" customHeight="1">
      <c r="A290" s="165" t="s">
        <v>1495</v>
      </c>
      <c r="B290" s="153" t="s">
        <v>1321</v>
      </c>
      <c r="C290" s="79">
        <f>'Rashodi po aktiv. i izv.fin.'!C255+'Rashodi po aktiv. i izv.fin.'!C464+'Rashodi po aktiv. i izv.fin.'!C576+'Rashodi po aktiv. i izv.fin.'!C376</f>
        <v>21813</v>
      </c>
      <c r="D290" s="79">
        <f>'Rashodi po aktiv. i izv.fin.'!D255+'Rashodi po aktiv. i izv.fin.'!D464+'Rashodi po aktiv. i izv.fin.'!D576+'Rashodi po aktiv. i izv.fin.'!D376</f>
        <v>6205.28</v>
      </c>
      <c r="E290" s="79">
        <f>'Rashodi po aktiv. i izv.fin.'!E255+'Rashodi po aktiv. i izv.fin.'!E464+'Rashodi po aktiv. i izv.fin.'!E576+'Rashodi po aktiv. i izv.fin.'!E376</f>
        <v>45000</v>
      </c>
      <c r="F290" s="79">
        <f>'Rashodi po aktiv. i izv.fin.'!F255+'Rashodi po aktiv. i izv.fin.'!F464+'Rashodi po aktiv. i izv.fin.'!F576+'Rashodi po aktiv. i izv.fin.'!F376</f>
        <v>10000</v>
      </c>
      <c r="G290" s="98">
        <f t="shared" si="41"/>
        <v>28.447622977123732</v>
      </c>
      <c r="H290" s="98">
        <f t="shared" si="42"/>
        <v>13.789511111111111</v>
      </c>
    </row>
    <row r="291" spans="1:8" s="164" customFormat="1" ht="15" customHeight="1">
      <c r="A291" s="165">
        <v>3294</v>
      </c>
      <c r="B291" s="153" t="s">
        <v>1283</v>
      </c>
      <c r="C291" s="79">
        <f>'Rashodi po aktiv. i izv.fin.'!C256+'Rashodi po aktiv. i izv.fin.'!C465+'Rashodi po aktiv. i izv.fin.'!C577</f>
        <v>6195</v>
      </c>
      <c r="D291" s="79">
        <f>'Rashodi po aktiv. i izv.fin.'!D256+'Rashodi po aktiv. i izv.fin.'!D465+'Rashodi po aktiv. i izv.fin.'!D577</f>
        <v>6144.6</v>
      </c>
      <c r="E291" s="79">
        <f>'Rashodi po aktiv. i izv.fin.'!E256+'Rashodi po aktiv. i izv.fin.'!E465+'Rashodi po aktiv. i izv.fin.'!E577</f>
        <v>6000</v>
      </c>
      <c r="F291" s="79">
        <f>'Rashodi po aktiv. i izv.fin.'!F256+'Rashodi po aktiv. i izv.fin.'!F465+'Rashodi po aktiv. i izv.fin.'!F577</f>
        <v>6000</v>
      </c>
      <c r="G291" s="98">
        <f t="shared" si="41"/>
        <v>99.186440677966104</v>
      </c>
      <c r="H291" s="98">
        <f t="shared" si="42"/>
        <v>102.41</v>
      </c>
    </row>
    <row r="292" spans="1:8" s="164" customFormat="1" ht="15" customHeight="1">
      <c r="A292" s="165" t="s">
        <v>1496</v>
      </c>
      <c r="B292" s="153" t="s">
        <v>1284</v>
      </c>
      <c r="C292" s="79">
        <f>'Rashodi po aktiv. i izv.fin.'!C257+'Rashodi po aktiv. i izv.fin.'!C466+'Rashodi po aktiv. i izv.fin.'!C377</f>
        <v>0</v>
      </c>
      <c r="D292" s="79">
        <f>'Rashodi po aktiv. i izv.fin.'!D257+'Rashodi po aktiv. i izv.fin.'!D466+'Rashodi po aktiv. i izv.fin.'!D377</f>
        <v>5674.7699999999995</v>
      </c>
      <c r="E292" s="79">
        <f>'Rashodi po aktiv. i izv.fin.'!E257+'Rashodi po aktiv. i izv.fin.'!E466+'Rashodi po aktiv. i izv.fin.'!E377</f>
        <v>5000</v>
      </c>
      <c r="F292" s="79">
        <f>'Rashodi po aktiv. i izv.fin.'!F257+'Rashodi po aktiv. i izv.fin.'!F466+'Rashodi po aktiv. i izv.fin.'!F377</f>
        <v>5000</v>
      </c>
      <c r="G292" s="98"/>
      <c r="H292" s="98">
        <f t="shared" si="42"/>
        <v>113.49539999999998</v>
      </c>
    </row>
    <row r="293" spans="1:8" s="164" customFormat="1" ht="15" customHeight="1">
      <c r="A293" s="165">
        <v>3296</v>
      </c>
      <c r="B293" s="153" t="s">
        <v>1469</v>
      </c>
      <c r="C293" s="79">
        <f>'Rashodi po aktiv. i izv.fin.'!C258</f>
        <v>4391</v>
      </c>
      <c r="D293" s="79">
        <f>'Rashodi po aktiv. i izv.fin.'!D258</f>
        <v>0</v>
      </c>
      <c r="E293" s="79">
        <f>'Rashodi po aktiv. i izv.fin.'!E258</f>
        <v>0</v>
      </c>
      <c r="F293" s="79">
        <f>'Rashodi po aktiv. i izv.fin.'!F258</f>
        <v>0</v>
      </c>
      <c r="G293" s="98">
        <f t="shared" si="41"/>
        <v>0</v>
      </c>
      <c r="H293" s="98"/>
    </row>
    <row r="294" spans="1:8" s="164" customFormat="1" ht="15" customHeight="1">
      <c r="A294" s="165" t="s">
        <v>1497</v>
      </c>
      <c r="B294" s="153" t="s">
        <v>1533</v>
      </c>
      <c r="C294" s="79">
        <f>'Rashodi po aktiv. i izv.fin.'!C259+'Rashodi po aktiv. i izv.fin.'!C467+'Rashodi po aktiv. i izv.fin.'!C378+'Rashodi po aktiv. i izv.fin.'!C311</f>
        <v>1724</v>
      </c>
      <c r="D294" s="79">
        <f>'Rashodi po aktiv. i izv.fin.'!D259+'Rashodi po aktiv. i izv.fin.'!D467+'Rashodi po aktiv. i izv.fin.'!D378+'Rashodi po aktiv. i izv.fin.'!D311</f>
        <v>119140.25</v>
      </c>
      <c r="E294" s="79">
        <f>'Rashodi po aktiv. i izv.fin.'!E259+'Rashodi po aktiv. i izv.fin.'!E467+'Rashodi po aktiv. i izv.fin.'!E378+'Rashodi po aktiv. i izv.fin.'!E311</f>
        <v>120700</v>
      </c>
      <c r="F294" s="79">
        <f>'Rashodi po aktiv. i izv.fin.'!F259+'Rashodi po aktiv. i izv.fin.'!F467+'Rashodi po aktiv. i izv.fin.'!F378+'Rashodi po aktiv. i izv.fin.'!F311</f>
        <v>38300</v>
      </c>
      <c r="G294" s="98">
        <f t="shared" si="41"/>
        <v>6910.6873549883985</v>
      </c>
      <c r="H294" s="98">
        <f t="shared" si="42"/>
        <v>98.707746478873233</v>
      </c>
    </row>
    <row r="295" spans="1:8" s="164" customFormat="1" ht="15" customHeight="1">
      <c r="A295" s="165" t="s">
        <v>1498</v>
      </c>
      <c r="B295" s="153" t="s">
        <v>1286</v>
      </c>
      <c r="C295" s="79">
        <f>'Rashodi po aktiv. i izv.fin.'!C260+'Rashodi po aktiv. i izv.fin.'!C468+'Rashodi po aktiv. i izv.fin.'!C379</f>
        <v>653</v>
      </c>
      <c r="D295" s="79">
        <f>'Rashodi po aktiv. i izv.fin.'!D260+'Rashodi po aktiv. i izv.fin.'!D468+'Rashodi po aktiv. i izv.fin.'!D379</f>
        <v>14827.26</v>
      </c>
      <c r="E295" s="79">
        <f>'Rashodi po aktiv. i izv.fin.'!E260+'Rashodi po aktiv. i izv.fin.'!E468+'Rashodi po aktiv. i izv.fin.'!E379</f>
        <v>13500</v>
      </c>
      <c r="F295" s="79">
        <f>'Rashodi po aktiv. i izv.fin.'!F260+'Rashodi po aktiv. i izv.fin.'!F468+'Rashodi po aktiv. i izv.fin.'!F379</f>
        <v>5000</v>
      </c>
      <c r="G295" s="98">
        <f t="shared" si="41"/>
        <v>2270.637059724349</v>
      </c>
      <c r="H295" s="98">
        <f t="shared" si="42"/>
        <v>109.83155555555555</v>
      </c>
    </row>
    <row r="296" spans="1:8" s="164" customFormat="1" ht="15" hidden="1" customHeight="1">
      <c r="A296" s="165" t="s">
        <v>1481</v>
      </c>
      <c r="B296" s="153" t="s">
        <v>1534</v>
      </c>
      <c r="C296" s="79">
        <f>'Rashodi po aktiv. i izv.fin.'!C261+'Rashodi po aktiv. i izv.fin.'!C469+'Rashodi po aktiv. i izv.fin.'!C578</f>
        <v>0</v>
      </c>
      <c r="D296" s="79">
        <f>'Rashodi po aktiv. i izv.fin.'!D261+'Rashodi po aktiv. i izv.fin.'!D469+'Rashodi po aktiv. i izv.fin.'!D578</f>
        <v>0</v>
      </c>
      <c r="E296" s="79">
        <f>'Rashodi po aktiv. i izv.fin.'!E261+'Rashodi po aktiv. i izv.fin.'!E469+'Rashodi po aktiv. i izv.fin.'!E578</f>
        <v>0</v>
      </c>
      <c r="F296" s="79">
        <f>'Rashodi po aktiv. i izv.fin.'!F261+'Rashodi po aktiv. i izv.fin.'!F469+'Rashodi po aktiv. i izv.fin.'!F578</f>
        <v>0</v>
      </c>
      <c r="G296" s="98" t="e">
        <f t="shared" si="41"/>
        <v>#DIV/0!</v>
      </c>
      <c r="H296" s="98" t="e">
        <f t="shared" si="42"/>
        <v>#DIV/0!</v>
      </c>
    </row>
    <row r="297" spans="1:8" s="164" customFormat="1" ht="15" customHeight="1">
      <c r="A297" s="165">
        <v>3433</v>
      </c>
      <c r="B297" s="153" t="s">
        <v>1449</v>
      </c>
      <c r="C297" s="79">
        <f>'Rashodi po aktiv. i izv.fin.'!C262</f>
        <v>0</v>
      </c>
      <c r="D297" s="79">
        <f>'Rashodi po aktiv. i izv.fin.'!D262</f>
        <v>90.83</v>
      </c>
      <c r="E297" s="79">
        <f>'Rashodi po aktiv. i izv.fin.'!E262</f>
        <v>100</v>
      </c>
      <c r="F297" s="79">
        <f>'Rashodi po aktiv. i izv.fin.'!F262</f>
        <v>0</v>
      </c>
      <c r="G297" s="98"/>
      <c r="H297" s="98">
        <f t="shared" si="42"/>
        <v>90.83</v>
      </c>
    </row>
    <row r="298" spans="1:8" s="164" customFormat="1" ht="15" hidden="1" customHeight="1">
      <c r="A298" s="165">
        <v>3434</v>
      </c>
      <c r="B298" s="153" t="s">
        <v>1535</v>
      </c>
      <c r="C298" s="79">
        <f>'Rashodi po aktiv. i izv.fin.'!C470</f>
        <v>0</v>
      </c>
      <c r="D298" s="79">
        <f>'Rashodi po aktiv. i izv.fin.'!D470</f>
        <v>0</v>
      </c>
      <c r="E298" s="79">
        <f>'Rashodi po aktiv. i izv.fin.'!E470</f>
        <v>0</v>
      </c>
      <c r="F298" s="79">
        <f>'Rashodi po aktiv. i izv.fin.'!F470</f>
        <v>0</v>
      </c>
      <c r="G298" s="98" t="e">
        <f t="shared" si="41"/>
        <v>#DIV/0!</v>
      </c>
      <c r="H298" s="98" t="e">
        <f t="shared" si="42"/>
        <v>#DIV/0!</v>
      </c>
    </row>
    <row r="299" spans="1:8" s="164" customFormat="1" ht="15" customHeight="1">
      <c r="A299" s="165" t="s">
        <v>1499</v>
      </c>
      <c r="B299" s="153" t="s">
        <v>1536</v>
      </c>
      <c r="C299" s="79">
        <f>'Rashodi po aktiv. i izv.fin.'!C263+'Rashodi po aktiv. i izv.fin.'!C313+'Rashodi po aktiv. i izv.fin.'!C472</f>
        <v>147539</v>
      </c>
      <c r="D299" s="79">
        <f>'Rashodi po aktiv. i izv.fin.'!D263+'Rashodi po aktiv. i izv.fin.'!D313+'Rashodi po aktiv. i izv.fin.'!D472</f>
        <v>182064.01</v>
      </c>
      <c r="E299" s="79">
        <f>'Rashodi po aktiv. i izv.fin.'!E263+'Rashodi po aktiv. i izv.fin.'!E313+'Rashodi po aktiv. i izv.fin.'!E472</f>
        <v>182064</v>
      </c>
      <c r="F299" s="79">
        <f>'Rashodi po aktiv. i izv.fin.'!F263+'Rashodi po aktiv. i izv.fin.'!F313+'Rashodi po aktiv. i izv.fin.'!F472</f>
        <v>180000</v>
      </c>
      <c r="G299" s="98">
        <f t="shared" si="41"/>
        <v>123.40059916361099</v>
      </c>
      <c r="H299" s="98">
        <f t="shared" si="42"/>
        <v>100.00000549257405</v>
      </c>
    </row>
    <row r="300" spans="1:8" s="164" customFormat="1" ht="15" customHeight="1">
      <c r="A300" s="165">
        <v>3721</v>
      </c>
      <c r="B300" s="153" t="s">
        <v>1557</v>
      </c>
      <c r="C300" s="79">
        <f>'Rashodi po aktiv. i izv.fin.'!C264</f>
        <v>0</v>
      </c>
      <c r="D300" s="79">
        <f>'Rashodi po aktiv. i izv.fin.'!D264</f>
        <v>13108.6</v>
      </c>
      <c r="E300" s="79">
        <f>'Rashodi po aktiv. i izv.fin.'!E264</f>
        <v>0</v>
      </c>
      <c r="F300" s="79">
        <f>'Rashodi po aktiv. i izv.fin.'!F264</f>
        <v>0</v>
      </c>
      <c r="G300" s="98"/>
      <c r="H300" s="98"/>
    </row>
    <row r="301" spans="1:8" s="164" customFormat="1" ht="15" hidden="1" customHeight="1">
      <c r="A301" s="165">
        <v>3722</v>
      </c>
      <c r="B301" s="153" t="s">
        <v>1558</v>
      </c>
      <c r="C301" s="79">
        <f>'Rashodi po aktiv. i izv.fin.'!C473+'Rashodi po aktiv. i izv.fin.'!C265</f>
        <v>0</v>
      </c>
      <c r="D301" s="79">
        <f>'Rashodi po aktiv. i izv.fin.'!D473+'Rashodi po aktiv. i izv.fin.'!D265</f>
        <v>0</v>
      </c>
      <c r="E301" s="79">
        <f>'Rashodi po aktiv. i izv.fin.'!E473+'Rashodi po aktiv. i izv.fin.'!E265</f>
        <v>0</v>
      </c>
      <c r="F301" s="79">
        <f>'Rashodi po aktiv. i izv.fin.'!F473+'Rashodi po aktiv. i izv.fin.'!F265</f>
        <v>0</v>
      </c>
      <c r="G301" s="98" t="e">
        <f t="shared" si="41"/>
        <v>#DIV/0!</v>
      </c>
      <c r="H301" s="98" t="e">
        <f t="shared" si="42"/>
        <v>#DIV/0!</v>
      </c>
    </row>
    <row r="302" spans="1:8" s="164" customFormat="1" ht="15" hidden="1" customHeight="1">
      <c r="A302" s="165">
        <v>3811</v>
      </c>
      <c r="B302" s="153" t="s">
        <v>1333</v>
      </c>
      <c r="C302" s="79">
        <f>'Rashodi po aktiv. i izv.fin.'!C474+'Rashodi po aktiv. i izv.fin.'!C380</f>
        <v>0</v>
      </c>
      <c r="D302" s="79">
        <f>'Rashodi po aktiv. i izv.fin.'!D474+'Rashodi po aktiv. i izv.fin.'!D380</f>
        <v>0</v>
      </c>
      <c r="E302" s="79">
        <f>'Rashodi po aktiv. i izv.fin.'!E474+'Rashodi po aktiv. i izv.fin.'!E380</f>
        <v>0</v>
      </c>
      <c r="F302" s="79">
        <f>'Rashodi po aktiv. i izv.fin.'!F474+'Rashodi po aktiv. i izv.fin.'!F380</f>
        <v>0</v>
      </c>
      <c r="G302" s="98" t="e">
        <f t="shared" si="41"/>
        <v>#DIV/0!</v>
      </c>
      <c r="H302" s="98" t="e">
        <f t="shared" si="42"/>
        <v>#DIV/0!</v>
      </c>
    </row>
    <row r="303" spans="1:8" s="164" customFormat="1" ht="15" customHeight="1">
      <c r="A303" s="165" t="s">
        <v>1500</v>
      </c>
      <c r="B303" s="153" t="s">
        <v>1537</v>
      </c>
      <c r="C303" s="79">
        <f>'Rashodi po aktiv. i izv.fin.'!C266</f>
        <v>0</v>
      </c>
      <c r="D303" s="79">
        <f>'Rashodi po aktiv. i izv.fin.'!D266</f>
        <v>10200</v>
      </c>
      <c r="E303" s="79">
        <f>'Rashodi po aktiv. i izv.fin.'!E266</f>
        <v>0</v>
      </c>
      <c r="F303" s="79">
        <f>'Rashodi po aktiv. i izv.fin.'!F266</f>
        <v>0</v>
      </c>
      <c r="G303" s="98"/>
      <c r="H303" s="98"/>
    </row>
    <row r="304" spans="1:8" s="164" customFormat="1" ht="15" customHeight="1">
      <c r="A304" s="165" t="s">
        <v>1501</v>
      </c>
      <c r="B304" s="153" t="s">
        <v>1334</v>
      </c>
      <c r="C304" s="79">
        <f>'Rashodi po aktiv. i izv.fin.'!C267+'Rashodi po aktiv. i izv.fin.'!C475</f>
        <v>28198</v>
      </c>
      <c r="D304" s="79">
        <f>'Rashodi po aktiv. i izv.fin.'!D267+'Rashodi po aktiv. i izv.fin.'!D475</f>
        <v>0</v>
      </c>
      <c r="E304" s="79">
        <f>'Rashodi po aktiv. i izv.fin.'!E267+'Rashodi po aktiv. i izv.fin.'!E475</f>
        <v>0</v>
      </c>
      <c r="F304" s="79">
        <f>'Rashodi po aktiv. i izv.fin.'!F267+'Rashodi po aktiv. i izv.fin.'!F475</f>
        <v>30000</v>
      </c>
      <c r="G304" s="98">
        <f t="shared" si="41"/>
        <v>0</v>
      </c>
      <c r="H304" s="98"/>
    </row>
    <row r="305" spans="1:8" s="164" customFormat="1" ht="15" customHeight="1">
      <c r="A305" s="165">
        <v>4124</v>
      </c>
      <c r="B305" s="153" t="s">
        <v>1549</v>
      </c>
      <c r="C305" s="79">
        <f>'Rashodi po aktiv. i izv.fin.'!C268</f>
        <v>2892938</v>
      </c>
      <c r="D305" s="79">
        <f>'Rashodi po aktiv. i izv.fin.'!D268</f>
        <v>0</v>
      </c>
      <c r="E305" s="79">
        <f>'Rashodi po aktiv. i izv.fin.'!E268</f>
        <v>0</v>
      </c>
      <c r="F305" s="79">
        <f>'Rashodi po aktiv. i izv.fin.'!F268</f>
        <v>0</v>
      </c>
      <c r="G305" s="98">
        <f t="shared" si="41"/>
        <v>0</v>
      </c>
      <c r="H305" s="98"/>
    </row>
    <row r="306" spans="1:8" s="164" customFormat="1" ht="15" customHeight="1">
      <c r="A306" s="165" t="s">
        <v>1502</v>
      </c>
      <c r="B306" s="153" t="s">
        <v>1538</v>
      </c>
      <c r="C306" s="79">
        <f>'Rashodi po aktiv. i izv.fin.'!C269+'Rashodi po aktiv. i izv.fin.'!C476+'Rashodi po aktiv. i izv.fin.'!C579</f>
        <v>1276154</v>
      </c>
      <c r="D306" s="79">
        <f>'Rashodi po aktiv. i izv.fin.'!D269+'Rashodi po aktiv. i izv.fin.'!D476+'Rashodi po aktiv. i izv.fin.'!D579</f>
        <v>1273905.53</v>
      </c>
      <c r="E306" s="79">
        <f>'Rashodi po aktiv. i izv.fin.'!E269+'Rashodi po aktiv. i izv.fin.'!E476+'Rashodi po aktiv. i izv.fin.'!E579</f>
        <v>1220000</v>
      </c>
      <c r="F306" s="79">
        <f>'Rashodi po aktiv. i izv.fin.'!F269+'Rashodi po aktiv. i izv.fin.'!F476+'Rashodi po aktiv. i izv.fin.'!F579</f>
        <v>600000</v>
      </c>
      <c r="G306" s="98">
        <f t="shared" si="41"/>
        <v>99.823808882000137</v>
      </c>
      <c r="H306" s="98">
        <f t="shared" si="42"/>
        <v>104.41848606557377</v>
      </c>
    </row>
    <row r="307" spans="1:8" s="164" customFormat="1" ht="15" customHeight="1">
      <c r="A307" s="165" t="s">
        <v>1503</v>
      </c>
      <c r="B307" s="153" t="s">
        <v>1327</v>
      </c>
      <c r="C307" s="79">
        <f>'Rashodi po aktiv. i izv.fin.'!C270+'Rashodi po aktiv. i izv.fin.'!C477+'Rashodi po aktiv. i izv.fin.'!C580</f>
        <v>26400</v>
      </c>
      <c r="D307" s="79">
        <f>'Rashodi po aktiv. i izv.fin.'!D270+'Rashodi po aktiv. i izv.fin.'!D477+'Rashodi po aktiv. i izv.fin.'!D580</f>
        <v>0</v>
      </c>
      <c r="E307" s="79">
        <f>'Rashodi po aktiv. i izv.fin.'!E270+'Rashodi po aktiv. i izv.fin.'!E477+'Rashodi po aktiv. i izv.fin.'!E580</f>
        <v>0</v>
      </c>
      <c r="F307" s="79">
        <f>'Rashodi po aktiv. i izv.fin.'!F270+'Rashodi po aktiv. i izv.fin.'!F477+'Rashodi po aktiv. i izv.fin.'!F580</f>
        <v>0</v>
      </c>
      <c r="G307" s="98">
        <f t="shared" si="41"/>
        <v>0</v>
      </c>
      <c r="H307" s="98"/>
    </row>
    <row r="308" spans="1:8" s="164" customFormat="1" ht="15" customHeight="1">
      <c r="A308" s="165" t="s">
        <v>1504</v>
      </c>
      <c r="B308" s="153" t="s">
        <v>1539</v>
      </c>
      <c r="C308" s="79">
        <f>'Rashodi po aktiv. i izv.fin.'!C271+'Rashodi po aktiv. i izv.fin.'!C478</f>
        <v>30095</v>
      </c>
      <c r="D308" s="79">
        <f>'Rashodi po aktiv. i izv.fin.'!D271+'Rashodi po aktiv. i izv.fin.'!D478</f>
        <v>89743.86</v>
      </c>
      <c r="E308" s="79">
        <f>'Rashodi po aktiv. i izv.fin.'!E271+'Rashodi po aktiv. i izv.fin.'!E478</f>
        <v>90000</v>
      </c>
      <c r="F308" s="79">
        <f>'Rashodi po aktiv. i izv.fin.'!F271+'Rashodi po aktiv. i izv.fin.'!F478</f>
        <v>21000</v>
      </c>
      <c r="G308" s="98">
        <f t="shared" si="41"/>
        <v>298.20189400232596</v>
      </c>
      <c r="H308" s="98">
        <f t="shared" si="42"/>
        <v>99.715400000000002</v>
      </c>
    </row>
    <row r="309" spans="1:8" s="164" customFormat="1" ht="15" customHeight="1">
      <c r="A309" s="165" t="s">
        <v>1505</v>
      </c>
      <c r="B309" s="153" t="s">
        <v>1336</v>
      </c>
      <c r="C309" s="79">
        <f>'Rashodi po aktiv. i izv.fin.'!C272+'Rashodi po aktiv. i izv.fin.'!C479+'Rashodi po aktiv. i izv.fin.'!C581</f>
        <v>350740</v>
      </c>
      <c r="D309" s="79">
        <f>'Rashodi po aktiv. i izv.fin.'!D272+'Rashodi po aktiv. i izv.fin.'!D479+'Rashodi po aktiv. i izv.fin.'!D581</f>
        <v>402250.51</v>
      </c>
      <c r="E309" s="79">
        <f>'Rashodi po aktiv. i izv.fin.'!E272+'Rashodi po aktiv. i izv.fin.'!E479+'Rashodi po aktiv. i izv.fin.'!E581</f>
        <v>347000</v>
      </c>
      <c r="F309" s="79">
        <f>'Rashodi po aktiv. i izv.fin.'!F272+'Rashodi po aktiv. i izv.fin.'!F479+'Rashodi po aktiv. i izv.fin.'!F581</f>
        <v>707000</v>
      </c>
      <c r="G309" s="98">
        <f t="shared" si="41"/>
        <v>114.68623766892856</v>
      </c>
      <c r="H309" s="98">
        <f t="shared" si="42"/>
        <v>115.92233717579251</v>
      </c>
    </row>
    <row r="310" spans="1:8" s="164" customFormat="1" ht="15" customHeight="1">
      <c r="A310" s="165" t="s">
        <v>1506</v>
      </c>
      <c r="B310" s="153" t="s">
        <v>1540</v>
      </c>
      <c r="C310" s="79">
        <f>'Rashodi po aktiv. i izv.fin.'!C273+'Rashodi po aktiv. i izv.fin.'!C480</f>
        <v>80464</v>
      </c>
      <c r="D310" s="79">
        <f>'Rashodi po aktiv. i izv.fin.'!D273+'Rashodi po aktiv. i izv.fin.'!D480</f>
        <v>9787.5</v>
      </c>
      <c r="E310" s="79">
        <f>'Rashodi po aktiv. i izv.fin.'!E273+'Rashodi po aktiv. i izv.fin.'!E480</f>
        <v>0</v>
      </c>
      <c r="F310" s="79">
        <f>'Rashodi po aktiv. i izv.fin.'!F273+'Rashodi po aktiv. i izv.fin.'!F480</f>
        <v>80000</v>
      </c>
      <c r="G310" s="98">
        <f t="shared" si="41"/>
        <v>12.163824816066812</v>
      </c>
      <c r="H310" s="98"/>
    </row>
    <row r="311" spans="1:8" s="164" customFormat="1" ht="15" customHeight="1">
      <c r="A311" s="165">
        <v>4227</v>
      </c>
      <c r="B311" s="153" t="s">
        <v>1541</v>
      </c>
      <c r="C311" s="79">
        <f>'Rashodi po aktiv. i izv.fin.'!C274+'Rashodi po aktiv. i izv.fin.'!C582</f>
        <v>0</v>
      </c>
      <c r="D311" s="79">
        <f>'Rashodi po aktiv. i izv.fin.'!D274+'Rashodi po aktiv. i izv.fin.'!D582</f>
        <v>295369.43</v>
      </c>
      <c r="E311" s="79">
        <f>'Rashodi po aktiv. i izv.fin.'!E274+'Rashodi po aktiv. i izv.fin.'!E582</f>
        <v>306500</v>
      </c>
      <c r="F311" s="79">
        <f>'Rashodi po aktiv. i izv.fin.'!F274+'Rashodi po aktiv. i izv.fin.'!F582</f>
        <v>80000</v>
      </c>
      <c r="G311" s="98"/>
      <c r="H311" s="98">
        <f t="shared" si="42"/>
        <v>96.368492659053828</v>
      </c>
    </row>
    <row r="312" spans="1:8" s="164" customFormat="1" ht="15" customHeight="1">
      <c r="A312" s="165">
        <v>4231</v>
      </c>
      <c r="B312" s="153" t="s">
        <v>1628</v>
      </c>
      <c r="C312" s="79">
        <f>'Rashodi po aktiv. i izv.fin.'!C275</f>
        <v>199000</v>
      </c>
      <c r="D312" s="79">
        <f>'Rashodi po aktiv. i izv.fin.'!D275</f>
        <v>0</v>
      </c>
      <c r="E312" s="79">
        <f>'Rashodi po aktiv. i izv.fin.'!E275</f>
        <v>0</v>
      </c>
      <c r="F312" s="79">
        <f>'Rashodi po aktiv. i izv.fin.'!F275</f>
        <v>0</v>
      </c>
      <c r="G312" s="98">
        <f t="shared" si="41"/>
        <v>0</v>
      </c>
      <c r="H312" s="98"/>
    </row>
    <row r="313" spans="1:8" s="164" customFormat="1" ht="15" customHeight="1">
      <c r="A313" s="165">
        <v>4233</v>
      </c>
      <c r="B313" s="153" t="s">
        <v>1542</v>
      </c>
      <c r="C313" s="79">
        <f>'Rashodi po aktiv. i izv.fin.'!C481</f>
        <v>0</v>
      </c>
      <c r="D313" s="79">
        <f>'Rashodi po aktiv. i izv.fin.'!D481</f>
        <v>0</v>
      </c>
      <c r="E313" s="79">
        <f>'Rashodi po aktiv. i izv.fin.'!E481</f>
        <v>0</v>
      </c>
      <c r="F313" s="79">
        <f>'Rashodi po aktiv. i izv.fin.'!F481</f>
        <v>0</v>
      </c>
      <c r="G313" s="98"/>
      <c r="H313" s="98"/>
    </row>
    <row r="314" spans="1:8" s="164" customFormat="1" ht="15" customHeight="1">
      <c r="A314" s="165">
        <v>4241</v>
      </c>
      <c r="B314" s="153" t="s">
        <v>1328</v>
      </c>
      <c r="C314" s="79">
        <f>'Rashodi po aktiv. i izv.fin.'!C276+'Rashodi po aktiv. i izv.fin.'!C482+'Rashodi po aktiv. i izv.fin.'!C583</f>
        <v>74050</v>
      </c>
      <c r="D314" s="79">
        <f>'Rashodi po aktiv. i izv.fin.'!D276+'Rashodi po aktiv. i izv.fin.'!D482+'Rashodi po aktiv. i izv.fin.'!D583</f>
        <v>39873.31</v>
      </c>
      <c r="E314" s="79">
        <f>'Rashodi po aktiv. i izv.fin.'!E276+'Rashodi po aktiv. i izv.fin.'!E482+'Rashodi po aktiv. i izv.fin.'!E583</f>
        <v>40000</v>
      </c>
      <c r="F314" s="79">
        <f>'Rashodi po aktiv. i izv.fin.'!F276+'Rashodi po aktiv. i izv.fin.'!F482+'Rashodi po aktiv. i izv.fin.'!F583</f>
        <v>60000</v>
      </c>
      <c r="G314" s="98">
        <f t="shared" si="41"/>
        <v>53.846468602295737</v>
      </c>
      <c r="H314" s="98">
        <f t="shared" si="42"/>
        <v>99.683274999999995</v>
      </c>
    </row>
    <row r="315" spans="1:8" s="164" customFormat="1" ht="15" customHeight="1">
      <c r="A315" s="165">
        <v>4262</v>
      </c>
      <c r="B315" s="153" t="s">
        <v>1543</v>
      </c>
      <c r="C315" s="79">
        <f>'Rashodi po aktiv. i izv.fin.'!C277+'Rashodi po aktiv. i izv.fin.'!C483</f>
        <v>136748</v>
      </c>
      <c r="D315" s="79">
        <f>'Rashodi po aktiv. i izv.fin.'!D277+'Rashodi po aktiv. i izv.fin.'!D483</f>
        <v>314320.86</v>
      </c>
      <c r="E315" s="79">
        <f>'Rashodi po aktiv. i izv.fin.'!E277+'Rashodi po aktiv. i izv.fin.'!E483</f>
        <v>315000</v>
      </c>
      <c r="F315" s="79">
        <f>'Rashodi po aktiv. i izv.fin.'!F277+'Rashodi po aktiv. i izv.fin.'!F483</f>
        <v>200000</v>
      </c>
      <c r="G315" s="98">
        <f t="shared" si="41"/>
        <v>229.8540819609793</v>
      </c>
      <c r="H315" s="98">
        <f t="shared" si="42"/>
        <v>99.784399999999991</v>
      </c>
    </row>
    <row r="316" spans="1:8" s="164" customFormat="1" ht="15" hidden="1" customHeight="1">
      <c r="A316" s="165">
        <v>4263</v>
      </c>
      <c r="B316" s="153" t="s">
        <v>1523</v>
      </c>
      <c r="C316" s="79">
        <f>'Rashodi po aktiv. i izv.fin.'!C278</f>
        <v>0</v>
      </c>
      <c r="D316" s="79">
        <f>'Rashodi po aktiv. i izv.fin.'!D278</f>
        <v>0</v>
      </c>
      <c r="E316" s="79">
        <f>'Rashodi po aktiv. i izv.fin.'!E278</f>
        <v>0</v>
      </c>
      <c r="F316" s="79">
        <f>'Rashodi po aktiv. i izv.fin.'!F278</f>
        <v>0</v>
      </c>
      <c r="G316" s="98" t="e">
        <f t="shared" si="41"/>
        <v>#DIV/0!</v>
      </c>
      <c r="H316" s="98" t="e">
        <f t="shared" si="42"/>
        <v>#DIV/0!</v>
      </c>
    </row>
    <row r="317" spans="1:8" s="164" customFormat="1" ht="15" hidden="1" customHeight="1">
      <c r="A317" s="165" t="s">
        <v>1507</v>
      </c>
      <c r="B317" s="153" t="s">
        <v>1453</v>
      </c>
      <c r="C317" s="79">
        <f>'Rashodi po aktiv. i izv.fin.'!C279</f>
        <v>0</v>
      </c>
      <c r="D317" s="79">
        <f>'Rashodi po aktiv. i izv.fin.'!D279</f>
        <v>0</v>
      </c>
      <c r="E317" s="79">
        <f>'Rashodi po aktiv. i izv.fin.'!E279</f>
        <v>0</v>
      </c>
      <c r="F317" s="79">
        <f>'Rashodi po aktiv. i izv.fin.'!F279</f>
        <v>0</v>
      </c>
      <c r="G317" s="98" t="e">
        <f t="shared" si="41"/>
        <v>#DIV/0!</v>
      </c>
      <c r="H317" s="98" t="e">
        <f t="shared" si="42"/>
        <v>#DIV/0!</v>
      </c>
    </row>
    <row r="318" spans="1:8" s="164" customFormat="1" ht="15" customHeight="1">
      <c r="A318" s="165">
        <v>4521</v>
      </c>
      <c r="B318" s="153" t="s">
        <v>1544</v>
      </c>
      <c r="C318" s="79">
        <f>'Rashodi po aktiv. i izv.fin.'!C280</f>
        <v>0</v>
      </c>
      <c r="D318" s="79">
        <f>'Rashodi po aktiv. i izv.fin.'!D280</f>
        <v>1781764.12</v>
      </c>
      <c r="E318" s="79">
        <f>'Rashodi po aktiv. i izv.fin.'!E280</f>
        <v>1781764</v>
      </c>
      <c r="F318" s="79">
        <f>'Rashodi po aktiv. i izv.fin.'!F280</f>
        <v>0</v>
      </c>
      <c r="G318" s="98"/>
      <c r="H318" s="98">
        <f t="shared" si="42"/>
        <v>100.00000673489868</v>
      </c>
    </row>
    <row r="319" spans="1:8" s="19" customFormat="1" ht="15" hidden="1" customHeight="1">
      <c r="A319" s="60"/>
      <c r="B319" s="59"/>
      <c r="C319" s="79"/>
      <c r="D319" s="79"/>
      <c r="E319" s="87"/>
      <c r="F319" s="79"/>
      <c r="G319" s="98" t="e">
        <f t="shared" si="41"/>
        <v>#DIV/0!</v>
      </c>
      <c r="H319" s="98" t="e">
        <f t="shared" si="42"/>
        <v>#DIV/0!</v>
      </c>
    </row>
    <row r="320" spans="1:8" s="19" customFormat="1" ht="15" hidden="1" customHeight="1">
      <c r="A320" s="60"/>
      <c r="B320" s="59"/>
      <c r="C320" s="79"/>
      <c r="D320" s="79"/>
      <c r="E320" s="87"/>
      <c r="F320" s="79"/>
      <c r="G320" s="98" t="e">
        <f t="shared" si="41"/>
        <v>#DIV/0!</v>
      </c>
      <c r="H320" s="98" t="e">
        <f t="shared" si="42"/>
        <v>#DIV/0!</v>
      </c>
    </row>
    <row r="321" spans="1:8" s="19" customFormat="1" ht="15" customHeight="1">
      <c r="A321" s="50"/>
      <c r="B321" s="50" t="s">
        <v>1434</v>
      </c>
      <c r="C321" s="53">
        <f>SUM(C322:C344)</f>
        <v>13406</v>
      </c>
      <c r="D321" s="53">
        <f>SUM(D322:D344)</f>
        <v>472606.1</v>
      </c>
      <c r="E321" s="53">
        <f>SUM(E322:E344)</f>
        <v>0</v>
      </c>
      <c r="F321" s="53">
        <f>SUM(F322:F344)</f>
        <v>1500000</v>
      </c>
      <c r="G321" s="101">
        <f t="shared" si="41"/>
        <v>3525.332686856631</v>
      </c>
      <c r="H321" s="101"/>
    </row>
    <row r="322" spans="1:8" s="164" customFormat="1" ht="15" hidden="1" customHeight="1">
      <c r="A322" s="163">
        <v>3111</v>
      </c>
      <c r="B322" s="153" t="s">
        <v>1431</v>
      </c>
      <c r="C322" s="79">
        <f>'Rashodi po aktiv. i izv.fin.'!C487+'Rashodi po aktiv. i izv.fin.'!C282</f>
        <v>0</v>
      </c>
      <c r="D322" s="79">
        <f>'Rashodi po aktiv. i izv.fin.'!D487+'Rashodi po aktiv. i izv.fin.'!D282</f>
        <v>0</v>
      </c>
      <c r="E322" s="79">
        <f>'Rashodi po aktiv. i izv.fin.'!E487+'Rashodi po aktiv. i izv.fin.'!E282</f>
        <v>0</v>
      </c>
      <c r="F322" s="79">
        <f>'Rashodi po aktiv. i izv.fin.'!F487+'Rashodi po aktiv. i izv.fin.'!F282</f>
        <v>0</v>
      </c>
      <c r="G322" s="98" t="e">
        <f t="shared" si="41"/>
        <v>#DIV/0!</v>
      </c>
      <c r="H322" s="98" t="e">
        <f t="shared" si="42"/>
        <v>#DIV/0!</v>
      </c>
    </row>
    <row r="323" spans="1:8" s="164" customFormat="1" ht="15" hidden="1" customHeight="1">
      <c r="A323" s="163">
        <v>3132</v>
      </c>
      <c r="B323" s="153" t="s">
        <v>1383</v>
      </c>
      <c r="C323" s="79">
        <f>'Rashodi po aktiv. i izv.fin.'!C488+'Rashodi po aktiv. i izv.fin.'!C283</f>
        <v>0</v>
      </c>
      <c r="D323" s="79">
        <f>'Rashodi po aktiv. i izv.fin.'!D488+'Rashodi po aktiv. i izv.fin.'!D283</f>
        <v>0</v>
      </c>
      <c r="E323" s="79">
        <f>'Rashodi po aktiv. i izv.fin.'!E488+'Rashodi po aktiv. i izv.fin.'!E283</f>
        <v>0</v>
      </c>
      <c r="F323" s="79">
        <f>'Rashodi po aktiv. i izv.fin.'!F488+'Rashodi po aktiv. i izv.fin.'!F283</f>
        <v>0</v>
      </c>
      <c r="G323" s="98" t="e">
        <f t="shared" si="41"/>
        <v>#DIV/0!</v>
      </c>
      <c r="H323" s="98" t="e">
        <f t="shared" si="42"/>
        <v>#DIV/0!</v>
      </c>
    </row>
    <row r="324" spans="1:8" s="164" customFormat="1" ht="15" hidden="1" customHeight="1">
      <c r="A324" s="163">
        <v>3133</v>
      </c>
      <c r="B324" s="153" t="s">
        <v>1432</v>
      </c>
      <c r="C324" s="79">
        <f>'Rashodi po aktiv. i izv.fin.'!C489</f>
        <v>0</v>
      </c>
      <c r="D324" s="79">
        <f>'Rashodi po aktiv. i izv.fin.'!D489</f>
        <v>0</v>
      </c>
      <c r="E324" s="79">
        <f>'Rashodi po aktiv. i izv.fin.'!E489</f>
        <v>0</v>
      </c>
      <c r="F324" s="79">
        <f>'Rashodi po aktiv. i izv.fin.'!F489</f>
        <v>0</v>
      </c>
      <c r="G324" s="98" t="e">
        <f t="shared" si="41"/>
        <v>#DIV/0!</v>
      </c>
      <c r="H324" s="98" t="e">
        <f t="shared" si="42"/>
        <v>#DIV/0!</v>
      </c>
    </row>
    <row r="325" spans="1:8" s="164" customFormat="1" ht="15" hidden="1" customHeight="1">
      <c r="A325" s="163">
        <v>3211</v>
      </c>
      <c r="B325" s="153" t="s">
        <v>1338</v>
      </c>
      <c r="C325" s="79">
        <f>'Rashodi po aktiv. i izv.fin.'!C284</f>
        <v>0</v>
      </c>
      <c r="D325" s="79">
        <f>'Rashodi po aktiv. i izv.fin.'!D284</f>
        <v>0</v>
      </c>
      <c r="E325" s="79">
        <f>'Rashodi po aktiv. i izv.fin.'!E284</f>
        <v>0</v>
      </c>
      <c r="F325" s="79">
        <f>'Rashodi po aktiv. i izv.fin.'!F284</f>
        <v>0</v>
      </c>
      <c r="G325" s="98" t="e">
        <f t="shared" si="41"/>
        <v>#DIV/0!</v>
      </c>
      <c r="H325" s="98" t="e">
        <f t="shared" si="42"/>
        <v>#DIV/0!</v>
      </c>
    </row>
    <row r="326" spans="1:8" s="164" customFormat="1" ht="15" hidden="1" customHeight="1">
      <c r="A326" s="163">
        <v>3222</v>
      </c>
      <c r="B326" s="153" t="s">
        <v>1268</v>
      </c>
      <c r="C326" s="79">
        <f>'Rashodi po aktiv. i izv.fin.'!C491</f>
        <v>0</v>
      </c>
      <c r="D326" s="79">
        <f>'Rashodi po aktiv. i izv.fin.'!D491</f>
        <v>0</v>
      </c>
      <c r="E326" s="79">
        <f>'Rashodi po aktiv. i izv.fin.'!E491</f>
        <v>0</v>
      </c>
      <c r="F326" s="79">
        <f>'Rashodi po aktiv. i izv.fin.'!F491</f>
        <v>0</v>
      </c>
      <c r="G326" s="98" t="e">
        <f t="shared" ref="G326:G383" si="44">D326/C326*100</f>
        <v>#DIV/0!</v>
      </c>
      <c r="H326" s="98" t="e">
        <f t="shared" ref="H326:H389" si="45">D326/E326*100</f>
        <v>#DIV/0!</v>
      </c>
    </row>
    <row r="327" spans="1:8" s="164" customFormat="1" ht="15" customHeight="1">
      <c r="A327" s="163">
        <v>3224</v>
      </c>
      <c r="B327" s="153" t="s">
        <v>1553</v>
      </c>
      <c r="C327" s="79">
        <f>'Rashodi po aktiv. i izv.fin.'!C287</f>
        <v>0</v>
      </c>
      <c r="D327" s="79">
        <f>'Rashodi po aktiv. i izv.fin.'!D287</f>
        <v>363.75</v>
      </c>
      <c r="E327" s="79">
        <f>'Rashodi po aktiv. i izv.fin.'!E287</f>
        <v>0</v>
      </c>
      <c r="F327" s="79">
        <f>'Rashodi po aktiv. i izv.fin.'!F287</f>
        <v>0</v>
      </c>
      <c r="G327" s="98"/>
      <c r="H327" s="98"/>
    </row>
    <row r="328" spans="1:8" s="164" customFormat="1" ht="15" customHeight="1">
      <c r="A328" s="163">
        <v>3232</v>
      </c>
      <c r="B328" s="153" t="s">
        <v>1273</v>
      </c>
      <c r="C328" s="79">
        <f>'Rashodi po aktiv. i izv.fin.'!C492+'Rashodi po aktiv. i izv.fin.'!C289</f>
        <v>0</v>
      </c>
      <c r="D328" s="79">
        <f>'Rashodi po aktiv. i izv.fin.'!D492+'Rashodi po aktiv. i izv.fin.'!D289</f>
        <v>0</v>
      </c>
      <c r="E328" s="79">
        <f>'Rashodi po aktiv. i izv.fin.'!E492+'Rashodi po aktiv. i izv.fin.'!E289</f>
        <v>0</v>
      </c>
      <c r="F328" s="79">
        <f>'Rashodi po aktiv. i izv.fin.'!F492+'Rashodi po aktiv. i izv.fin.'!F289</f>
        <v>1500000</v>
      </c>
      <c r="G328" s="98"/>
      <c r="H328" s="98"/>
    </row>
    <row r="329" spans="1:8" s="164" customFormat="1" ht="15" customHeight="1">
      <c r="A329" s="163">
        <v>3235</v>
      </c>
      <c r="B329" s="153" t="s">
        <v>1334</v>
      </c>
      <c r="C329" s="79">
        <f>'Rashodi po aktiv. i izv.fin.'!C292</f>
        <v>0</v>
      </c>
      <c r="D329" s="79">
        <f>'Rashodi po aktiv. i izv.fin.'!D292</f>
        <v>2400</v>
      </c>
      <c r="E329" s="79">
        <f>'Rashodi po aktiv. i izv.fin.'!E292</f>
        <v>0</v>
      </c>
      <c r="F329" s="79">
        <f>'Rashodi po aktiv. i izv.fin.'!F292</f>
        <v>0</v>
      </c>
      <c r="G329" s="98"/>
      <c r="H329" s="98"/>
    </row>
    <row r="330" spans="1:8" s="164" customFormat="1" ht="15" customHeight="1">
      <c r="A330" s="163">
        <v>3237</v>
      </c>
      <c r="B330" s="153" t="s">
        <v>1278</v>
      </c>
      <c r="C330" s="79">
        <f>'Rashodi po aktiv. i izv.fin.'!C493+'Rashodi po aktiv. i izv.fin.'!C293</f>
        <v>13406</v>
      </c>
      <c r="D330" s="79">
        <f>'Rashodi po aktiv. i izv.fin.'!D493+'Rashodi po aktiv. i izv.fin.'!D293</f>
        <v>0</v>
      </c>
      <c r="E330" s="79">
        <f>'Rashodi po aktiv. i izv.fin.'!E493+'Rashodi po aktiv. i izv.fin.'!E293</f>
        <v>0</v>
      </c>
      <c r="F330" s="79">
        <f>'Rashodi po aktiv. i izv.fin.'!F493+'Rashodi po aktiv. i izv.fin.'!F293</f>
        <v>0</v>
      </c>
      <c r="G330" s="98"/>
      <c r="H330" s="98"/>
    </row>
    <row r="331" spans="1:8" s="164" customFormat="1" ht="15" hidden="1" customHeight="1">
      <c r="A331" s="163">
        <v>3293</v>
      </c>
      <c r="B331" s="153" t="s">
        <v>1321</v>
      </c>
      <c r="C331" s="79">
        <f>'Rashodi po aktiv. i izv.fin.'!C494+'Rashodi po aktiv. i izv.fin.'!C296</f>
        <v>0</v>
      </c>
      <c r="D331" s="79">
        <f>'Rashodi po aktiv. i izv.fin.'!D494+'Rashodi po aktiv. i izv.fin.'!D296</f>
        <v>0</v>
      </c>
      <c r="E331" s="79">
        <f>'Rashodi po aktiv. i izv.fin.'!E494+'Rashodi po aktiv. i izv.fin.'!E296</f>
        <v>0</v>
      </c>
      <c r="F331" s="79">
        <f>'Rashodi po aktiv. i izv.fin.'!F494+'Rashodi po aktiv. i izv.fin.'!F296</f>
        <v>0</v>
      </c>
      <c r="G331" s="98"/>
      <c r="H331" s="98"/>
    </row>
    <row r="332" spans="1:8" s="164" customFormat="1" ht="15" customHeight="1">
      <c r="A332" s="163">
        <v>4221</v>
      </c>
      <c r="B332" s="153" t="s">
        <v>1287</v>
      </c>
      <c r="C332" s="79">
        <f>'Rashodi po aktiv. i izv.fin.'!C299</f>
        <v>0</v>
      </c>
      <c r="D332" s="79">
        <f>'Rashodi po aktiv. i izv.fin.'!D299</f>
        <v>140625</v>
      </c>
      <c r="E332" s="79">
        <f>'Rashodi po aktiv. i izv.fin.'!E299</f>
        <v>0</v>
      </c>
      <c r="F332" s="79">
        <f>'Rashodi po aktiv. i izv.fin.'!F299</f>
        <v>0</v>
      </c>
      <c r="G332" s="98"/>
      <c r="H332" s="98"/>
    </row>
    <row r="333" spans="1:8" s="164" customFormat="1" ht="15" hidden="1" customHeight="1">
      <c r="A333" s="163"/>
      <c r="B333" s="153"/>
      <c r="C333" s="79"/>
      <c r="D333" s="79"/>
      <c r="E333" s="79"/>
      <c r="F333" s="79"/>
      <c r="G333" s="98"/>
      <c r="H333" s="98"/>
    </row>
    <row r="334" spans="1:8" s="164" customFormat="1" ht="15" hidden="1" customHeight="1">
      <c r="A334" s="163"/>
      <c r="B334" s="153"/>
      <c r="C334" s="79"/>
      <c r="D334" s="79"/>
      <c r="E334" s="79"/>
      <c r="F334" s="79"/>
      <c r="G334" s="98"/>
      <c r="H334" s="98"/>
    </row>
    <row r="335" spans="1:8" s="164" customFormat="1" ht="15" hidden="1" customHeight="1">
      <c r="A335" s="163"/>
      <c r="B335" s="153"/>
      <c r="C335" s="79"/>
      <c r="D335" s="79"/>
      <c r="E335" s="79"/>
      <c r="F335" s="79"/>
      <c r="G335" s="98"/>
      <c r="H335" s="98"/>
    </row>
    <row r="336" spans="1:8" s="164" customFormat="1" ht="15" hidden="1" customHeight="1">
      <c r="A336" s="163"/>
      <c r="B336" s="153"/>
      <c r="C336" s="79"/>
      <c r="D336" s="79"/>
      <c r="E336" s="79"/>
      <c r="F336" s="79"/>
      <c r="G336" s="98"/>
      <c r="H336" s="98"/>
    </row>
    <row r="337" spans="1:8" s="164" customFormat="1" ht="15" hidden="1" customHeight="1">
      <c r="A337" s="163"/>
      <c r="B337" s="153"/>
      <c r="C337" s="79"/>
      <c r="D337" s="79"/>
      <c r="E337" s="79"/>
      <c r="F337" s="79"/>
      <c r="G337" s="98"/>
      <c r="H337" s="98"/>
    </row>
    <row r="338" spans="1:8" s="164" customFormat="1" ht="15" hidden="1" customHeight="1">
      <c r="A338" s="163"/>
      <c r="B338" s="153"/>
      <c r="C338" s="79"/>
      <c r="D338" s="79"/>
      <c r="E338" s="79"/>
      <c r="F338" s="79"/>
      <c r="G338" s="98"/>
      <c r="H338" s="98"/>
    </row>
    <row r="339" spans="1:8" s="164" customFormat="1" ht="15" hidden="1" customHeight="1">
      <c r="A339" s="167"/>
      <c r="B339" s="153"/>
      <c r="C339" s="79"/>
      <c r="D339" s="79"/>
      <c r="E339" s="79"/>
      <c r="F339" s="79"/>
      <c r="G339" s="98"/>
      <c r="H339" s="98"/>
    </row>
    <row r="340" spans="1:8" s="164" customFormat="1" ht="15" hidden="1" customHeight="1">
      <c r="A340" s="167"/>
      <c r="B340" s="153"/>
      <c r="C340" s="79"/>
      <c r="D340" s="79"/>
      <c r="E340" s="79"/>
      <c r="F340" s="79"/>
      <c r="G340" s="98"/>
      <c r="H340" s="98"/>
    </row>
    <row r="341" spans="1:8" s="164" customFormat="1" ht="15" hidden="1" customHeight="1">
      <c r="A341" s="163"/>
      <c r="B341" s="153"/>
      <c r="C341" s="79"/>
      <c r="D341" s="79"/>
      <c r="E341" s="79"/>
      <c r="F341" s="79"/>
      <c r="G341" s="98"/>
      <c r="H341" s="98"/>
    </row>
    <row r="342" spans="1:8" s="164" customFormat="1" ht="15" hidden="1" customHeight="1">
      <c r="A342" s="163"/>
      <c r="B342" s="153"/>
      <c r="C342" s="79"/>
      <c r="D342" s="79"/>
      <c r="E342" s="79"/>
      <c r="F342" s="79"/>
      <c r="G342" s="98"/>
      <c r="H342" s="98"/>
    </row>
    <row r="343" spans="1:8" s="164" customFormat="1" ht="15" hidden="1" customHeight="1">
      <c r="A343" s="163">
        <v>4225</v>
      </c>
      <c r="B343" s="153" t="s">
        <v>1337</v>
      </c>
      <c r="C343" s="79">
        <f>'Rashodi po aktiv. i izv.fin.'!C300</f>
        <v>0</v>
      </c>
      <c r="D343" s="79">
        <f>'Rashodi po aktiv. i izv.fin.'!D300</f>
        <v>0</v>
      </c>
      <c r="E343" s="79">
        <f>'Rashodi po aktiv. i izv.fin.'!E300</f>
        <v>0</v>
      </c>
      <c r="F343" s="79">
        <f>'Rashodi po aktiv. i izv.fin.'!F300</f>
        <v>0</v>
      </c>
      <c r="G343" s="98"/>
      <c r="H343" s="98"/>
    </row>
    <row r="344" spans="1:8" s="164" customFormat="1" ht="15" customHeight="1">
      <c r="A344" s="163">
        <v>4262</v>
      </c>
      <c r="B344" s="153" t="s">
        <v>1543</v>
      </c>
      <c r="C344" s="79">
        <f>'Rashodi po aktiv. i izv.fin.'!C301</f>
        <v>0</v>
      </c>
      <c r="D344" s="79">
        <f>'Rashodi po aktiv. i izv.fin.'!D301</f>
        <v>329217.34999999998</v>
      </c>
      <c r="E344" s="79">
        <f>'Rashodi po aktiv. i izv.fin.'!E301</f>
        <v>0</v>
      </c>
      <c r="F344" s="79">
        <f>'Rashodi po aktiv. i izv.fin.'!F301</f>
        <v>0</v>
      </c>
      <c r="G344" s="98"/>
      <c r="H344" s="98"/>
    </row>
    <row r="345" spans="1:8" s="19" customFormat="1" ht="15" customHeight="1">
      <c r="A345" s="50"/>
      <c r="B345" s="50" t="s">
        <v>174</v>
      </c>
      <c r="C345" s="53">
        <f t="shared" ref="C345:E345" si="46">SUM(C346:C381)</f>
        <v>236989</v>
      </c>
      <c r="D345" s="53">
        <f t="shared" ref="D345" si="47">SUM(D346:D381)</f>
        <v>1138544.05</v>
      </c>
      <c r="E345" s="53">
        <f t="shared" si="46"/>
        <v>1121900</v>
      </c>
      <c r="F345" s="53">
        <f>SUM(F346:F381)</f>
        <v>584255</v>
      </c>
      <c r="G345" s="101">
        <f t="shared" si="44"/>
        <v>480.42063133731949</v>
      </c>
      <c r="H345" s="101">
        <f t="shared" si="45"/>
        <v>101.48355914074338</v>
      </c>
    </row>
    <row r="346" spans="1:8" s="164" customFormat="1" ht="18" customHeight="1">
      <c r="A346" s="163">
        <v>3111</v>
      </c>
      <c r="B346" s="153" t="s">
        <v>1431</v>
      </c>
      <c r="C346" s="79">
        <f>'Rashodi po aktiv. i izv.fin.'!C497+'Rashodi po aktiv. i izv.fin.'!C638+'Rashodi po aktiv. i izv.fin.'!C644+'Rashodi po aktiv. i izv.fin.'!C609</f>
        <v>59918</v>
      </c>
      <c r="D346" s="79">
        <f>'Rashodi po aktiv. i izv.fin.'!D497+'Rashodi po aktiv. i izv.fin.'!D638+'Rashodi po aktiv. i izv.fin.'!D644+'Rashodi po aktiv. i izv.fin.'!D609</f>
        <v>219486.04</v>
      </c>
      <c r="E346" s="79">
        <f>'Rashodi po aktiv. i izv.fin.'!E497+'Rashodi po aktiv. i izv.fin.'!E638+'Rashodi po aktiv. i izv.fin.'!E644+'Rashodi po aktiv. i izv.fin.'!E609</f>
        <v>220000</v>
      </c>
      <c r="F346" s="79">
        <f>'Rashodi po aktiv. i izv.fin.'!F497+'Rashodi po aktiv. i izv.fin.'!F638+'Rashodi po aktiv. i izv.fin.'!F644+'Rashodi po aktiv. i izv.fin.'!F609</f>
        <v>224500</v>
      </c>
      <c r="G346" s="98">
        <f t="shared" si="44"/>
        <v>366.31069127808007</v>
      </c>
      <c r="H346" s="98">
        <f t="shared" si="45"/>
        <v>99.766381818181827</v>
      </c>
    </row>
    <row r="347" spans="1:8" s="164" customFormat="1" ht="18" customHeight="1">
      <c r="A347" s="163">
        <v>3112</v>
      </c>
      <c r="B347" s="153" t="s">
        <v>1630</v>
      </c>
      <c r="C347" s="79">
        <f>'Rashodi po aktiv. i izv.fin.'!C498</f>
        <v>492</v>
      </c>
      <c r="D347" s="79">
        <f>'Rashodi po aktiv. i izv.fin.'!D498</f>
        <v>1109.1500000000001</v>
      </c>
      <c r="E347" s="79">
        <f>'Rashodi po aktiv. i izv.fin.'!E498</f>
        <v>1200</v>
      </c>
      <c r="F347" s="79">
        <f>'Rashodi po aktiv. i izv.fin.'!F498</f>
        <v>2000</v>
      </c>
      <c r="G347" s="98">
        <f t="shared" si="44"/>
        <v>225.4369918699187</v>
      </c>
      <c r="H347" s="98">
        <f t="shared" si="45"/>
        <v>92.429166666666674</v>
      </c>
    </row>
    <row r="348" spans="1:8" s="164" customFormat="1" ht="18" customHeight="1">
      <c r="A348" s="163">
        <v>3121</v>
      </c>
      <c r="B348" s="153" t="s">
        <v>1317</v>
      </c>
      <c r="C348" s="79">
        <f>'Rashodi po aktiv. i izv.fin.'!C610</f>
        <v>2100</v>
      </c>
      <c r="D348" s="79">
        <f>'Rashodi po aktiv. i izv.fin.'!D610</f>
        <v>5318.37</v>
      </c>
      <c r="E348" s="79">
        <f>'Rashodi po aktiv. i izv.fin.'!E610</f>
        <v>5300</v>
      </c>
      <c r="F348" s="79">
        <f>'Rashodi po aktiv. i izv.fin.'!F610</f>
        <v>3000</v>
      </c>
      <c r="G348" s="98">
        <f t="shared" si="44"/>
        <v>253.25571428571428</v>
      </c>
      <c r="H348" s="98">
        <f t="shared" si="45"/>
        <v>100.3466037735849</v>
      </c>
    </row>
    <row r="349" spans="1:8" s="164" customFormat="1" ht="14.25" customHeight="1">
      <c r="A349" s="163">
        <v>3132</v>
      </c>
      <c r="B349" s="153" t="s">
        <v>1383</v>
      </c>
      <c r="C349" s="79">
        <f>'Rashodi po aktiv. i izv.fin.'!C499+'Rashodi po aktiv. i izv.fin.'!C645+'Rashodi po aktiv. i izv.fin.'!C611</f>
        <v>9886</v>
      </c>
      <c r="D349" s="79">
        <f>'Rashodi po aktiv. i izv.fin.'!D499+'Rashodi po aktiv. i izv.fin.'!D645+'Rashodi po aktiv. i izv.fin.'!D611</f>
        <v>36215.199999999997</v>
      </c>
      <c r="E349" s="79">
        <f>'Rashodi po aktiv. i izv.fin.'!E499+'Rashodi po aktiv. i izv.fin.'!E645+'Rashodi po aktiv. i izv.fin.'!E611</f>
        <v>37000</v>
      </c>
      <c r="F349" s="79">
        <f>'Rashodi po aktiv. i izv.fin.'!F499+'Rashodi po aktiv. i izv.fin.'!F645+'Rashodi po aktiv. i izv.fin.'!F611</f>
        <v>37050</v>
      </c>
      <c r="G349" s="98">
        <f t="shared" si="44"/>
        <v>366.32814080517903</v>
      </c>
      <c r="H349" s="98">
        <f t="shared" si="45"/>
        <v>97.878918918918913</v>
      </c>
    </row>
    <row r="350" spans="1:8" s="164" customFormat="1" ht="14.25" hidden="1" customHeight="1">
      <c r="A350" s="163">
        <v>3133</v>
      </c>
      <c r="B350" s="153" t="s">
        <v>1432</v>
      </c>
      <c r="C350" s="79">
        <f>'Rashodi po aktiv. i izv.fin.'!C500</f>
        <v>0</v>
      </c>
      <c r="D350" s="79">
        <f>'Rashodi po aktiv. i izv.fin.'!D500</f>
        <v>0</v>
      </c>
      <c r="E350" s="79">
        <f>'Rashodi po aktiv. i izv.fin.'!E500</f>
        <v>0</v>
      </c>
      <c r="F350" s="79">
        <f>'Rashodi po aktiv. i izv.fin.'!F500</f>
        <v>0</v>
      </c>
      <c r="G350" s="98" t="e">
        <f t="shared" si="44"/>
        <v>#DIV/0!</v>
      </c>
      <c r="H350" s="98" t="e">
        <f t="shared" si="45"/>
        <v>#DIV/0!</v>
      </c>
    </row>
    <row r="351" spans="1:8" s="164" customFormat="1" ht="14.25" customHeight="1">
      <c r="A351" s="163">
        <v>3211</v>
      </c>
      <c r="B351" s="153" t="s">
        <v>1338</v>
      </c>
      <c r="C351" s="79">
        <f>'Rashodi po aktiv. i izv.fin.'!C501+'Rashodi po aktiv. i izv.fin.'!C585+'Rashodi po aktiv. i izv.fin.'!C382+'Rashodi po aktiv. i izv.fin.'!C665+'Rashodi po aktiv. i izv.fin.'!C612</f>
        <v>25982</v>
      </c>
      <c r="D351" s="79">
        <f>'Rashodi po aktiv. i izv.fin.'!D501+'Rashodi po aktiv. i izv.fin.'!D585+'Rashodi po aktiv. i izv.fin.'!D382+'Rashodi po aktiv. i izv.fin.'!D665+'Rashodi po aktiv. i izv.fin.'!D612</f>
        <v>100770.06</v>
      </c>
      <c r="E351" s="79">
        <f>'Rashodi po aktiv. i izv.fin.'!E501+'Rashodi po aktiv. i izv.fin.'!E585+'Rashodi po aktiv. i izv.fin.'!E382+'Rashodi po aktiv. i izv.fin.'!E665+'Rashodi po aktiv. i izv.fin.'!E612</f>
        <v>108000</v>
      </c>
      <c r="F351" s="79">
        <f>'Rashodi po aktiv. i izv.fin.'!F501+'Rashodi po aktiv. i izv.fin.'!F585+'Rashodi po aktiv. i izv.fin.'!F382+'Rashodi po aktiv. i izv.fin.'!F665+'Rashodi po aktiv. i izv.fin.'!F612</f>
        <v>47000</v>
      </c>
      <c r="G351" s="98">
        <f t="shared" si="44"/>
        <v>387.84566238164882</v>
      </c>
      <c r="H351" s="98">
        <f t="shared" si="45"/>
        <v>93.305611111111105</v>
      </c>
    </row>
    <row r="352" spans="1:8" s="164" customFormat="1" ht="14.25" customHeight="1">
      <c r="A352" s="163">
        <v>3212</v>
      </c>
      <c r="B352" s="153" t="s">
        <v>1265</v>
      </c>
      <c r="C352" s="79">
        <f>'Rashodi po aktiv. i izv.fin.'!C502+'Rashodi po aktiv. i izv.fin.'!C613</f>
        <v>0</v>
      </c>
      <c r="D352" s="79">
        <f>'Rashodi po aktiv. i izv.fin.'!D502+'Rashodi po aktiv. i izv.fin.'!D613</f>
        <v>5047.8</v>
      </c>
      <c r="E352" s="79">
        <f>'Rashodi po aktiv. i izv.fin.'!E502+'Rashodi po aktiv. i izv.fin.'!E613</f>
        <v>6000</v>
      </c>
      <c r="F352" s="79">
        <f>'Rashodi po aktiv. i izv.fin.'!F502+'Rashodi po aktiv. i izv.fin.'!F613</f>
        <v>0</v>
      </c>
      <c r="G352" s="98"/>
      <c r="H352" s="98">
        <f t="shared" si="45"/>
        <v>84.13000000000001</v>
      </c>
    </row>
    <row r="353" spans="1:8" s="164" customFormat="1" ht="14.25" customHeight="1">
      <c r="A353" s="163">
        <v>3213</v>
      </c>
      <c r="B353" s="153" t="s">
        <v>1266</v>
      </c>
      <c r="C353" s="79">
        <f>'Rashodi po aktiv. i izv.fin.'!C503+'Rashodi po aktiv. i izv.fin.'!C586+'Rashodi po aktiv. i izv.fin.'!C383+'Rashodi po aktiv. i izv.fin.'!C614</f>
        <v>3972</v>
      </c>
      <c r="D353" s="79">
        <f>'Rashodi po aktiv. i izv.fin.'!D503+'Rashodi po aktiv. i izv.fin.'!D586+'Rashodi po aktiv. i izv.fin.'!D383+'Rashodi po aktiv. i izv.fin.'!D614</f>
        <v>21414.55</v>
      </c>
      <c r="E353" s="79">
        <f>'Rashodi po aktiv. i izv.fin.'!E503+'Rashodi po aktiv. i izv.fin.'!E586+'Rashodi po aktiv. i izv.fin.'!E383+'Rashodi po aktiv. i izv.fin.'!E614</f>
        <v>22500</v>
      </c>
      <c r="F353" s="79">
        <f>'Rashodi po aktiv. i izv.fin.'!F503+'Rashodi po aktiv. i izv.fin.'!F586+'Rashodi po aktiv. i izv.fin.'!F383+'Rashodi po aktiv. i izv.fin.'!F614</f>
        <v>25000</v>
      </c>
      <c r="G353" s="98">
        <f t="shared" si="44"/>
        <v>539.13771399798588</v>
      </c>
      <c r="H353" s="98">
        <f t="shared" si="45"/>
        <v>95.175777777777768</v>
      </c>
    </row>
    <row r="354" spans="1:8" s="164" customFormat="1" ht="14.25" customHeight="1">
      <c r="A354" s="163">
        <v>3221</v>
      </c>
      <c r="B354" s="153" t="s">
        <v>1267</v>
      </c>
      <c r="C354" s="79">
        <f>'Rashodi po aktiv. i izv.fin.'!C504+'Rashodi po aktiv. i izv.fin.'!C384+'Rashodi po aktiv. i izv.fin.'!C587+'Rashodi po aktiv. i izv.fin.'!C615+'Rashodi po aktiv. i izv.fin.'!C666</f>
        <v>0</v>
      </c>
      <c r="D354" s="79">
        <f>'Rashodi po aktiv. i izv.fin.'!D504+'Rashodi po aktiv. i izv.fin.'!D384+'Rashodi po aktiv. i izv.fin.'!D587+'Rashodi po aktiv. i izv.fin.'!D615+'Rashodi po aktiv. i izv.fin.'!D666</f>
        <v>572</v>
      </c>
      <c r="E354" s="79">
        <f>'Rashodi po aktiv. i izv.fin.'!E504+'Rashodi po aktiv. i izv.fin.'!E384+'Rashodi po aktiv. i izv.fin.'!E587+'Rashodi po aktiv. i izv.fin.'!E615+'Rashodi po aktiv. i izv.fin.'!E666</f>
        <v>600</v>
      </c>
      <c r="F354" s="79">
        <f>'Rashodi po aktiv. i izv.fin.'!F504+'Rashodi po aktiv. i izv.fin.'!F384+'Rashodi po aktiv. i izv.fin.'!F587+'Rashodi po aktiv. i izv.fin.'!F615+'Rashodi po aktiv. i izv.fin.'!F666</f>
        <v>0</v>
      </c>
      <c r="G354" s="98"/>
      <c r="H354" s="98">
        <f t="shared" si="45"/>
        <v>95.333333333333343</v>
      </c>
    </row>
    <row r="355" spans="1:8" s="164" customFormat="1" ht="14.25" customHeight="1">
      <c r="A355" s="163">
        <v>3222</v>
      </c>
      <c r="B355" s="153" t="s">
        <v>1552</v>
      </c>
      <c r="C355" s="79">
        <f>'Rashodi po aktiv. i izv.fin.'!C385+'Rashodi po aktiv. i izv.fin.'!C588+'Rashodi po aktiv. i izv.fin.'!C566</f>
        <v>0</v>
      </c>
      <c r="D355" s="79">
        <f>'Rashodi po aktiv. i izv.fin.'!D385+'Rashodi po aktiv. i izv.fin.'!D588+'Rashodi po aktiv. i izv.fin.'!D566</f>
        <v>3665</v>
      </c>
      <c r="E355" s="79">
        <f>'Rashodi po aktiv. i izv.fin.'!E385+'Rashodi po aktiv. i izv.fin.'!E588+'Rashodi po aktiv. i izv.fin.'!E566</f>
        <v>4000</v>
      </c>
      <c r="F355" s="79">
        <f>'Rashodi po aktiv. i izv.fin.'!F385+'Rashodi po aktiv. i izv.fin.'!F588+'Rashodi po aktiv. i izv.fin.'!F566</f>
        <v>0</v>
      </c>
      <c r="G355" s="98"/>
      <c r="H355" s="98">
        <f t="shared" si="45"/>
        <v>91.625</v>
      </c>
    </row>
    <row r="356" spans="1:8" s="164" customFormat="1" ht="14.25" hidden="1" customHeight="1">
      <c r="A356" s="163">
        <v>3223</v>
      </c>
      <c r="B356" s="153" t="s">
        <v>1269</v>
      </c>
      <c r="C356" s="79">
        <f>'Rashodi po aktiv. i izv.fin.'!C505+'Rashodi po aktiv. i izv.fin.'!C386</f>
        <v>0</v>
      </c>
      <c r="D356" s="79">
        <f>'Rashodi po aktiv. i izv.fin.'!D505+'Rashodi po aktiv. i izv.fin.'!D386</f>
        <v>0</v>
      </c>
      <c r="E356" s="79">
        <f>'Rashodi po aktiv. i izv.fin.'!E505+'Rashodi po aktiv. i izv.fin.'!E386</f>
        <v>0</v>
      </c>
      <c r="F356" s="79">
        <f>'Rashodi po aktiv. i izv.fin.'!F505+'Rashodi po aktiv. i izv.fin.'!F386</f>
        <v>0</v>
      </c>
      <c r="G356" s="98" t="e">
        <f t="shared" si="44"/>
        <v>#DIV/0!</v>
      </c>
      <c r="H356" s="98" t="e">
        <f t="shared" si="45"/>
        <v>#DIV/0!</v>
      </c>
    </row>
    <row r="357" spans="1:8" s="164" customFormat="1" ht="14.25" customHeight="1">
      <c r="A357" s="163">
        <v>3224</v>
      </c>
      <c r="B357" s="153" t="s">
        <v>1553</v>
      </c>
      <c r="C357" s="79">
        <f>'Rashodi po aktiv. i izv.fin.'!C589+'Rashodi po aktiv. i izv.fin.'!C387+'Rashodi po aktiv. i izv.fin.'!C506</f>
        <v>356</v>
      </c>
      <c r="D357" s="79">
        <f>'Rashodi po aktiv. i izv.fin.'!D589+'Rashodi po aktiv. i izv.fin.'!D387+'Rashodi po aktiv. i izv.fin.'!D506</f>
        <v>378.75</v>
      </c>
      <c r="E357" s="79">
        <f>'Rashodi po aktiv. i izv.fin.'!E589+'Rashodi po aktiv. i izv.fin.'!E387+'Rashodi po aktiv. i izv.fin.'!E506</f>
        <v>500</v>
      </c>
      <c r="F357" s="79">
        <f>'Rashodi po aktiv. i izv.fin.'!F589+'Rashodi po aktiv. i izv.fin.'!F387+'Rashodi po aktiv. i izv.fin.'!F506</f>
        <v>150000</v>
      </c>
      <c r="G357" s="98">
        <f t="shared" si="44"/>
        <v>106.39044943820224</v>
      </c>
      <c r="H357" s="98">
        <f t="shared" si="45"/>
        <v>75.75</v>
      </c>
    </row>
    <row r="358" spans="1:8" s="164" customFormat="1" ht="14.25" customHeight="1">
      <c r="A358" s="163">
        <v>3231</v>
      </c>
      <c r="B358" s="153" t="s">
        <v>1272</v>
      </c>
      <c r="C358" s="79">
        <f>'Rashodi po aktiv. i izv.fin.'!C507+'Rashodi po aktiv. i izv.fin.'!C388+'Rashodi po aktiv. i izv.fin.'!C590</f>
        <v>1338</v>
      </c>
      <c r="D358" s="79">
        <f>'Rashodi po aktiv. i izv.fin.'!D507+'Rashodi po aktiv. i izv.fin.'!D388+'Rashodi po aktiv. i izv.fin.'!D590</f>
        <v>0</v>
      </c>
      <c r="E358" s="79">
        <f>'Rashodi po aktiv. i izv.fin.'!E507+'Rashodi po aktiv. i izv.fin.'!E388+'Rashodi po aktiv. i izv.fin.'!E590</f>
        <v>0</v>
      </c>
      <c r="F358" s="79">
        <f>'Rashodi po aktiv. i izv.fin.'!F507+'Rashodi po aktiv. i izv.fin.'!F388+'Rashodi po aktiv. i izv.fin.'!F590</f>
        <v>0</v>
      </c>
      <c r="G358" s="98">
        <f t="shared" si="44"/>
        <v>0</v>
      </c>
      <c r="H358" s="98"/>
    </row>
    <row r="359" spans="1:8" s="164" customFormat="1" ht="14.25" hidden="1" customHeight="1">
      <c r="A359" s="163">
        <v>3232</v>
      </c>
      <c r="B359" s="153" t="s">
        <v>1568</v>
      </c>
      <c r="C359" s="79">
        <f>'Rashodi po aktiv. i izv.fin.'!C508</f>
        <v>0</v>
      </c>
      <c r="D359" s="79">
        <f>'Rashodi po aktiv. i izv.fin.'!D508</f>
        <v>0</v>
      </c>
      <c r="E359" s="79">
        <f>'Rashodi po aktiv. i izv.fin.'!E508</f>
        <v>0</v>
      </c>
      <c r="F359" s="79">
        <f>'Rashodi po aktiv. i izv.fin.'!F508</f>
        <v>0</v>
      </c>
      <c r="G359" s="98" t="e">
        <f t="shared" si="44"/>
        <v>#DIV/0!</v>
      </c>
      <c r="H359" s="98" t="e">
        <f t="shared" si="45"/>
        <v>#DIV/0!</v>
      </c>
    </row>
    <row r="360" spans="1:8" s="164" customFormat="1" ht="14.25" hidden="1" customHeight="1">
      <c r="A360" s="163">
        <v>3233</v>
      </c>
      <c r="B360" s="153" t="s">
        <v>1274</v>
      </c>
      <c r="C360" s="79">
        <f>'Rashodi po aktiv. i izv.fin.'!C509+'Rashodi po aktiv. i izv.fin.'!C389</f>
        <v>0</v>
      </c>
      <c r="D360" s="79">
        <f>'Rashodi po aktiv. i izv.fin.'!D509+'Rashodi po aktiv. i izv.fin.'!D389</f>
        <v>0</v>
      </c>
      <c r="E360" s="79">
        <f>'Rashodi po aktiv. i izv.fin.'!E509+'Rashodi po aktiv. i izv.fin.'!E389</f>
        <v>0</v>
      </c>
      <c r="F360" s="79">
        <f>'Rashodi po aktiv. i izv.fin.'!F509+'Rashodi po aktiv. i izv.fin.'!F389</f>
        <v>0</v>
      </c>
      <c r="G360" s="98" t="e">
        <f t="shared" si="44"/>
        <v>#DIV/0!</v>
      </c>
      <c r="H360" s="98" t="e">
        <f t="shared" si="45"/>
        <v>#DIV/0!</v>
      </c>
    </row>
    <row r="361" spans="1:8" s="164" customFormat="1" ht="14.25" customHeight="1">
      <c r="A361" s="163">
        <v>3235</v>
      </c>
      <c r="B361" s="153" t="s">
        <v>1276</v>
      </c>
      <c r="C361" s="79">
        <f>'Rashodi po aktiv. i izv.fin.'!C510+'Rashodi po aktiv. i izv.fin.'!C591+'Rashodi po aktiv. i izv.fin.'!C390+'Rashodi po aktiv. i izv.fin.'!C667+'Rashodi po aktiv. i izv.fin.'!C616</f>
        <v>24820</v>
      </c>
      <c r="D361" s="79">
        <f>'Rashodi po aktiv. i izv.fin.'!D510+'Rashodi po aktiv. i izv.fin.'!D591+'Rashodi po aktiv. i izv.fin.'!D390+'Rashodi po aktiv. i izv.fin.'!D667+'Rashodi po aktiv. i izv.fin.'!D616</f>
        <v>525</v>
      </c>
      <c r="E361" s="79">
        <f>'Rashodi po aktiv. i izv.fin.'!E510+'Rashodi po aktiv. i izv.fin.'!E591+'Rashodi po aktiv. i izv.fin.'!E390+'Rashodi po aktiv. i izv.fin.'!E667+'Rashodi po aktiv. i izv.fin.'!E616</f>
        <v>600</v>
      </c>
      <c r="F361" s="79">
        <f>'Rashodi po aktiv. i izv.fin.'!F510+'Rashodi po aktiv. i izv.fin.'!F591+'Rashodi po aktiv. i izv.fin.'!F390+'Rashodi po aktiv. i izv.fin.'!F667+'Rashodi po aktiv. i izv.fin.'!F616</f>
        <v>8000</v>
      </c>
      <c r="G361" s="98">
        <f t="shared" si="44"/>
        <v>2.1152296535052377</v>
      </c>
      <c r="H361" s="98">
        <f t="shared" si="45"/>
        <v>87.5</v>
      </c>
    </row>
    <row r="362" spans="1:8" s="164" customFormat="1" ht="14.25" customHeight="1">
      <c r="A362" s="163">
        <v>3237</v>
      </c>
      <c r="B362" s="153" t="s">
        <v>1278</v>
      </c>
      <c r="C362" s="79">
        <f>'Rashodi po aktiv. i izv.fin.'!C511+'Rashodi po aktiv. i izv.fin.'!C592+'Rashodi po aktiv. i izv.fin.'!C639+'Rashodi po aktiv. i izv.fin.'!C646+'Rashodi po aktiv. i izv.fin.'!C391+'Rashodi po aktiv. i izv.fin.'!C668+'Rashodi po aktiv. i izv.fin.'!C617</f>
        <v>31415</v>
      </c>
      <c r="D362" s="79">
        <f>'Rashodi po aktiv. i izv.fin.'!D511+'Rashodi po aktiv. i izv.fin.'!D592+'Rashodi po aktiv. i izv.fin.'!D639+'Rashodi po aktiv. i izv.fin.'!D646+'Rashodi po aktiv. i izv.fin.'!D391+'Rashodi po aktiv. i izv.fin.'!D668+'Rashodi po aktiv. i izv.fin.'!D617</f>
        <v>20562.349999999999</v>
      </c>
      <c r="E362" s="79">
        <f>'Rashodi po aktiv. i izv.fin.'!E511+'Rashodi po aktiv. i izv.fin.'!E592+'Rashodi po aktiv. i izv.fin.'!E639+'Rashodi po aktiv. i izv.fin.'!E646+'Rashodi po aktiv. i izv.fin.'!E391+'Rashodi po aktiv. i izv.fin.'!E668+'Rashodi po aktiv. i izv.fin.'!E617</f>
        <v>6300</v>
      </c>
      <c r="F362" s="79">
        <f>'Rashodi po aktiv. i izv.fin.'!F511+'Rashodi po aktiv. i izv.fin.'!F592+'Rashodi po aktiv. i izv.fin.'!F639+'Rashodi po aktiv. i izv.fin.'!F646+'Rashodi po aktiv. i izv.fin.'!F391+'Rashodi po aktiv. i izv.fin.'!F668+'Rashodi po aktiv. i izv.fin.'!F617</f>
        <v>27705</v>
      </c>
      <c r="G362" s="98">
        <f t="shared" si="44"/>
        <v>65.453923285054898</v>
      </c>
      <c r="H362" s="98">
        <f t="shared" si="45"/>
        <v>326.38650793650788</v>
      </c>
    </row>
    <row r="363" spans="1:8" s="164" customFormat="1" ht="14.25" customHeight="1">
      <c r="A363" s="163">
        <v>3239</v>
      </c>
      <c r="B363" s="153" t="s">
        <v>1280</v>
      </c>
      <c r="C363" s="79">
        <f>'Rashodi po aktiv. i izv.fin.'!C512+'Rashodi po aktiv. i izv.fin.'!C640+'Rashodi po aktiv. i izv.fin.'!C647+'Rashodi po aktiv. i izv.fin.'!C392+'Rashodi po aktiv. i izv.fin.'!C618+'Rashodi po aktiv. i izv.fin.'!C593+'Rashodi po aktiv. i izv.fin.'!C669</f>
        <v>13289</v>
      </c>
      <c r="D363" s="79">
        <f>'Rashodi po aktiv. i izv.fin.'!D512+'Rashodi po aktiv. i izv.fin.'!D640+'Rashodi po aktiv. i izv.fin.'!D647+'Rashodi po aktiv. i izv.fin.'!D392+'Rashodi po aktiv. i izv.fin.'!D618+'Rashodi po aktiv. i izv.fin.'!D593+'Rashodi po aktiv. i izv.fin.'!D669</f>
        <v>63223.360000000001</v>
      </c>
      <c r="E363" s="79">
        <f>'Rashodi po aktiv. i izv.fin.'!E512+'Rashodi po aktiv. i izv.fin.'!E640+'Rashodi po aktiv. i izv.fin.'!E647+'Rashodi po aktiv. i izv.fin.'!E392+'Rashodi po aktiv. i izv.fin.'!E618+'Rashodi po aktiv. i izv.fin.'!E593+'Rashodi po aktiv. i izv.fin.'!E669</f>
        <v>64800</v>
      </c>
      <c r="F363" s="79">
        <f>'Rashodi po aktiv. i izv.fin.'!F512+'Rashodi po aktiv. i izv.fin.'!F640+'Rashodi po aktiv. i izv.fin.'!F647+'Rashodi po aktiv. i izv.fin.'!F392+'Rashodi po aktiv. i izv.fin.'!F618+'Rashodi po aktiv. i izv.fin.'!F593+'Rashodi po aktiv. i izv.fin.'!F669</f>
        <v>47500</v>
      </c>
      <c r="G363" s="98">
        <f t="shared" si="44"/>
        <v>475.75709233200394</v>
      </c>
      <c r="H363" s="98">
        <f t="shared" si="45"/>
        <v>97.566913580246919</v>
      </c>
    </row>
    <row r="364" spans="1:8" s="164" customFormat="1" ht="14.25" customHeight="1">
      <c r="A364" s="163">
        <v>3241</v>
      </c>
      <c r="B364" s="153" t="s">
        <v>1377</v>
      </c>
      <c r="C364" s="79">
        <f>'Rashodi po aktiv. i izv.fin.'!C513+'Rashodi po aktiv. i izv.fin.'!C394+'Rashodi po aktiv. i izv.fin.'!C670+'Rashodi po aktiv. i izv.fin.'!C594+'Rashodi po aktiv. i izv.fin.'!C620</f>
        <v>1340</v>
      </c>
      <c r="D364" s="79">
        <f>'Rashodi po aktiv. i izv.fin.'!D513+'Rashodi po aktiv. i izv.fin.'!D394+'Rashodi po aktiv. i izv.fin.'!D670+'Rashodi po aktiv. i izv.fin.'!D594+'Rashodi po aktiv. i izv.fin.'!D620</f>
        <v>20022.900000000001</v>
      </c>
      <c r="E364" s="79">
        <f>'Rashodi po aktiv. i izv.fin.'!E513+'Rashodi po aktiv. i izv.fin.'!E394+'Rashodi po aktiv. i izv.fin.'!E670+'Rashodi po aktiv. i izv.fin.'!E594+'Rashodi po aktiv. i izv.fin.'!E620</f>
        <v>6500</v>
      </c>
      <c r="F364" s="79">
        <f>'Rashodi po aktiv. i izv.fin.'!F513+'Rashodi po aktiv. i izv.fin.'!F394+'Rashodi po aktiv. i izv.fin.'!F670+'Rashodi po aktiv. i izv.fin.'!F594+'Rashodi po aktiv. i izv.fin.'!F620</f>
        <v>0</v>
      </c>
      <c r="G364" s="98">
        <f t="shared" si="44"/>
        <v>1494.2462686567164</v>
      </c>
      <c r="H364" s="98">
        <f t="shared" si="45"/>
        <v>308.04461538461544</v>
      </c>
    </row>
    <row r="365" spans="1:8" s="164" customFormat="1" ht="14.25" customHeight="1">
      <c r="A365" s="163">
        <v>3293</v>
      </c>
      <c r="B365" s="153" t="s">
        <v>1321</v>
      </c>
      <c r="C365" s="79">
        <f>'Rashodi po aktiv. i izv.fin.'!C514+'Rashodi po aktiv. i izv.fin.'!C671+'Rashodi po aktiv. i izv.fin.'!C595+'Rashodi po aktiv. i izv.fin.'!C619</f>
        <v>4619</v>
      </c>
      <c r="D365" s="79">
        <f>'Rashodi po aktiv. i izv.fin.'!D514+'Rashodi po aktiv. i izv.fin.'!D671+'Rashodi po aktiv. i izv.fin.'!D595+'Rashodi po aktiv. i izv.fin.'!D619</f>
        <v>6273.67</v>
      </c>
      <c r="E365" s="79">
        <f>'Rashodi po aktiv. i izv.fin.'!E514+'Rashodi po aktiv. i izv.fin.'!E671+'Rashodi po aktiv. i izv.fin.'!E595+'Rashodi po aktiv. i izv.fin.'!E619</f>
        <v>7700</v>
      </c>
      <c r="F365" s="79">
        <f>'Rashodi po aktiv. i izv.fin.'!F514+'Rashodi po aktiv. i izv.fin.'!F671+'Rashodi po aktiv. i izv.fin.'!F595+'Rashodi po aktiv. i izv.fin.'!F619</f>
        <v>5000</v>
      </c>
      <c r="G365" s="98">
        <f t="shared" si="44"/>
        <v>135.82312188785451</v>
      </c>
      <c r="H365" s="98">
        <f t="shared" si="45"/>
        <v>81.476233766233761</v>
      </c>
    </row>
    <row r="366" spans="1:8" s="164" customFormat="1" ht="14.25" customHeight="1">
      <c r="A366" s="163">
        <v>3294</v>
      </c>
      <c r="B366" s="153" t="s">
        <v>1283</v>
      </c>
      <c r="C366" s="79">
        <f>'Rashodi po aktiv. i izv.fin.'!C515+'Rashodi po aktiv. i izv.fin.'!C596</f>
        <v>6192</v>
      </c>
      <c r="D366" s="79">
        <f>'Rashodi po aktiv. i izv.fin.'!D515+'Rashodi po aktiv. i izv.fin.'!D596</f>
        <v>1625.55</v>
      </c>
      <c r="E366" s="79">
        <f>'Rashodi po aktiv. i izv.fin.'!E515+'Rashodi po aktiv. i izv.fin.'!E596</f>
        <v>1600</v>
      </c>
      <c r="F366" s="79">
        <f>'Rashodi po aktiv. i izv.fin.'!F515+'Rashodi po aktiv. i izv.fin.'!F596</f>
        <v>0</v>
      </c>
      <c r="G366" s="98">
        <f t="shared" si="44"/>
        <v>26.252422480620151</v>
      </c>
      <c r="H366" s="98">
        <f t="shared" si="45"/>
        <v>101.59687499999998</v>
      </c>
    </row>
    <row r="367" spans="1:8" s="164" customFormat="1" ht="14.25" hidden="1" customHeight="1">
      <c r="A367" s="163">
        <v>3295</v>
      </c>
      <c r="B367" s="153" t="s">
        <v>1284</v>
      </c>
      <c r="C367" s="79">
        <f>'Rashodi po aktiv. i izv.fin.'!C516+'Rashodi po aktiv. i izv.fin.'!C597</f>
        <v>0</v>
      </c>
      <c r="D367" s="79">
        <f>'Rashodi po aktiv. i izv.fin.'!D516+'Rashodi po aktiv. i izv.fin.'!D597</f>
        <v>0</v>
      </c>
      <c r="E367" s="79">
        <f>'Rashodi po aktiv. i izv.fin.'!E516+'Rashodi po aktiv. i izv.fin.'!E597</f>
        <v>0</v>
      </c>
      <c r="F367" s="79">
        <f>'Rashodi po aktiv. i izv.fin.'!F516+'Rashodi po aktiv. i izv.fin.'!F597</f>
        <v>0</v>
      </c>
      <c r="G367" s="98" t="e">
        <f t="shared" si="44"/>
        <v>#DIV/0!</v>
      </c>
      <c r="H367" s="98" t="e">
        <f t="shared" si="45"/>
        <v>#DIV/0!</v>
      </c>
    </row>
    <row r="368" spans="1:8" s="164" customFormat="1" ht="14.25" customHeight="1">
      <c r="A368" s="163">
        <v>3299</v>
      </c>
      <c r="B368" s="153" t="s">
        <v>1285</v>
      </c>
      <c r="C368" s="79">
        <f>'Rashodi po aktiv. i izv.fin.'!C517+'Rashodi po aktiv. i izv.fin.'!C598+'Rashodi po aktiv. i izv.fin.'!C393</f>
        <v>0</v>
      </c>
      <c r="D368" s="79">
        <f>'Rashodi po aktiv. i izv.fin.'!D517+'Rashodi po aktiv. i izv.fin.'!D598+'Rashodi po aktiv. i izv.fin.'!D393</f>
        <v>10212.630000000001</v>
      </c>
      <c r="E368" s="79">
        <f>'Rashodi po aktiv. i izv.fin.'!E517+'Rashodi po aktiv. i izv.fin.'!E598+'Rashodi po aktiv. i izv.fin.'!E393</f>
        <v>10500</v>
      </c>
      <c r="F368" s="79">
        <f>'Rashodi po aktiv. i izv.fin.'!F517+'Rashodi po aktiv. i izv.fin.'!F598+'Rashodi po aktiv. i izv.fin.'!F393</f>
        <v>0</v>
      </c>
      <c r="G368" s="98"/>
      <c r="H368" s="98">
        <f t="shared" si="45"/>
        <v>97.263142857142867</v>
      </c>
    </row>
    <row r="369" spans="1:8" s="164" customFormat="1" ht="14.25" hidden="1" customHeight="1">
      <c r="A369" s="163">
        <v>3431</v>
      </c>
      <c r="B369" s="153" t="s">
        <v>1569</v>
      </c>
      <c r="C369" s="79">
        <f>'Rashodi po aktiv. i izv.fin.'!C395</f>
        <v>0</v>
      </c>
      <c r="D369" s="79">
        <f>'Rashodi po aktiv. i izv.fin.'!D395</f>
        <v>0</v>
      </c>
      <c r="E369" s="79">
        <f>'Rashodi po aktiv. i izv.fin.'!E395</f>
        <v>0</v>
      </c>
      <c r="F369" s="79">
        <f>'Rashodi po aktiv. i izv.fin.'!F395</f>
        <v>0</v>
      </c>
      <c r="G369" s="98"/>
      <c r="H369" s="98" t="e">
        <f t="shared" si="45"/>
        <v>#DIV/0!</v>
      </c>
    </row>
    <row r="370" spans="1:8" s="164" customFormat="1" ht="14.25" hidden="1" customHeight="1">
      <c r="A370" s="163">
        <v>3432</v>
      </c>
      <c r="B370" s="166" t="s">
        <v>1323</v>
      </c>
      <c r="C370" s="79">
        <f>'Rashodi po aktiv. i izv.fin.'!C518+'Rashodi po aktiv. i izv.fin.'!C599</f>
        <v>0</v>
      </c>
      <c r="D370" s="79">
        <f>'Rashodi po aktiv. i izv.fin.'!D518+'Rashodi po aktiv. i izv.fin.'!D599</f>
        <v>0</v>
      </c>
      <c r="E370" s="79">
        <f>'Rashodi po aktiv. i izv.fin.'!E518+'Rashodi po aktiv. i izv.fin.'!E599</f>
        <v>0</v>
      </c>
      <c r="F370" s="79">
        <f>'Rashodi po aktiv. i izv.fin.'!F518+'Rashodi po aktiv. i izv.fin.'!F599</f>
        <v>0</v>
      </c>
      <c r="G370" s="98"/>
      <c r="H370" s="98" t="e">
        <f t="shared" si="45"/>
        <v>#DIV/0!</v>
      </c>
    </row>
    <row r="371" spans="1:8" s="164" customFormat="1" ht="14.25" customHeight="1">
      <c r="A371" s="163">
        <v>3611</v>
      </c>
      <c r="B371" s="166" t="s">
        <v>1619</v>
      </c>
      <c r="C371" s="79">
        <f>'Rashodi po aktiv. i izv.fin.'!C519</f>
        <v>0</v>
      </c>
      <c r="D371" s="79">
        <f>'Rashodi po aktiv. i izv.fin.'!D519</f>
        <v>78843.13</v>
      </c>
      <c r="E371" s="79">
        <f>'Rashodi po aktiv. i izv.fin.'!E519</f>
        <v>79000</v>
      </c>
      <c r="F371" s="79">
        <f>'Rashodi po aktiv. i izv.fin.'!F519</f>
        <v>0</v>
      </c>
      <c r="G371" s="98"/>
      <c r="H371" s="98">
        <f t="shared" si="45"/>
        <v>99.801430379746833</v>
      </c>
    </row>
    <row r="372" spans="1:8" s="164" customFormat="1" ht="14.25" customHeight="1">
      <c r="A372" s="163">
        <v>3691</v>
      </c>
      <c r="B372" s="166" t="s">
        <v>1631</v>
      </c>
      <c r="C372" s="79">
        <f>'Rashodi po aktiv. i izv.fin.'!C520</f>
        <v>19348</v>
      </c>
      <c r="D372" s="79">
        <f>'Rashodi po aktiv. i izv.fin.'!D520</f>
        <v>0</v>
      </c>
      <c r="E372" s="79">
        <f>'Rashodi po aktiv. i izv.fin.'!E520</f>
        <v>0</v>
      </c>
      <c r="F372" s="79">
        <f>'Rashodi po aktiv. i izv.fin.'!F520</f>
        <v>0</v>
      </c>
      <c r="G372" s="98">
        <f t="shared" si="44"/>
        <v>0</v>
      </c>
      <c r="H372" s="98"/>
    </row>
    <row r="373" spans="1:8" s="164" customFormat="1" ht="14.25" customHeight="1">
      <c r="A373" s="163">
        <v>3721</v>
      </c>
      <c r="B373" s="153" t="s">
        <v>1422</v>
      </c>
      <c r="C373" s="79">
        <f>'Rashodi po aktiv. i izv.fin.'!C521</f>
        <v>7505</v>
      </c>
      <c r="D373" s="79">
        <f>'Rashodi po aktiv. i izv.fin.'!D521</f>
        <v>103.08</v>
      </c>
      <c r="E373" s="79">
        <f>'Rashodi po aktiv. i izv.fin.'!E521</f>
        <v>0</v>
      </c>
      <c r="F373" s="79">
        <f>'Rashodi po aktiv. i izv.fin.'!F521</f>
        <v>7500</v>
      </c>
      <c r="G373" s="98">
        <f t="shared" si="44"/>
        <v>1.3734843437708195</v>
      </c>
      <c r="H373" s="98"/>
    </row>
    <row r="374" spans="1:8" s="164" customFormat="1" ht="14.25" hidden="1" customHeight="1">
      <c r="A374" s="163">
        <v>3811</v>
      </c>
      <c r="B374" s="153" t="s">
        <v>1333</v>
      </c>
      <c r="C374" s="79">
        <f>'Rashodi po aktiv. i izv.fin.'!C522</f>
        <v>0</v>
      </c>
      <c r="D374" s="79">
        <f>'Rashodi po aktiv. i izv.fin.'!D522</f>
        <v>0</v>
      </c>
      <c r="E374" s="79">
        <f>'Rashodi po aktiv. i izv.fin.'!E522</f>
        <v>0</v>
      </c>
      <c r="F374" s="79">
        <f>'Rashodi po aktiv. i izv.fin.'!F522</f>
        <v>0</v>
      </c>
      <c r="G374" s="98" t="e">
        <f t="shared" si="44"/>
        <v>#DIV/0!</v>
      </c>
      <c r="H374" s="98" t="e">
        <f t="shared" si="45"/>
        <v>#DIV/0!</v>
      </c>
    </row>
    <row r="375" spans="1:8" s="164" customFormat="1" ht="14.25" hidden="1" customHeight="1">
      <c r="A375" s="163">
        <v>4123</v>
      </c>
      <c r="B375" s="153" t="s">
        <v>1334</v>
      </c>
      <c r="C375" s="79">
        <f>'Rashodi po aktiv. i izv.fin.'!C523</f>
        <v>0</v>
      </c>
      <c r="D375" s="79">
        <f>'Rashodi po aktiv. i izv.fin.'!D523</f>
        <v>0</v>
      </c>
      <c r="E375" s="79">
        <f>'Rashodi po aktiv. i izv.fin.'!E523</f>
        <v>0</v>
      </c>
      <c r="F375" s="79">
        <f>'Rashodi po aktiv. i izv.fin.'!F523</f>
        <v>0</v>
      </c>
      <c r="G375" s="98" t="e">
        <f t="shared" si="44"/>
        <v>#DIV/0!</v>
      </c>
      <c r="H375" s="98" t="e">
        <f t="shared" si="45"/>
        <v>#DIV/0!</v>
      </c>
    </row>
    <row r="376" spans="1:8" s="164" customFormat="1" ht="14.25" customHeight="1">
      <c r="A376" s="163">
        <v>4221</v>
      </c>
      <c r="B376" s="153" t="s">
        <v>1287</v>
      </c>
      <c r="C376" s="79">
        <f>'Rashodi po aktiv. i izv.fin.'!C524+'Rashodi po aktiv. i izv.fin.'!C600+'Rashodi po aktiv. i izv.fin.'!C621+'Rashodi po aktiv. i izv.fin.'!C641</f>
        <v>16417</v>
      </c>
      <c r="D376" s="79">
        <f>'Rashodi po aktiv. i izv.fin.'!D524+'Rashodi po aktiv. i izv.fin.'!D600+'Rashodi po aktiv. i izv.fin.'!D621+'Rashodi po aktiv. i izv.fin.'!D641</f>
        <v>15532.5</v>
      </c>
      <c r="E376" s="79">
        <f>'Rashodi po aktiv. i izv.fin.'!E524+'Rashodi po aktiv. i izv.fin.'!E600+'Rashodi po aktiv. i izv.fin.'!E621+'Rashodi po aktiv. i izv.fin.'!E641</f>
        <v>12000</v>
      </c>
      <c r="F376" s="79">
        <f>'Rashodi po aktiv. i izv.fin.'!F524+'Rashodi po aktiv. i izv.fin.'!F600+'Rashodi po aktiv. i izv.fin.'!F621+'Rashodi po aktiv. i izv.fin.'!F641</f>
        <v>0</v>
      </c>
      <c r="G376" s="98">
        <f t="shared" si="44"/>
        <v>94.612292136200281</v>
      </c>
      <c r="H376" s="98">
        <f t="shared" si="45"/>
        <v>129.4375</v>
      </c>
    </row>
    <row r="377" spans="1:8" s="164" customFormat="1" ht="14.25" hidden="1" customHeight="1">
      <c r="A377" s="163">
        <v>4222</v>
      </c>
      <c r="B377" s="153" t="s">
        <v>1327</v>
      </c>
      <c r="C377" s="79">
        <f>'Rashodi po aktiv. i izv.fin.'!C525</f>
        <v>0</v>
      </c>
      <c r="D377" s="79">
        <f>'Rashodi po aktiv. i izv.fin.'!D525</f>
        <v>0</v>
      </c>
      <c r="E377" s="79">
        <f>'Rashodi po aktiv. i izv.fin.'!E525</f>
        <v>0</v>
      </c>
      <c r="F377" s="79">
        <f>'Rashodi po aktiv. i izv.fin.'!F525</f>
        <v>0</v>
      </c>
      <c r="G377" s="98" t="e">
        <f t="shared" si="44"/>
        <v>#DIV/0!</v>
      </c>
      <c r="H377" s="98" t="e">
        <f t="shared" si="45"/>
        <v>#DIV/0!</v>
      </c>
    </row>
    <row r="378" spans="1:8" s="164" customFormat="1" ht="14.25" customHeight="1">
      <c r="A378" s="163">
        <v>4224</v>
      </c>
      <c r="B378" s="153" t="s">
        <v>1336</v>
      </c>
      <c r="C378" s="79">
        <f>'Rashodi po aktiv. i izv.fin.'!C526+'Rashodi po aktiv. i izv.fin.'!C622</f>
        <v>0</v>
      </c>
      <c r="D378" s="79">
        <f>'Rashodi po aktiv. i izv.fin.'!D526+'Rashodi po aktiv. i izv.fin.'!D622</f>
        <v>522798.12</v>
      </c>
      <c r="E378" s="79">
        <f>'Rashodi po aktiv. i izv.fin.'!E526+'Rashodi po aktiv. i izv.fin.'!E622</f>
        <v>522800</v>
      </c>
      <c r="F378" s="79">
        <f>'Rashodi po aktiv. i izv.fin.'!F526+'Rashodi po aktiv. i izv.fin.'!F622</f>
        <v>0</v>
      </c>
      <c r="G378" s="98"/>
      <c r="H378" s="98">
        <f t="shared" si="45"/>
        <v>99.999640397857689</v>
      </c>
    </row>
    <row r="379" spans="1:8" s="164" customFormat="1" ht="14.25" customHeight="1">
      <c r="A379" s="163">
        <v>4225</v>
      </c>
      <c r="B379" s="153" t="s">
        <v>1337</v>
      </c>
      <c r="C379" s="79">
        <f>'Rashodi po aktiv. i izv.fin.'!C601</f>
        <v>8000</v>
      </c>
      <c r="D379" s="79">
        <f>'Rashodi po aktiv. i izv.fin.'!D601</f>
        <v>0</v>
      </c>
      <c r="E379" s="79">
        <f>'Rashodi po aktiv. i izv.fin.'!E601</f>
        <v>0</v>
      </c>
      <c r="F379" s="79">
        <f>'Rashodi po aktiv. i izv.fin.'!F601</f>
        <v>0</v>
      </c>
      <c r="G379" s="98">
        <f t="shared" si="44"/>
        <v>0</v>
      </c>
      <c r="H379" s="98"/>
    </row>
    <row r="380" spans="1:8" s="164" customFormat="1" ht="14.25" customHeight="1">
      <c r="A380" s="163">
        <v>4227</v>
      </c>
      <c r="B380" s="153" t="s">
        <v>1288</v>
      </c>
      <c r="C380" s="79">
        <f>'Rashodi po aktiv. i izv.fin.'!C527+'Rashodi po aktiv. i izv.fin.'!C623+'Rashodi po aktiv. i izv.fin.'!C602</f>
        <v>0</v>
      </c>
      <c r="D380" s="79">
        <f>'Rashodi po aktiv. i izv.fin.'!D527+'Rashodi po aktiv. i izv.fin.'!D623+'Rashodi po aktiv. i izv.fin.'!D602</f>
        <v>4844.84</v>
      </c>
      <c r="E380" s="79">
        <f>'Rashodi po aktiv. i izv.fin.'!E527+'Rashodi po aktiv. i izv.fin.'!E623+'Rashodi po aktiv. i izv.fin.'!E602</f>
        <v>5000</v>
      </c>
      <c r="F380" s="79">
        <f>'Rashodi po aktiv. i izv.fin.'!F527+'Rashodi po aktiv. i izv.fin.'!F623+'Rashodi po aktiv. i izv.fin.'!F602</f>
        <v>0</v>
      </c>
      <c r="G380" s="98"/>
      <c r="H380" s="98">
        <f t="shared" si="45"/>
        <v>96.896799999999999</v>
      </c>
    </row>
    <row r="381" spans="1:8" s="164" customFormat="1" ht="14.25" hidden="1" customHeight="1">
      <c r="A381" s="163">
        <v>4241</v>
      </c>
      <c r="B381" s="153" t="s">
        <v>1328</v>
      </c>
      <c r="C381" s="79">
        <f>'Rashodi po aktiv. i izv.fin.'!C528+'Rashodi po aktiv. i izv.fin.'!C603</f>
        <v>0</v>
      </c>
      <c r="D381" s="79">
        <f>'Rashodi po aktiv. i izv.fin.'!D528+'Rashodi po aktiv. i izv.fin.'!D603</f>
        <v>0</v>
      </c>
      <c r="E381" s="79">
        <f>'Rashodi po aktiv. i izv.fin.'!E528+'Rashodi po aktiv. i izv.fin.'!E603</f>
        <v>0</v>
      </c>
      <c r="F381" s="79">
        <f>'Rashodi po aktiv. i izv.fin.'!F528+'Rashodi po aktiv. i izv.fin.'!F603</f>
        <v>0</v>
      </c>
      <c r="G381" s="98" t="e">
        <f t="shared" si="44"/>
        <v>#DIV/0!</v>
      </c>
      <c r="H381" s="98" t="e">
        <f t="shared" si="45"/>
        <v>#DIV/0!</v>
      </c>
    </row>
    <row r="382" spans="1:8" s="19" customFormat="1" ht="15" customHeight="1">
      <c r="A382" s="50"/>
      <c r="B382" s="50" t="s">
        <v>522</v>
      </c>
      <c r="C382" s="53">
        <f t="shared" ref="C382:E382" si="48">SUM(C383:C393)</f>
        <v>22702</v>
      </c>
      <c r="D382" s="53">
        <f>SUM(D383:D393)</f>
        <v>152124.58000000002</v>
      </c>
      <c r="E382" s="53">
        <f t="shared" si="48"/>
        <v>145055</v>
      </c>
      <c r="F382" s="53">
        <f>SUM(F383:F393)</f>
        <v>15000</v>
      </c>
      <c r="G382" s="101">
        <f t="shared" si="44"/>
        <v>670.09329574486833</v>
      </c>
      <c r="H382" s="101">
        <f t="shared" si="45"/>
        <v>104.87372375995314</v>
      </c>
    </row>
    <row r="383" spans="1:8" s="164" customFormat="1" ht="18" customHeight="1">
      <c r="A383" s="163">
        <v>3224</v>
      </c>
      <c r="B383" s="153" t="s">
        <v>1280</v>
      </c>
      <c r="C383" s="79">
        <f>'Rashodi po aktiv. i izv.fin.'!C530</f>
        <v>15000</v>
      </c>
      <c r="D383" s="79">
        <f>'Rashodi po aktiv. i izv.fin.'!D530</f>
        <v>15000</v>
      </c>
      <c r="E383" s="79">
        <f>'Rashodi po aktiv. i izv.fin.'!E530</f>
        <v>15000</v>
      </c>
      <c r="F383" s="79">
        <f>'Rashodi po aktiv. i izv.fin.'!F530</f>
        <v>0</v>
      </c>
      <c r="G383" s="98">
        <f t="shared" si="44"/>
        <v>100</v>
      </c>
      <c r="H383" s="98">
        <f t="shared" si="45"/>
        <v>100</v>
      </c>
    </row>
    <row r="384" spans="1:8" s="164" customFormat="1" ht="18" customHeight="1">
      <c r="A384" s="163">
        <v>3231</v>
      </c>
      <c r="B384" s="153" t="s">
        <v>1272</v>
      </c>
      <c r="C384" s="79">
        <f>'Rashodi po aktiv. i izv.fin.'!C531</f>
        <v>0</v>
      </c>
      <c r="D384" s="79">
        <f>'Rashodi po aktiv. i izv.fin.'!D531</f>
        <v>14875</v>
      </c>
      <c r="E384" s="79">
        <f>'Rashodi po aktiv. i izv.fin.'!E531</f>
        <v>15000</v>
      </c>
      <c r="F384" s="79">
        <f>'Rashodi po aktiv. i izv.fin.'!F531</f>
        <v>0</v>
      </c>
      <c r="G384" s="98"/>
      <c r="H384" s="98">
        <f t="shared" si="45"/>
        <v>99.166666666666671</v>
      </c>
    </row>
    <row r="385" spans="1:8" s="164" customFormat="1" ht="18" hidden="1" customHeight="1">
      <c r="A385" s="163">
        <v>3235</v>
      </c>
      <c r="B385" s="153" t="s">
        <v>1276</v>
      </c>
      <c r="C385" s="79">
        <f>'Rashodi po aktiv. i izv.fin.'!C532</f>
        <v>0</v>
      </c>
      <c r="D385" s="79">
        <f>'Rashodi po aktiv. i izv.fin.'!D532</f>
        <v>0</v>
      </c>
      <c r="E385" s="79">
        <f>'Rashodi po aktiv. i izv.fin.'!E532</f>
        <v>0</v>
      </c>
      <c r="F385" s="79">
        <f>'Rashodi po aktiv. i izv.fin.'!F532</f>
        <v>0</v>
      </c>
      <c r="G385" s="98"/>
      <c r="H385" s="98" t="e">
        <f t="shared" si="45"/>
        <v>#DIV/0!</v>
      </c>
    </row>
    <row r="386" spans="1:8" s="164" customFormat="1" ht="15" hidden="1" customHeight="1">
      <c r="A386" s="163">
        <v>3237</v>
      </c>
      <c r="B386" s="153" t="s">
        <v>1278</v>
      </c>
      <c r="C386" s="79">
        <f>'Rashodi po aktiv. i izv.fin.'!C533</f>
        <v>0</v>
      </c>
      <c r="D386" s="79">
        <f>'Rashodi po aktiv. i izv.fin.'!D533</f>
        <v>0</v>
      </c>
      <c r="E386" s="79">
        <f>'Rashodi po aktiv. i izv.fin.'!E533</f>
        <v>0</v>
      </c>
      <c r="F386" s="79">
        <f>'Rashodi po aktiv. i izv.fin.'!F533</f>
        <v>0</v>
      </c>
      <c r="G386" s="98"/>
      <c r="H386" s="98" t="e">
        <f t="shared" si="45"/>
        <v>#DIV/0!</v>
      </c>
    </row>
    <row r="387" spans="1:8" s="164" customFormat="1" ht="15" customHeight="1">
      <c r="A387" s="163">
        <v>3239</v>
      </c>
      <c r="B387" s="153" t="s">
        <v>1280</v>
      </c>
      <c r="C387" s="79">
        <f>'Rashodi po aktiv. i izv.fin.'!C534+'Rashodi po aktiv. i izv.fin.'!C605</f>
        <v>0</v>
      </c>
      <c r="D387" s="79">
        <f>'Rashodi po aktiv. i izv.fin.'!D534+'Rashodi po aktiv. i izv.fin.'!D605</f>
        <v>6294.58</v>
      </c>
      <c r="E387" s="79">
        <f>'Rashodi po aktiv. i izv.fin.'!E534+'Rashodi po aktiv. i izv.fin.'!E605</f>
        <v>6300</v>
      </c>
      <c r="F387" s="79">
        <f>'Rashodi po aktiv. i izv.fin.'!F534+'Rashodi po aktiv. i izv.fin.'!F605</f>
        <v>0</v>
      </c>
      <c r="G387" s="98"/>
      <c r="H387" s="98">
        <f t="shared" si="45"/>
        <v>99.91396825396825</v>
      </c>
    </row>
    <row r="388" spans="1:8" s="164" customFormat="1" ht="15" hidden="1" customHeight="1">
      <c r="A388" s="163">
        <v>3293</v>
      </c>
      <c r="B388" s="153" t="s">
        <v>1321</v>
      </c>
      <c r="C388" s="79">
        <f>'Rashodi po aktiv. i izv.fin.'!C535+'Rashodi po aktiv. i izv.fin.'!C606</f>
        <v>0</v>
      </c>
      <c r="D388" s="79">
        <f>'Rashodi po aktiv. i izv.fin.'!D535+'Rashodi po aktiv. i izv.fin.'!D606</f>
        <v>0</v>
      </c>
      <c r="E388" s="79">
        <f>'Rashodi po aktiv. i izv.fin.'!E535+'Rashodi po aktiv. i izv.fin.'!E606</f>
        <v>0</v>
      </c>
      <c r="F388" s="79">
        <f>'Rashodi po aktiv. i izv.fin.'!F535+'Rashodi po aktiv. i izv.fin.'!F606</f>
        <v>0</v>
      </c>
      <c r="G388" s="98"/>
      <c r="H388" s="98" t="e">
        <f t="shared" si="45"/>
        <v>#DIV/0!</v>
      </c>
    </row>
    <row r="389" spans="1:8" s="164" customFormat="1" ht="15" customHeight="1">
      <c r="A389" s="163">
        <v>3299</v>
      </c>
      <c r="B389" s="153" t="s">
        <v>1285</v>
      </c>
      <c r="C389" s="79">
        <f>'Rashodi po aktiv. i izv.fin.'!C536</f>
        <v>0</v>
      </c>
      <c r="D389" s="79">
        <f>'Rashodi po aktiv. i izv.fin.'!D536</f>
        <v>65955</v>
      </c>
      <c r="E389" s="79">
        <f>'Rashodi po aktiv. i izv.fin.'!E536</f>
        <v>58755</v>
      </c>
      <c r="F389" s="79">
        <f>'Rashodi po aktiv. i izv.fin.'!F536</f>
        <v>0</v>
      </c>
      <c r="G389" s="98"/>
      <c r="H389" s="98">
        <f t="shared" si="45"/>
        <v>112.25427623181005</v>
      </c>
    </row>
    <row r="390" spans="1:8" s="164" customFormat="1" ht="15" customHeight="1">
      <c r="A390" s="163">
        <v>3811</v>
      </c>
      <c r="B390" s="153" t="s">
        <v>1441</v>
      </c>
      <c r="C390" s="79">
        <f>'Rashodi po aktiv. i izv.fin.'!C537</f>
        <v>0</v>
      </c>
      <c r="D390" s="79">
        <f>'Rashodi po aktiv. i izv.fin.'!D537</f>
        <v>0</v>
      </c>
      <c r="E390" s="79">
        <f>'Rashodi po aktiv. i izv.fin.'!E537</f>
        <v>0</v>
      </c>
      <c r="F390" s="79">
        <f>'Rashodi po aktiv. i izv.fin.'!F537</f>
        <v>0</v>
      </c>
      <c r="G390" s="98"/>
      <c r="H390" s="98"/>
    </row>
    <row r="391" spans="1:8" s="164" customFormat="1" ht="15" customHeight="1">
      <c r="A391" s="163">
        <v>4221</v>
      </c>
      <c r="B391" s="153" t="s">
        <v>1624</v>
      </c>
      <c r="C391" s="79">
        <f>'Rashodi po aktiv. i izv.fin.'!C538</f>
        <v>5152</v>
      </c>
      <c r="D391" s="79">
        <f>'Rashodi po aktiv. i izv.fin.'!D538</f>
        <v>50000</v>
      </c>
      <c r="E391" s="79">
        <f>'Rashodi po aktiv. i izv.fin.'!E538</f>
        <v>50000</v>
      </c>
      <c r="F391" s="79">
        <f>'Rashodi po aktiv. i izv.fin.'!F538</f>
        <v>15000</v>
      </c>
      <c r="G391" s="98">
        <f t="shared" ref="G391:G397" si="49">D391/C391*100</f>
        <v>970.49689440993791</v>
      </c>
      <c r="H391" s="98">
        <f t="shared" ref="H391:H397" si="50">D391/E391*100</f>
        <v>100</v>
      </c>
    </row>
    <row r="392" spans="1:8" s="164" customFormat="1" ht="15" customHeight="1">
      <c r="A392" s="163">
        <v>4241</v>
      </c>
      <c r="B392" s="153" t="s">
        <v>1328</v>
      </c>
      <c r="C392" s="79">
        <f>'Rashodi po aktiv. i izv.fin.'!C539</f>
        <v>2550</v>
      </c>
      <c r="D392" s="79">
        <f>'Rashodi po aktiv. i izv.fin.'!D539</f>
        <v>0</v>
      </c>
      <c r="E392" s="79">
        <f>'Rashodi po aktiv. i izv.fin.'!E539</f>
        <v>0</v>
      </c>
      <c r="F392" s="79">
        <f>'Rashodi po aktiv. i izv.fin.'!F539</f>
        <v>0</v>
      </c>
      <c r="G392" s="98">
        <f t="shared" si="49"/>
        <v>0</v>
      </c>
      <c r="H392" s="98"/>
    </row>
    <row r="393" spans="1:8" s="164" customFormat="1" ht="15" hidden="1" customHeight="1">
      <c r="A393" s="163">
        <v>4244</v>
      </c>
      <c r="B393" s="153" t="s">
        <v>1668</v>
      </c>
      <c r="C393" s="79">
        <f>'Rashodi po aktiv. i izv.fin.'!C540</f>
        <v>0</v>
      </c>
      <c r="D393" s="79">
        <f>'Rashodi po aktiv. i izv.fin.'!D540</f>
        <v>0</v>
      </c>
      <c r="E393" s="79">
        <f>'Rashodi po aktiv. i izv.fin.'!E540</f>
        <v>0</v>
      </c>
      <c r="F393" s="79">
        <f>'Rashodi po aktiv. i izv.fin.'!F540</f>
        <v>0</v>
      </c>
      <c r="G393" s="98" t="e">
        <f t="shared" si="49"/>
        <v>#DIV/0!</v>
      </c>
      <c r="H393" s="98" t="e">
        <f t="shared" si="50"/>
        <v>#DIV/0!</v>
      </c>
    </row>
    <row r="394" spans="1:8" s="19" customFormat="1" ht="15" customHeight="1">
      <c r="A394" s="50"/>
      <c r="B394" s="50" t="s">
        <v>738</v>
      </c>
      <c r="C394" s="53">
        <f t="shared" ref="C394" si="51">SUM(C395:C397)</f>
        <v>5270</v>
      </c>
      <c r="D394" s="53">
        <f t="shared" ref="D394" si="52">SUM(D395:D397)</f>
        <v>26808</v>
      </c>
      <c r="E394" s="53">
        <f t="shared" ref="E394" si="53">SUM(E395:E397)</f>
        <v>26000</v>
      </c>
      <c r="F394" s="53">
        <f t="shared" ref="F394" si="54">SUM(F395:F397)</f>
        <v>6000</v>
      </c>
      <c r="G394" s="101">
        <f t="shared" si="49"/>
        <v>508.69070208728652</v>
      </c>
      <c r="H394" s="101">
        <f t="shared" si="50"/>
        <v>103.1076923076923</v>
      </c>
    </row>
    <row r="395" spans="1:8" s="164" customFormat="1" ht="15" customHeight="1">
      <c r="A395" s="163">
        <v>4221</v>
      </c>
      <c r="B395" s="153" t="s">
        <v>1287</v>
      </c>
      <c r="C395" s="79">
        <f>'Rashodi po aktiv. i izv.fin.'!C542</f>
        <v>5270</v>
      </c>
      <c r="D395" s="79">
        <f>'Rashodi po aktiv. i izv.fin.'!D542</f>
        <v>26808</v>
      </c>
      <c r="E395" s="79">
        <f>'Rashodi po aktiv. i izv.fin.'!E542</f>
        <v>26000</v>
      </c>
      <c r="F395" s="79">
        <f>'Rashodi po aktiv. i izv.fin.'!F542</f>
        <v>6000</v>
      </c>
      <c r="G395" s="98">
        <f t="shared" si="49"/>
        <v>508.69070208728652</v>
      </c>
      <c r="H395" s="98">
        <f t="shared" si="50"/>
        <v>103.1076923076923</v>
      </c>
    </row>
    <row r="396" spans="1:8" s="164" customFormat="1" ht="18" hidden="1" customHeight="1">
      <c r="A396" s="163">
        <v>4227</v>
      </c>
      <c r="B396" s="153" t="s">
        <v>1288</v>
      </c>
      <c r="C396" s="79">
        <f>'Rashodi po aktiv. i izv.fin.'!C543</f>
        <v>0</v>
      </c>
      <c r="D396" s="79">
        <f>'Rashodi po aktiv. i izv.fin.'!D543</f>
        <v>0</v>
      </c>
      <c r="E396" s="79">
        <f>'Rashodi po aktiv. i izv.fin.'!E543</f>
        <v>0</v>
      </c>
      <c r="F396" s="79">
        <f>'Rashodi po aktiv. i izv.fin.'!F543</f>
        <v>0</v>
      </c>
      <c r="G396" s="98" t="e">
        <f t="shared" si="49"/>
        <v>#DIV/0!</v>
      </c>
      <c r="H396" s="98" t="e">
        <f t="shared" si="50"/>
        <v>#DIV/0!</v>
      </c>
    </row>
    <row r="397" spans="1:8" s="164" customFormat="1" ht="15" hidden="1" customHeight="1">
      <c r="A397" s="163">
        <v>4263</v>
      </c>
      <c r="B397" s="153" t="s">
        <v>1563</v>
      </c>
      <c r="C397" s="79">
        <f>'Rashodi po aktiv. i izv.fin.'!C544</f>
        <v>0</v>
      </c>
      <c r="D397" s="79">
        <f>'Rashodi po aktiv. i izv.fin.'!D544</f>
        <v>0</v>
      </c>
      <c r="E397" s="79">
        <f>'Rashodi po aktiv. i izv.fin.'!E544</f>
        <v>0</v>
      </c>
      <c r="F397" s="79">
        <f>'Rashodi po aktiv. i izv.fin.'!F544</f>
        <v>0</v>
      </c>
      <c r="G397" s="98" t="e">
        <f t="shared" si="49"/>
        <v>#DIV/0!</v>
      </c>
      <c r="H397" s="98" t="e">
        <f t="shared" si="50"/>
        <v>#DIV/0!</v>
      </c>
    </row>
    <row r="398" spans="1:8">
      <c r="A398" s="20"/>
      <c r="B398" s="20" t="s">
        <v>1367</v>
      </c>
      <c r="C398" s="100">
        <f t="shared" ref="C398:E398" si="55">C4+C14+C66+C218+C165+C57</f>
        <v>53046813</v>
      </c>
      <c r="D398" s="100">
        <f>D4+D14+D66+D218+D165+D57</f>
        <v>56214848.620000005</v>
      </c>
      <c r="E398" s="100">
        <f t="shared" si="55"/>
        <v>55109051.960000001</v>
      </c>
      <c r="F398" s="100">
        <f>F4+F14+F66+F218+F165+F57</f>
        <v>46564197.021000005</v>
      </c>
      <c r="G398" s="107">
        <f>F398/C398*100</f>
        <v>87.779443076061909</v>
      </c>
      <c r="H398" s="107">
        <f>F398/D398*100</f>
        <v>82.832557881216971</v>
      </c>
    </row>
  </sheetData>
  <pageMargins left="0.7" right="0.7" top="0.75" bottom="0.75" header="0.3" footer="0.3"/>
  <pageSetup paperSize="9" scale="6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Sheet1</vt:lpstr>
      <vt:lpstr>Sheet 2</vt:lpstr>
      <vt:lpstr>Opći dio</vt:lpstr>
      <vt:lpstr>Opći dio prihodi</vt:lpstr>
      <vt:lpstr>Prihodi po izvorima fin.</vt:lpstr>
      <vt:lpstr>Opći dio rashodi</vt:lpstr>
      <vt:lpstr>Rashodi po izvorima fin.</vt:lpstr>
      <vt:lpstr>Rashodi po aktiv. i izv.fin.</vt:lpstr>
      <vt:lpstr>ZBIRNO PLAN SVEUČILIŠTA</vt:lpstr>
      <vt:lpstr>Izvori financiranja</vt:lpstr>
      <vt:lpstr>'Prihodi po izvorima fin.'!Print_Area</vt:lpstr>
      <vt:lpstr>'Rashodi po aktiv. i izv.fin.'!Print_Area</vt:lpstr>
      <vt:lpstr>'Rashodi po izvorima fin.'!Print_Area</vt:lpstr>
      <vt:lpstr>'ZBIRNO PLAN SVEUČILIŠTA'!Print_Area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Vladimirka Telenta</dc:creator>
  <cp:lastModifiedBy>Vladimirka Telenta</cp:lastModifiedBy>
  <cp:lastPrinted>2023-02-16T07:44:59Z</cp:lastPrinted>
  <dcterms:created xsi:type="dcterms:W3CDTF">2015-03-27T08:41:49Z</dcterms:created>
  <dcterms:modified xsi:type="dcterms:W3CDTF">2023-02-16T09:07:04Z</dcterms:modified>
</cp:coreProperties>
</file>