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S\FINANCIJSKI PLANOVI\planovi 2023\IZVRŠENJE\"/>
    </mc:Choice>
  </mc:AlternateContent>
  <xr:revisionPtr revIDLastSave="0" documentId="13_ncr:1_{4E591909-9C04-433E-856F-2231C88D7617}" xr6:coauthVersionLast="36" xr6:coauthVersionMax="36" xr10:uidLastSave="{00000000-0000-0000-0000-000000000000}"/>
  <bookViews>
    <workbookView xWindow="0" yWindow="0" windowWidth="28800" windowHeight="11925" tabRatio="894" firstSheet="2" activeTab="9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Prihodi po izvorima fin." sheetId="7" r:id="rId5"/>
    <sheet name="Opći dio rashodi" sheetId="10" r:id="rId6"/>
    <sheet name="Rashodi po izvorima fin." sheetId="3" r:id="rId7"/>
    <sheet name="Rashodi po aktiv. i izv.fin." sheetId="5" r:id="rId8"/>
    <sheet name="ZBIRNO PLAN SVEUČILIŠTA" sheetId="12" r:id="rId9"/>
    <sheet name="Izvori financiranja" sheetId="6" r:id="rId10"/>
    <sheet name="FUNKCIJSKA " sheetId="13" r:id="rId11"/>
  </sheets>
  <definedNames>
    <definedName name="_xlnm.Print_Area" localSheetId="4">'Prihodi po izvorima fin.'!$A$1:$H$49</definedName>
    <definedName name="_xlnm.Print_Area" localSheetId="7">'Rashodi po aktiv. i izv.fin.'!$A$1:$I$725</definedName>
    <definedName name="_xlnm.Print_Area" localSheetId="6">'Rashodi po izvorima fin.'!$A$1:$H$508</definedName>
    <definedName name="_xlnm.Print_Area" localSheetId="8">'ZBIRNO PLAN SVEUČILIŠTA'!$A$1:$E$424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6" l="1"/>
  <c r="K16" i="13" l="1"/>
  <c r="D20" i="7"/>
  <c r="E31" i="9" l="1"/>
  <c r="E23" i="9"/>
  <c r="E22" i="9"/>
  <c r="F278" i="12" l="1"/>
  <c r="E278" i="12"/>
  <c r="D278" i="12"/>
  <c r="C278" i="12"/>
  <c r="C423" i="12" l="1"/>
  <c r="C422" i="12"/>
  <c r="C421" i="12"/>
  <c r="C420" i="12" s="1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4" i="12"/>
  <c r="C403" i="12"/>
  <c r="C402" i="12"/>
  <c r="C401" i="12"/>
  <c r="C400" i="12"/>
  <c r="C399" i="12"/>
  <c r="C398" i="12"/>
  <c r="C397" i="12"/>
  <c r="C396" i="12"/>
  <c r="C395" i="12"/>
  <c r="C394" i="12"/>
  <c r="C393" i="12"/>
  <c r="C392" i="12"/>
  <c r="C391" i="12"/>
  <c r="C390" i="12"/>
  <c r="C389" i="12"/>
  <c r="C388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7" i="12"/>
  <c r="C366" i="12"/>
  <c r="C365" i="12"/>
  <c r="C364" i="12"/>
  <c r="C363" i="12"/>
  <c r="C362" i="12"/>
  <c r="C361" i="12"/>
  <c r="C360" i="12"/>
  <c r="C359" i="12"/>
  <c r="C358" i="12"/>
  <c r="C357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37" i="12"/>
  <c r="C336" i="12"/>
  <c r="C335" i="12"/>
  <c r="C334" i="12"/>
  <c r="C333" i="12"/>
  <c r="C332" i="12"/>
  <c r="C331" i="12"/>
  <c r="C330" i="12"/>
  <c r="C329" i="12"/>
  <c r="C328" i="12"/>
  <c r="C327" i="12"/>
  <c r="C326" i="12"/>
  <c r="C322" i="12"/>
  <c r="C321" i="12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7" i="12"/>
  <c r="C276" i="12"/>
  <c r="C275" i="12"/>
  <c r="C274" i="12"/>
  <c r="C273" i="12"/>
  <c r="C272" i="12"/>
  <c r="C271" i="12"/>
  <c r="C270" i="12"/>
  <c r="C269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6" i="12"/>
  <c r="C75" i="12"/>
  <c r="C74" i="12"/>
  <c r="C73" i="12"/>
  <c r="C72" i="12"/>
  <c r="C71" i="12"/>
  <c r="C70" i="12"/>
  <c r="C69" i="12"/>
  <c r="C67" i="12" s="1"/>
  <c r="C68" i="12"/>
  <c r="C65" i="12"/>
  <c r="C64" i="12"/>
  <c r="C63" i="12"/>
  <c r="C62" i="12"/>
  <c r="C61" i="12"/>
  <c r="C60" i="12"/>
  <c r="C59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5" i="12" s="1"/>
  <c r="C14" i="12" s="1"/>
  <c r="C16" i="12"/>
  <c r="C13" i="12"/>
  <c r="C12" i="12"/>
  <c r="C11" i="12"/>
  <c r="C10" i="12"/>
  <c r="C9" i="12"/>
  <c r="C8" i="12"/>
  <c r="C7" i="12"/>
  <c r="C6" i="12"/>
  <c r="C3" i="12"/>
  <c r="C2" i="12"/>
  <c r="C196" i="12" l="1"/>
  <c r="C405" i="12"/>
  <c r="C77" i="12"/>
  <c r="C103" i="12"/>
  <c r="C170" i="12"/>
  <c r="C169" i="12" s="1"/>
  <c r="C223" i="12"/>
  <c r="C156" i="12"/>
  <c r="C368" i="12"/>
  <c r="C5" i="12"/>
  <c r="C4" i="12" s="1"/>
  <c r="C58" i="12"/>
  <c r="C57" i="12" s="1"/>
  <c r="C134" i="12"/>
  <c r="C325" i="12"/>
  <c r="C268" i="12"/>
  <c r="C222" i="12" l="1"/>
  <c r="C66" i="12"/>
  <c r="H4" i="7"/>
  <c r="H6" i="7"/>
  <c r="H2" i="12"/>
  <c r="H267" i="12"/>
  <c r="H323" i="12"/>
  <c r="H324" i="12"/>
  <c r="H356" i="12"/>
  <c r="G267" i="12"/>
  <c r="G323" i="12"/>
  <c r="G324" i="12"/>
  <c r="G356" i="12"/>
  <c r="I9" i="5"/>
  <c r="I10" i="5"/>
  <c r="I12" i="5"/>
  <c r="I13" i="5"/>
  <c r="I14" i="5"/>
  <c r="I15" i="5"/>
  <c r="I19" i="5"/>
  <c r="I20" i="5"/>
  <c r="I21" i="5"/>
  <c r="I22" i="5"/>
  <c r="I23" i="5"/>
  <c r="I25" i="5"/>
  <c r="I26" i="5"/>
  <c r="I27" i="5"/>
  <c r="I28" i="5"/>
  <c r="I29" i="5"/>
  <c r="I31" i="5"/>
  <c r="I32" i="5"/>
  <c r="I33" i="5"/>
  <c r="I35" i="5"/>
  <c r="I36" i="5"/>
  <c r="I38" i="5"/>
  <c r="I39" i="5"/>
  <c r="I40" i="5"/>
  <c r="I41" i="5"/>
  <c r="I42" i="5"/>
  <c r="I43" i="5"/>
  <c r="I45" i="5"/>
  <c r="I46" i="5"/>
  <c r="I47" i="5"/>
  <c r="I49" i="5"/>
  <c r="I50" i="5"/>
  <c r="I51" i="5"/>
  <c r="I52" i="5"/>
  <c r="I53" i="5"/>
  <c r="I54" i="5"/>
  <c r="I55" i="5"/>
  <c r="I56" i="5"/>
  <c r="I57" i="5"/>
  <c r="I60" i="5"/>
  <c r="I61" i="5"/>
  <c r="I62" i="5"/>
  <c r="I63" i="5"/>
  <c r="I64" i="5"/>
  <c r="I65" i="5"/>
  <c r="I66" i="5"/>
  <c r="I70" i="5"/>
  <c r="I71" i="5"/>
  <c r="I72" i="5"/>
  <c r="I74" i="5"/>
  <c r="I75" i="5"/>
  <c r="I76" i="5"/>
  <c r="I77" i="5"/>
  <c r="I78" i="5"/>
  <c r="I79" i="5"/>
  <c r="I80" i="5"/>
  <c r="I81" i="5"/>
  <c r="I82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2" i="5"/>
  <c r="I113" i="5"/>
  <c r="I114" i="5"/>
  <c r="I115" i="5"/>
  <c r="I116" i="5"/>
  <c r="I117" i="5"/>
  <c r="I118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5" i="5"/>
  <c r="I236" i="5"/>
  <c r="I237" i="5"/>
  <c r="I238" i="5"/>
  <c r="I239" i="5"/>
  <c r="I241" i="5"/>
  <c r="I243" i="5"/>
  <c r="I244" i="5"/>
  <c r="I245" i="5"/>
  <c r="I247" i="5"/>
  <c r="I248" i="5"/>
  <c r="I249" i="5"/>
  <c r="I250" i="5"/>
  <c r="I251" i="5"/>
  <c r="I252" i="5"/>
  <c r="I254" i="5"/>
  <c r="I256" i="5"/>
  <c r="I257" i="5"/>
  <c r="I258" i="5"/>
  <c r="I259" i="5"/>
  <c r="I260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6" i="5"/>
  <c r="I337" i="5"/>
  <c r="I338" i="5"/>
  <c r="I339" i="5"/>
  <c r="I340" i="5"/>
  <c r="I341" i="5"/>
  <c r="I342" i="5"/>
  <c r="I343" i="5"/>
  <c r="I344" i="5"/>
  <c r="I345" i="5"/>
  <c r="I346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2" i="5"/>
  <c r="I433" i="5"/>
  <c r="I434" i="5"/>
  <c r="I435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8" i="5"/>
  <c r="I529" i="5"/>
  <c r="I530" i="5"/>
  <c r="I531" i="5"/>
  <c r="I532" i="5"/>
  <c r="I533" i="5"/>
  <c r="I534" i="5"/>
  <c r="I535" i="5"/>
  <c r="I536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4" i="5"/>
  <c r="I585" i="5"/>
  <c r="I586" i="5"/>
  <c r="I589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9" i="5"/>
  <c r="I630" i="5"/>
  <c r="I632" i="5"/>
  <c r="I633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5" i="5"/>
  <c r="I656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7" i="5"/>
  <c r="I678" i="5"/>
  <c r="I679" i="5"/>
  <c r="I681" i="5"/>
  <c r="I682" i="5"/>
  <c r="I683" i="5"/>
  <c r="I684" i="5"/>
  <c r="I685" i="5"/>
  <c r="I686" i="5"/>
  <c r="I687" i="5"/>
  <c r="I689" i="5"/>
  <c r="I690" i="5"/>
  <c r="I691" i="5"/>
  <c r="I692" i="5"/>
  <c r="I695" i="5"/>
  <c r="I696" i="5"/>
  <c r="I697" i="5"/>
  <c r="I698" i="5"/>
  <c r="I700" i="5"/>
  <c r="I701" i="5"/>
  <c r="I704" i="5"/>
  <c r="I705" i="5"/>
  <c r="I706" i="5"/>
  <c r="I707" i="5"/>
  <c r="I708" i="5"/>
  <c r="I709" i="5"/>
  <c r="I710" i="5"/>
  <c r="I711" i="5"/>
  <c r="I712" i="5"/>
  <c r="I713" i="5"/>
  <c r="I714" i="5"/>
  <c r="I716" i="5"/>
  <c r="I718" i="5"/>
  <c r="I719" i="5"/>
  <c r="I720" i="5"/>
  <c r="I721" i="5"/>
  <c r="I722" i="5"/>
  <c r="I723" i="5"/>
  <c r="I724" i="5"/>
  <c r="H724" i="5"/>
  <c r="H9" i="5"/>
  <c r="H10" i="5"/>
  <c r="H12" i="5"/>
  <c r="H13" i="5"/>
  <c r="H14" i="5"/>
  <c r="H15" i="5"/>
  <c r="H19" i="5"/>
  <c r="H20" i="5"/>
  <c r="H21" i="5"/>
  <c r="H22" i="5"/>
  <c r="H23" i="5"/>
  <c r="H25" i="5"/>
  <c r="H26" i="5"/>
  <c r="H27" i="5"/>
  <c r="H28" i="5"/>
  <c r="H29" i="5"/>
  <c r="H31" i="5"/>
  <c r="H32" i="5"/>
  <c r="H33" i="5"/>
  <c r="H35" i="5"/>
  <c r="H36" i="5"/>
  <c r="H38" i="5"/>
  <c r="H39" i="5"/>
  <c r="H40" i="5"/>
  <c r="H41" i="5"/>
  <c r="H42" i="5"/>
  <c r="H43" i="5"/>
  <c r="H45" i="5"/>
  <c r="H46" i="5"/>
  <c r="H47" i="5"/>
  <c r="H49" i="5"/>
  <c r="H50" i="5"/>
  <c r="H51" i="5"/>
  <c r="H52" i="5"/>
  <c r="H53" i="5"/>
  <c r="H54" i="5"/>
  <c r="H55" i="5"/>
  <c r="H56" i="5"/>
  <c r="H57" i="5"/>
  <c r="H60" i="5"/>
  <c r="H61" i="5"/>
  <c r="H62" i="5"/>
  <c r="H63" i="5"/>
  <c r="H64" i="5"/>
  <c r="H65" i="5"/>
  <c r="H66" i="5"/>
  <c r="H70" i="5"/>
  <c r="H71" i="5"/>
  <c r="H72" i="5"/>
  <c r="H74" i="5"/>
  <c r="H75" i="5"/>
  <c r="H76" i="5"/>
  <c r="H77" i="5"/>
  <c r="H78" i="5"/>
  <c r="H79" i="5"/>
  <c r="H80" i="5"/>
  <c r="H81" i="5"/>
  <c r="H82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2" i="5"/>
  <c r="H113" i="5"/>
  <c r="H114" i="5"/>
  <c r="H115" i="5"/>
  <c r="H116" i="5"/>
  <c r="H117" i="5"/>
  <c r="H118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5" i="5"/>
  <c r="H236" i="5"/>
  <c r="H237" i="5"/>
  <c r="H238" i="5"/>
  <c r="H239" i="5"/>
  <c r="H241" i="5"/>
  <c r="H243" i="5"/>
  <c r="H244" i="5"/>
  <c r="H245" i="5"/>
  <c r="H247" i="5"/>
  <c r="H248" i="5"/>
  <c r="H249" i="5"/>
  <c r="H250" i="5"/>
  <c r="H251" i="5"/>
  <c r="H252" i="5"/>
  <c r="H254" i="5"/>
  <c r="H256" i="5"/>
  <c r="H257" i="5"/>
  <c r="H258" i="5"/>
  <c r="H259" i="5"/>
  <c r="H260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6" i="5"/>
  <c r="H337" i="5"/>
  <c r="H338" i="5"/>
  <c r="H339" i="5"/>
  <c r="H340" i="5"/>
  <c r="H341" i="5"/>
  <c r="H342" i="5"/>
  <c r="H343" i="5"/>
  <c r="H344" i="5"/>
  <c r="H345" i="5"/>
  <c r="H346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2" i="5"/>
  <c r="H433" i="5"/>
  <c r="H434" i="5"/>
  <c r="H435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8" i="5"/>
  <c r="H529" i="5"/>
  <c r="H530" i="5"/>
  <c r="H531" i="5"/>
  <c r="H532" i="5"/>
  <c r="H533" i="5"/>
  <c r="H534" i="5"/>
  <c r="H535" i="5"/>
  <c r="H536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4" i="5"/>
  <c r="H585" i="5"/>
  <c r="H586" i="5"/>
  <c r="H589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9" i="5"/>
  <c r="H630" i="5"/>
  <c r="H632" i="5"/>
  <c r="H633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5" i="5"/>
  <c r="H656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7" i="5"/>
  <c r="H678" i="5"/>
  <c r="H679" i="5"/>
  <c r="H681" i="5"/>
  <c r="H682" i="5"/>
  <c r="H683" i="5"/>
  <c r="H684" i="5"/>
  <c r="H685" i="5"/>
  <c r="H686" i="5"/>
  <c r="H687" i="5"/>
  <c r="H689" i="5"/>
  <c r="H690" i="5"/>
  <c r="H691" i="5"/>
  <c r="H692" i="5"/>
  <c r="H695" i="5"/>
  <c r="H696" i="5"/>
  <c r="H697" i="5"/>
  <c r="H698" i="5"/>
  <c r="H700" i="5"/>
  <c r="H701" i="5"/>
  <c r="H704" i="5"/>
  <c r="H705" i="5"/>
  <c r="H706" i="5"/>
  <c r="H707" i="5"/>
  <c r="H708" i="5"/>
  <c r="H709" i="5"/>
  <c r="H710" i="5"/>
  <c r="H711" i="5"/>
  <c r="H712" i="5"/>
  <c r="H713" i="5"/>
  <c r="H714" i="5"/>
  <c r="H716" i="5"/>
  <c r="H718" i="5"/>
  <c r="H719" i="5"/>
  <c r="H720" i="5"/>
  <c r="H721" i="5"/>
  <c r="H722" i="5"/>
  <c r="H723" i="5"/>
  <c r="H178" i="3"/>
  <c r="H179" i="3"/>
  <c r="G178" i="3"/>
  <c r="G179" i="3"/>
  <c r="H73" i="10"/>
  <c r="H74" i="10"/>
  <c r="G3" i="10"/>
  <c r="G73" i="10"/>
  <c r="G74" i="10"/>
  <c r="H8" i="7"/>
  <c r="H7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G8" i="7"/>
  <c r="G9" i="7"/>
  <c r="G11" i="7"/>
  <c r="G12" i="7"/>
  <c r="G14" i="7"/>
  <c r="G15" i="7"/>
  <c r="G16" i="7"/>
  <c r="G17" i="7"/>
  <c r="G18" i="7"/>
  <c r="G20" i="7"/>
  <c r="G21" i="7"/>
  <c r="G22" i="7"/>
  <c r="G24" i="7"/>
  <c r="G25" i="7"/>
  <c r="G26" i="7"/>
  <c r="G28" i="7"/>
  <c r="G29" i="7"/>
  <c r="G30" i="7"/>
  <c r="G31" i="7"/>
  <c r="G32" i="7"/>
  <c r="G33" i="7"/>
  <c r="G34" i="7"/>
  <c r="G35" i="7"/>
  <c r="G36" i="7"/>
  <c r="G38" i="7"/>
  <c r="G39" i="7"/>
  <c r="G41" i="7"/>
  <c r="G42" i="7"/>
  <c r="G44" i="7"/>
  <c r="G45" i="7"/>
  <c r="G46" i="7"/>
  <c r="G47" i="7"/>
  <c r="G48" i="7"/>
  <c r="H49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50" i="9"/>
  <c r="H51" i="9"/>
  <c r="H52" i="9"/>
  <c r="H53" i="9"/>
  <c r="H54" i="9"/>
  <c r="H55" i="9"/>
  <c r="H56" i="9"/>
  <c r="G21" i="9"/>
  <c r="G36" i="9"/>
  <c r="G40" i="9"/>
  <c r="G55" i="9"/>
  <c r="G56" i="9"/>
  <c r="G15" i="8"/>
  <c r="J16" i="13"/>
  <c r="H26" i="6"/>
  <c r="H25" i="6"/>
  <c r="H24" i="6"/>
  <c r="H23" i="6"/>
  <c r="H22" i="6"/>
  <c r="H21" i="6"/>
  <c r="H19" i="6"/>
  <c r="H18" i="6"/>
  <c r="H17" i="6"/>
  <c r="H16" i="6"/>
  <c r="J16" i="6" s="1"/>
  <c r="G25" i="6"/>
  <c r="F24" i="6"/>
  <c r="G23" i="6"/>
  <c r="G22" i="6"/>
  <c r="F19" i="6"/>
  <c r="F18" i="6"/>
  <c r="F17" i="6"/>
  <c r="F16" i="6"/>
  <c r="I11" i="13"/>
  <c r="H11" i="13"/>
  <c r="F11" i="13"/>
  <c r="C424" i="12" l="1"/>
  <c r="F119" i="5"/>
  <c r="F242" i="5"/>
  <c r="F240" i="5"/>
  <c r="F634" i="5"/>
  <c r="F590" i="5"/>
  <c r="F261" i="5"/>
  <c r="F34" i="5"/>
  <c r="I242" i="5" l="1"/>
  <c r="H242" i="5"/>
  <c r="I34" i="5"/>
  <c r="H34" i="5"/>
  <c r="H240" i="5"/>
  <c r="I240" i="5"/>
  <c r="I261" i="5"/>
  <c r="H261" i="5"/>
  <c r="H590" i="5"/>
  <c r="I590" i="5"/>
  <c r="H119" i="5"/>
  <c r="I119" i="5"/>
  <c r="I634" i="5"/>
  <c r="H634" i="5"/>
  <c r="F6" i="9"/>
  <c r="C6" i="9"/>
  <c r="D8" i="9"/>
  <c r="G8" i="9" s="1"/>
  <c r="E8" i="9"/>
  <c r="F8" i="9"/>
  <c r="C9" i="9"/>
  <c r="C10" i="9"/>
  <c r="C11" i="9"/>
  <c r="C12" i="9"/>
  <c r="C13" i="9"/>
  <c r="C14" i="9"/>
  <c r="C15" i="9"/>
  <c r="C17" i="9"/>
  <c r="C16" i="9" s="1"/>
  <c r="C19" i="9"/>
  <c r="C20" i="9"/>
  <c r="C18" i="9" s="1"/>
  <c r="C21" i="9"/>
  <c r="C24" i="9"/>
  <c r="C23" i="9" s="1"/>
  <c r="C22" i="9" s="1"/>
  <c r="C25" i="9"/>
  <c r="C26" i="9"/>
  <c r="C29" i="9"/>
  <c r="C28" i="9" s="1"/>
  <c r="C27" i="9" s="1"/>
  <c r="C32" i="9"/>
  <c r="C33" i="9"/>
  <c r="C31" i="9" s="1"/>
  <c r="C30" i="9" s="1"/>
  <c r="C35" i="9"/>
  <c r="C36" i="9"/>
  <c r="C34" i="9" s="1"/>
  <c r="C39" i="9"/>
  <c r="C38" i="9" s="1"/>
  <c r="C37" i="9" s="1"/>
  <c r="C40" i="9"/>
  <c r="C43" i="9"/>
  <c r="C42" i="9" s="1"/>
  <c r="C41" i="9" s="1"/>
  <c r="C45" i="9"/>
  <c r="C44" i="9" s="1"/>
  <c r="C49" i="9"/>
  <c r="C48" i="9" s="1"/>
  <c r="C51" i="9"/>
  <c r="C50" i="9" s="1"/>
  <c r="C52" i="9"/>
  <c r="C53" i="9"/>
  <c r="C54" i="9"/>
  <c r="C56" i="9"/>
  <c r="C55" i="9" s="1"/>
  <c r="C8" i="9"/>
  <c r="E7" i="9"/>
  <c r="F7" i="9"/>
  <c r="C7" i="9"/>
  <c r="D23" i="7"/>
  <c r="G23" i="7" s="1"/>
  <c r="E23" i="7"/>
  <c r="F23" i="7"/>
  <c r="C23" i="7"/>
  <c r="D7" i="9" l="1"/>
  <c r="G7" i="9" s="1"/>
  <c r="C47" i="9"/>
  <c r="C46" i="9" s="1"/>
  <c r="F412" i="12"/>
  <c r="D335" i="5"/>
  <c r="H335" i="5" s="1"/>
  <c r="F335" i="5"/>
  <c r="G335" i="5"/>
  <c r="C335" i="5"/>
  <c r="G111" i="5"/>
  <c r="I335" i="5" l="1"/>
  <c r="F383" i="12"/>
  <c r="E383" i="12"/>
  <c r="D383" i="12"/>
  <c r="F105" i="12"/>
  <c r="E105" i="12"/>
  <c r="D105" i="12"/>
  <c r="F11" i="5"/>
  <c r="F8" i="5"/>
  <c r="F347" i="12"/>
  <c r="E347" i="12"/>
  <c r="D347" i="12"/>
  <c r="D291" i="12"/>
  <c r="E291" i="12"/>
  <c r="F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D715" i="5"/>
  <c r="F715" i="5"/>
  <c r="G715" i="5"/>
  <c r="C715" i="5"/>
  <c r="E716" i="5"/>
  <c r="E715" i="5" s="1"/>
  <c r="E702" i="5" s="1"/>
  <c r="F54" i="12"/>
  <c r="E55" i="12"/>
  <c r="E56" i="12"/>
  <c r="E59" i="12"/>
  <c r="E60" i="12"/>
  <c r="E61" i="12"/>
  <c r="E62" i="12"/>
  <c r="E63" i="12"/>
  <c r="E64" i="12"/>
  <c r="E65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4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9" i="12"/>
  <c r="E270" i="12"/>
  <c r="E271" i="12"/>
  <c r="E272" i="12"/>
  <c r="E273" i="12"/>
  <c r="E274" i="12"/>
  <c r="E275" i="12"/>
  <c r="E276" i="12"/>
  <c r="E277" i="12"/>
  <c r="E279" i="12"/>
  <c r="E281" i="12"/>
  <c r="E282" i="12"/>
  <c r="E283" i="12"/>
  <c r="E284" i="12"/>
  <c r="E285" i="12"/>
  <c r="E286" i="12"/>
  <c r="E288" i="12"/>
  <c r="E289" i="12"/>
  <c r="E290" i="12"/>
  <c r="E54" i="12"/>
  <c r="D54" i="12"/>
  <c r="F588" i="5"/>
  <c r="C588" i="5"/>
  <c r="F255" i="5"/>
  <c r="F253" i="5"/>
  <c r="F246" i="5"/>
  <c r="F48" i="5"/>
  <c r="F44" i="5"/>
  <c r="F37" i="5"/>
  <c r="F30" i="5"/>
  <c r="F24" i="5"/>
  <c r="H24" i="5" l="1"/>
  <c r="I24" i="5"/>
  <c r="H48" i="5"/>
  <c r="I48" i="5"/>
  <c r="I30" i="5"/>
  <c r="H30" i="5"/>
  <c r="I246" i="5"/>
  <c r="H246" i="5"/>
  <c r="I37" i="5"/>
  <c r="H37" i="5"/>
  <c r="I253" i="5"/>
  <c r="H253" i="5"/>
  <c r="E280" i="12"/>
  <c r="I8" i="5"/>
  <c r="H8" i="5"/>
  <c r="H44" i="5"/>
  <c r="I44" i="5"/>
  <c r="I255" i="5"/>
  <c r="H255" i="5"/>
  <c r="E287" i="12"/>
  <c r="H715" i="5"/>
  <c r="I715" i="5"/>
  <c r="I11" i="5"/>
  <c r="H11" i="5"/>
  <c r="H347" i="12"/>
  <c r="G347" i="12"/>
  <c r="H383" i="12"/>
  <c r="G383" i="12"/>
  <c r="H54" i="12"/>
  <c r="G54" i="12"/>
  <c r="H291" i="12"/>
  <c r="G291" i="12"/>
  <c r="H105" i="12"/>
  <c r="G105" i="12"/>
  <c r="E196" i="12"/>
  <c r="E134" i="12"/>
  <c r="E156" i="12"/>
  <c r="E67" i="12"/>
  <c r="E77" i="12"/>
  <c r="E170" i="12"/>
  <c r="E103" i="12"/>
  <c r="E58" i="12"/>
  <c r="E223" i="12"/>
  <c r="E268" i="12"/>
  <c r="F16" i="12"/>
  <c r="E16" i="12"/>
  <c r="D16" i="12"/>
  <c r="E17" i="12"/>
  <c r="D18" i="5"/>
  <c r="H18" i="5" s="1"/>
  <c r="F18" i="5"/>
  <c r="G18" i="5"/>
  <c r="C18" i="5"/>
  <c r="H278" i="12"/>
  <c r="G278" i="12"/>
  <c r="F396" i="5"/>
  <c r="D414" i="12"/>
  <c r="C487" i="3"/>
  <c r="F414" i="12"/>
  <c r="E414" i="12"/>
  <c r="F413" i="12"/>
  <c r="F485" i="3" s="1"/>
  <c r="F484" i="3" s="1"/>
  <c r="E413" i="12"/>
  <c r="D413" i="12"/>
  <c r="D485" i="3" s="1"/>
  <c r="D484" i="3" s="1"/>
  <c r="C489" i="3"/>
  <c r="C493" i="3"/>
  <c r="C496" i="3"/>
  <c r="C497" i="3"/>
  <c r="C504" i="3"/>
  <c r="C505" i="3"/>
  <c r="C507" i="3"/>
  <c r="C506" i="3" s="1"/>
  <c r="C485" i="3"/>
  <c r="C484" i="3" s="1"/>
  <c r="E412" i="12"/>
  <c r="D412" i="12"/>
  <c r="F411" i="12"/>
  <c r="E411" i="12"/>
  <c r="D411" i="12"/>
  <c r="F431" i="5"/>
  <c r="D431" i="5"/>
  <c r="E431" i="5"/>
  <c r="E395" i="5" s="1"/>
  <c r="G431" i="5"/>
  <c r="C431" i="5"/>
  <c r="C396" i="5"/>
  <c r="F225" i="12"/>
  <c r="H225" i="12" s="1"/>
  <c r="D225" i="12"/>
  <c r="G225" i="12" s="1"/>
  <c r="C121" i="3"/>
  <c r="I18" i="5" l="1"/>
  <c r="H431" i="5"/>
  <c r="I431" i="5"/>
  <c r="H411" i="12"/>
  <c r="G411" i="12"/>
  <c r="H16" i="12"/>
  <c r="G16" i="12"/>
  <c r="E57" i="12"/>
  <c r="E485" i="3"/>
  <c r="H413" i="12"/>
  <c r="G413" i="12"/>
  <c r="H412" i="12"/>
  <c r="G412" i="12"/>
  <c r="H414" i="12"/>
  <c r="G414" i="12"/>
  <c r="E169" i="12"/>
  <c r="E66" i="12"/>
  <c r="C503" i="3"/>
  <c r="C502" i="3" s="1"/>
  <c r="C501" i="3" s="1"/>
  <c r="C500" i="3" s="1"/>
  <c r="C495" i="3"/>
  <c r="E474" i="3"/>
  <c r="F161" i="12"/>
  <c r="D161" i="12"/>
  <c r="C474" i="3"/>
  <c r="F149" i="12"/>
  <c r="H149" i="12" s="1"/>
  <c r="D149" i="12"/>
  <c r="G149" i="12" s="1"/>
  <c r="D153" i="12"/>
  <c r="G153" i="12" s="1"/>
  <c r="F153" i="12"/>
  <c r="H153" i="12" s="1"/>
  <c r="F147" i="12"/>
  <c r="E377" i="3"/>
  <c r="D147" i="12"/>
  <c r="C377" i="3"/>
  <c r="F131" i="12"/>
  <c r="H131" i="12" s="1"/>
  <c r="D131" i="12"/>
  <c r="G131" i="12" s="1"/>
  <c r="F401" i="12"/>
  <c r="E401" i="12"/>
  <c r="D401" i="12"/>
  <c r="F631" i="5"/>
  <c r="F382" i="12"/>
  <c r="E382" i="12"/>
  <c r="D382" i="12"/>
  <c r="F246" i="12"/>
  <c r="H246" i="12" s="1"/>
  <c r="F345" i="12"/>
  <c r="F369" i="12"/>
  <c r="F370" i="12"/>
  <c r="E370" i="12"/>
  <c r="D370" i="12"/>
  <c r="E369" i="12"/>
  <c r="D369" i="12"/>
  <c r="D631" i="5"/>
  <c r="H631" i="5" s="1"/>
  <c r="G631" i="5"/>
  <c r="C631" i="5"/>
  <c r="F343" i="12"/>
  <c r="E343" i="12"/>
  <c r="D343" i="12"/>
  <c r="F338" i="12"/>
  <c r="E338" i="12"/>
  <c r="D338" i="12"/>
  <c r="D628" i="5"/>
  <c r="F628" i="5"/>
  <c r="G628" i="5"/>
  <c r="C628" i="5"/>
  <c r="E629" i="5"/>
  <c r="E628" i="5" s="1"/>
  <c r="E630" i="5"/>
  <c r="E627" i="5"/>
  <c r="F406" i="12"/>
  <c r="E406" i="12"/>
  <c r="D406" i="12"/>
  <c r="D570" i="5"/>
  <c r="F570" i="5"/>
  <c r="G570" i="5"/>
  <c r="C570" i="5"/>
  <c r="D246" i="12"/>
  <c r="G246" i="12" s="1"/>
  <c r="F334" i="5"/>
  <c r="F294" i="12"/>
  <c r="H294" i="12" s="1"/>
  <c r="D294" i="12"/>
  <c r="G294" i="12" s="1"/>
  <c r="F339" i="12"/>
  <c r="E339" i="12"/>
  <c r="D339" i="12"/>
  <c r="F286" i="5"/>
  <c r="F335" i="12"/>
  <c r="E336" i="12"/>
  <c r="D335" i="12"/>
  <c r="E335" i="12"/>
  <c r="E350" i="12"/>
  <c r="F367" i="12"/>
  <c r="F366" i="12"/>
  <c r="F365" i="12"/>
  <c r="F364" i="12"/>
  <c r="F363" i="12"/>
  <c r="F362" i="12"/>
  <c r="F361" i="12"/>
  <c r="F360" i="12"/>
  <c r="F359" i="12"/>
  <c r="F358" i="12"/>
  <c r="F357" i="12"/>
  <c r="F355" i="12"/>
  <c r="F354" i="12"/>
  <c r="F353" i="12"/>
  <c r="F352" i="12"/>
  <c r="F351" i="12"/>
  <c r="F312" i="3" s="1"/>
  <c r="F350" i="12"/>
  <c r="F349" i="12"/>
  <c r="F348" i="12"/>
  <c r="F346" i="12"/>
  <c r="F344" i="12"/>
  <c r="F342" i="12"/>
  <c r="F341" i="12"/>
  <c r="F340" i="12"/>
  <c r="F337" i="12"/>
  <c r="F294" i="3" s="1"/>
  <c r="F336" i="12"/>
  <c r="F334" i="12"/>
  <c r="F333" i="12"/>
  <c r="F332" i="12"/>
  <c r="F330" i="12"/>
  <c r="F328" i="12"/>
  <c r="F327" i="12"/>
  <c r="F278" i="3" s="1"/>
  <c r="E367" i="12"/>
  <c r="E366" i="12"/>
  <c r="E365" i="12"/>
  <c r="E364" i="12"/>
  <c r="E363" i="12"/>
  <c r="E362" i="12"/>
  <c r="E361" i="12"/>
  <c r="E360" i="12"/>
  <c r="E359" i="12"/>
  <c r="E358" i="12"/>
  <c r="E357" i="12"/>
  <c r="E355" i="12"/>
  <c r="E354" i="12"/>
  <c r="E353" i="12"/>
  <c r="E352" i="12"/>
  <c r="E351" i="12"/>
  <c r="E349" i="12"/>
  <c r="E348" i="12"/>
  <c r="E346" i="12"/>
  <c r="E345" i="12"/>
  <c r="E344" i="12"/>
  <c r="E342" i="12"/>
  <c r="E341" i="12"/>
  <c r="E340" i="12"/>
  <c r="E337" i="12"/>
  <c r="E334" i="12"/>
  <c r="E333" i="12"/>
  <c r="E332" i="12"/>
  <c r="E330" i="12"/>
  <c r="E328" i="12"/>
  <c r="E327" i="12"/>
  <c r="I570" i="5" l="1"/>
  <c r="I631" i="5"/>
  <c r="H570" i="5"/>
  <c r="H628" i="5"/>
  <c r="I628" i="5"/>
  <c r="H333" i="12"/>
  <c r="H352" i="12"/>
  <c r="H361" i="12"/>
  <c r="H365" i="12"/>
  <c r="G365" i="12"/>
  <c r="H335" i="12"/>
  <c r="G335" i="12"/>
  <c r="H382" i="12"/>
  <c r="G382" i="12"/>
  <c r="H328" i="12"/>
  <c r="H342" i="12"/>
  <c r="H348" i="12"/>
  <c r="H353" i="12"/>
  <c r="H358" i="12"/>
  <c r="H362" i="12"/>
  <c r="H366" i="12"/>
  <c r="H406" i="12"/>
  <c r="G406" i="12"/>
  <c r="D377" i="3"/>
  <c r="G377" i="3" s="1"/>
  <c r="G147" i="12"/>
  <c r="D474" i="3"/>
  <c r="G161" i="12"/>
  <c r="H341" i="12"/>
  <c r="H369" i="12"/>
  <c r="G369" i="12"/>
  <c r="H401" i="12"/>
  <c r="G401" i="12"/>
  <c r="H330" i="12"/>
  <c r="H349" i="12"/>
  <c r="H354" i="12"/>
  <c r="H359" i="12"/>
  <c r="H363" i="12"/>
  <c r="H367" i="12"/>
  <c r="H336" i="12"/>
  <c r="H339" i="12"/>
  <c r="G339" i="12"/>
  <c r="H343" i="12"/>
  <c r="G343" i="12"/>
  <c r="H370" i="12"/>
  <c r="G370" i="12"/>
  <c r="F474" i="3"/>
  <c r="H474" i="3" s="1"/>
  <c r="H161" i="12"/>
  <c r="H485" i="3"/>
  <c r="G485" i="3"/>
  <c r="E278" i="3"/>
  <c r="H327" i="12"/>
  <c r="H346" i="12"/>
  <c r="H357" i="12"/>
  <c r="H334" i="12"/>
  <c r="E294" i="3"/>
  <c r="H337" i="12"/>
  <c r="H344" i="12"/>
  <c r="H332" i="12"/>
  <c r="H340" i="12"/>
  <c r="H345" i="12"/>
  <c r="E312" i="3"/>
  <c r="H351" i="12"/>
  <c r="H355" i="12"/>
  <c r="H360" i="12"/>
  <c r="H364" i="12"/>
  <c r="H350" i="12"/>
  <c r="H338" i="12"/>
  <c r="G338" i="12"/>
  <c r="F377" i="3"/>
  <c r="H377" i="3" s="1"/>
  <c r="H147" i="12"/>
  <c r="G474" i="3"/>
  <c r="E484" i="3"/>
  <c r="F337" i="3"/>
  <c r="F336" i="3" s="1"/>
  <c r="F335" i="3" s="1"/>
  <c r="E337" i="3"/>
  <c r="E347" i="3"/>
  <c r="F347" i="3"/>
  <c r="F346" i="3" s="1"/>
  <c r="D366" i="12"/>
  <c r="D347" i="3" s="1"/>
  <c r="C347" i="3"/>
  <c r="C346" i="3" s="1"/>
  <c r="D365" i="12"/>
  <c r="D363" i="12"/>
  <c r="D343" i="3" s="1"/>
  <c r="E343" i="3"/>
  <c r="F343" i="3"/>
  <c r="C343" i="3"/>
  <c r="D362" i="12"/>
  <c r="G362" i="12" s="1"/>
  <c r="E342" i="3"/>
  <c r="F342" i="3"/>
  <c r="C342" i="3"/>
  <c r="D361" i="12"/>
  <c r="D341" i="3" s="1"/>
  <c r="E341" i="3"/>
  <c r="F341" i="3"/>
  <c r="C341" i="3"/>
  <c r="D359" i="12"/>
  <c r="G359" i="12" s="1"/>
  <c r="D358" i="12"/>
  <c r="G358" i="12" s="1"/>
  <c r="E328" i="3"/>
  <c r="F328" i="3"/>
  <c r="C328" i="3"/>
  <c r="D357" i="12"/>
  <c r="G357" i="12" s="1"/>
  <c r="E320" i="3"/>
  <c r="F320" i="3"/>
  <c r="D355" i="12"/>
  <c r="D318" i="3" s="1"/>
  <c r="E318" i="3"/>
  <c r="F318" i="3"/>
  <c r="C320" i="3"/>
  <c r="D354" i="12"/>
  <c r="D315" i="3" s="1"/>
  <c r="E315" i="3"/>
  <c r="F315" i="3"/>
  <c r="D353" i="12"/>
  <c r="D314" i="3" s="1"/>
  <c r="E314" i="3"/>
  <c r="F314" i="3"/>
  <c r="C314" i="3"/>
  <c r="C315" i="3"/>
  <c r="D352" i="12"/>
  <c r="G352" i="12" s="1"/>
  <c r="D351" i="12"/>
  <c r="D312" i="3" s="1"/>
  <c r="C312" i="3"/>
  <c r="D349" i="12"/>
  <c r="D310" i="3" s="1"/>
  <c r="E310" i="3"/>
  <c r="D348" i="12"/>
  <c r="G348" i="12" s="1"/>
  <c r="E308" i="3"/>
  <c r="F308" i="3"/>
  <c r="F307" i="3" s="1"/>
  <c r="C308" i="3"/>
  <c r="C307" i="3" s="1"/>
  <c r="D346" i="12"/>
  <c r="G346" i="12" s="1"/>
  <c r="E305" i="3"/>
  <c r="F305" i="3"/>
  <c r="C305" i="3"/>
  <c r="D344" i="12"/>
  <c r="D303" i="3" s="1"/>
  <c r="E303" i="3"/>
  <c r="D342" i="12"/>
  <c r="D301" i="3" s="1"/>
  <c r="E301" i="3"/>
  <c r="D341" i="12"/>
  <c r="G341" i="12" s="1"/>
  <c r="C301" i="3"/>
  <c r="D337" i="12"/>
  <c r="D294" i="3" s="1"/>
  <c r="C294" i="3"/>
  <c r="D334" i="12"/>
  <c r="G334" i="12" s="1"/>
  <c r="E289" i="3"/>
  <c r="F289" i="3"/>
  <c r="D333" i="12"/>
  <c r="G333" i="12" s="1"/>
  <c r="C289" i="3"/>
  <c r="D332" i="12"/>
  <c r="G332" i="12" s="1"/>
  <c r="D328" i="12"/>
  <c r="G328" i="12" s="1"/>
  <c r="D327" i="12"/>
  <c r="D278" i="3" s="1"/>
  <c r="C278" i="3"/>
  <c r="D336" i="12"/>
  <c r="G336" i="12" s="1"/>
  <c r="D330" i="12"/>
  <c r="G330" i="12" s="1"/>
  <c r="D364" i="12"/>
  <c r="G364" i="12" s="1"/>
  <c r="D350" i="12"/>
  <c r="G350" i="12" s="1"/>
  <c r="D367" i="12"/>
  <c r="G367" i="12" s="1"/>
  <c r="D360" i="12"/>
  <c r="G360" i="12" s="1"/>
  <c r="D345" i="12"/>
  <c r="G345" i="12" s="1"/>
  <c r="D340" i="12"/>
  <c r="G340" i="12" s="1"/>
  <c r="G342" i="12" l="1"/>
  <c r="G337" i="12"/>
  <c r="G353" i="12"/>
  <c r="G363" i="12"/>
  <c r="G351" i="12"/>
  <c r="G327" i="12"/>
  <c r="G301" i="3"/>
  <c r="G310" i="3"/>
  <c r="H314" i="3"/>
  <c r="G314" i="3"/>
  <c r="E346" i="3"/>
  <c r="H347" i="3"/>
  <c r="G347" i="3"/>
  <c r="H289" i="3"/>
  <c r="G303" i="3"/>
  <c r="H305" i="3"/>
  <c r="E307" i="3"/>
  <c r="H308" i="3"/>
  <c r="H320" i="3"/>
  <c r="H328" i="3"/>
  <c r="E336" i="3"/>
  <c r="H337" i="3"/>
  <c r="G484" i="3"/>
  <c r="H484" i="3"/>
  <c r="G344" i="12"/>
  <c r="H294" i="3"/>
  <c r="G294" i="3"/>
  <c r="G349" i="12"/>
  <c r="G366" i="12"/>
  <c r="G361" i="12"/>
  <c r="G354" i="12"/>
  <c r="H315" i="3"/>
  <c r="G315" i="3"/>
  <c r="H318" i="3"/>
  <c r="G318" i="3"/>
  <c r="H341" i="3"/>
  <c r="G341" i="3"/>
  <c r="H342" i="3"/>
  <c r="H343" i="3"/>
  <c r="G343" i="3"/>
  <c r="G355" i="12"/>
  <c r="G312" i="3"/>
  <c r="H312" i="3"/>
  <c r="H278" i="3"/>
  <c r="G278" i="3"/>
  <c r="C337" i="3"/>
  <c r="C336" i="3" s="1"/>
  <c r="C335" i="3" s="1"/>
  <c r="D337" i="3"/>
  <c r="D336" i="3" s="1"/>
  <c r="D335" i="3" s="1"/>
  <c r="D346" i="3"/>
  <c r="D342" i="3"/>
  <c r="G342" i="3" s="1"/>
  <c r="D328" i="3"/>
  <c r="G328" i="3" s="1"/>
  <c r="C318" i="3"/>
  <c r="D320" i="3"/>
  <c r="G320" i="3" s="1"/>
  <c r="D305" i="3"/>
  <c r="G305" i="3" s="1"/>
  <c r="D308" i="3"/>
  <c r="D307" i="3" s="1"/>
  <c r="C310" i="3"/>
  <c r="F310" i="3"/>
  <c r="H310" i="3" s="1"/>
  <c r="F303" i="3"/>
  <c r="H303" i="3" s="1"/>
  <c r="C303" i="3"/>
  <c r="F301" i="3"/>
  <c r="H301" i="3" s="1"/>
  <c r="D289" i="3"/>
  <c r="G289" i="3" s="1"/>
  <c r="G308" i="3" l="1"/>
  <c r="G337" i="3"/>
  <c r="H307" i="3"/>
  <c r="G307" i="3"/>
  <c r="E335" i="3"/>
  <c r="H336" i="3"/>
  <c r="G336" i="3"/>
  <c r="H346" i="3"/>
  <c r="G346" i="3"/>
  <c r="F182" i="3"/>
  <c r="F178" i="3"/>
  <c r="F2" i="3"/>
  <c r="C182" i="3"/>
  <c r="C178" i="3"/>
  <c r="C2" i="3"/>
  <c r="C66" i="3"/>
  <c r="C65" i="3"/>
  <c r="C62" i="3"/>
  <c r="C61" i="3" s="1"/>
  <c r="C60" i="3" s="1"/>
  <c r="C58" i="3"/>
  <c r="C57" i="3" s="1"/>
  <c r="C56" i="3" s="1"/>
  <c r="C55" i="3"/>
  <c r="C54" i="3" s="1"/>
  <c r="C53" i="3" s="1"/>
  <c r="C51" i="3"/>
  <c r="C50" i="3"/>
  <c r="C47" i="3"/>
  <c r="C44" i="3"/>
  <c r="C43" i="3"/>
  <c r="C42" i="3"/>
  <c r="C40" i="3"/>
  <c r="C38" i="3"/>
  <c r="C37" i="3"/>
  <c r="C36" i="3"/>
  <c r="C34" i="3"/>
  <c r="C33" i="3"/>
  <c r="C32" i="3"/>
  <c r="C31" i="3"/>
  <c r="C30" i="3"/>
  <c r="C28" i="3"/>
  <c r="C27" i="3"/>
  <c r="C26" i="3"/>
  <c r="C25" i="3"/>
  <c r="C24" i="3"/>
  <c r="C23" i="3"/>
  <c r="C21" i="3"/>
  <c r="C20" i="3"/>
  <c r="C18" i="3"/>
  <c r="C9" i="3"/>
  <c r="H335" i="3" l="1"/>
  <c r="G335" i="3"/>
  <c r="C22" i="3"/>
  <c r="C39" i="3"/>
  <c r="E8" i="5"/>
  <c r="E9" i="5"/>
  <c r="E10" i="5"/>
  <c r="E11" i="5"/>
  <c r="E12" i="5"/>
  <c r="E13" i="5"/>
  <c r="E14" i="5"/>
  <c r="E15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60" i="5"/>
  <c r="E61" i="5"/>
  <c r="E62" i="5"/>
  <c r="E63" i="5"/>
  <c r="E64" i="5"/>
  <c r="E65" i="5"/>
  <c r="E66" i="5"/>
  <c r="E70" i="5"/>
  <c r="E71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12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40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6" i="5"/>
  <c r="E157" i="5"/>
  <c r="E158" i="5"/>
  <c r="E159" i="5"/>
  <c r="E160" i="5"/>
  <c r="E162" i="5"/>
  <c r="E163" i="5"/>
  <c r="E166" i="5"/>
  <c r="E167" i="5"/>
  <c r="E168" i="5"/>
  <c r="E169" i="5"/>
  <c r="E171" i="5"/>
  <c r="E172" i="5"/>
  <c r="E173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336" i="5"/>
  <c r="E337" i="5"/>
  <c r="E338" i="5"/>
  <c r="E339" i="5"/>
  <c r="E340" i="5"/>
  <c r="E341" i="5"/>
  <c r="E342" i="5"/>
  <c r="E343" i="5"/>
  <c r="E344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4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408" i="5"/>
  <c r="E409" i="5"/>
  <c r="E410" i="5"/>
  <c r="E411" i="5"/>
  <c r="E412" i="5"/>
  <c r="E413" i="5"/>
  <c r="E414" i="5"/>
  <c r="E426" i="5"/>
  <c r="E427" i="5"/>
  <c r="E428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533" i="5"/>
  <c r="E534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72" i="5"/>
  <c r="E573" i="5"/>
  <c r="E574" i="5"/>
  <c r="E575" i="5"/>
  <c r="E576" i="5"/>
  <c r="E577" i="5"/>
  <c r="E578" i="5"/>
  <c r="E579" i="5"/>
  <c r="E580" i="5"/>
  <c r="E581" i="5"/>
  <c r="E584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33" i="5"/>
  <c r="E634" i="5"/>
  <c r="E635" i="5"/>
  <c r="E636" i="5"/>
  <c r="E637" i="5"/>
  <c r="E638" i="5"/>
  <c r="E640" i="5"/>
  <c r="E641" i="5"/>
  <c r="E642" i="5"/>
  <c r="E643" i="5"/>
  <c r="E644" i="5"/>
  <c r="E645" i="5"/>
  <c r="E646" i="5"/>
  <c r="E647" i="5"/>
  <c r="E648" i="5"/>
  <c r="E649" i="5"/>
  <c r="E651" i="5"/>
  <c r="E652" i="5"/>
  <c r="E655" i="5"/>
  <c r="E659" i="5"/>
  <c r="E660" i="5"/>
  <c r="E661" i="5"/>
  <c r="E662" i="5"/>
  <c r="E663" i="5"/>
  <c r="E664" i="5"/>
  <c r="E665" i="5"/>
  <c r="E667" i="5"/>
  <c r="E668" i="5"/>
  <c r="E669" i="5"/>
  <c r="E670" i="5"/>
  <c r="E671" i="5"/>
  <c r="E672" i="5"/>
  <c r="E673" i="5"/>
  <c r="E681" i="5"/>
  <c r="E682" i="5"/>
  <c r="E690" i="5"/>
  <c r="E691" i="5"/>
  <c r="E692" i="5"/>
  <c r="E697" i="5"/>
  <c r="E698" i="5"/>
  <c r="E700" i="5"/>
  <c r="E701" i="5"/>
  <c r="E704" i="5"/>
  <c r="E705" i="5"/>
  <c r="E706" i="5"/>
  <c r="E707" i="5"/>
  <c r="E708" i="5"/>
  <c r="E709" i="5"/>
  <c r="E710" i="5"/>
  <c r="E711" i="5"/>
  <c r="E712" i="5"/>
  <c r="E718" i="5"/>
  <c r="E719" i="5"/>
  <c r="E720" i="5"/>
  <c r="E721" i="5"/>
  <c r="E722" i="5"/>
  <c r="E723" i="5"/>
  <c r="E724" i="5"/>
  <c r="E335" i="5" l="1"/>
  <c r="E18" i="5"/>
  <c r="E631" i="5"/>
  <c r="E587" i="5" s="1"/>
  <c r="E570" i="5"/>
  <c r="E7" i="5"/>
  <c r="E6" i="5" s="1"/>
  <c r="E5" i="5" s="1"/>
  <c r="D167" i="12" l="1"/>
  <c r="G167" i="12" s="1"/>
  <c r="F167" i="12"/>
  <c r="C494" i="3"/>
  <c r="C492" i="3" s="1"/>
  <c r="D154" i="12"/>
  <c r="G154" i="12" s="1"/>
  <c r="F154" i="12"/>
  <c r="H154" i="12" s="1"/>
  <c r="F494" i="3" l="1"/>
  <c r="H167" i="12"/>
  <c r="D65" i="12"/>
  <c r="G65" i="12" s="1"/>
  <c r="D54" i="9" l="1"/>
  <c r="E54" i="9"/>
  <c r="F54" i="9"/>
  <c r="F53" i="9" s="1"/>
  <c r="D43" i="7"/>
  <c r="G43" i="7" s="1"/>
  <c r="D5" i="7"/>
  <c r="C5" i="7"/>
  <c r="D53" i="9" l="1"/>
  <c r="G53" i="9" s="1"/>
  <c r="G54" i="9"/>
  <c r="E53" i="9"/>
  <c r="G2" i="12"/>
  <c r="I3" i="5"/>
  <c r="H3" i="5"/>
  <c r="H2" i="3"/>
  <c r="G2" i="3"/>
  <c r="H3" i="10"/>
  <c r="G4" i="7"/>
  <c r="B3" i="12"/>
  <c r="D3" i="12"/>
  <c r="E3" i="12"/>
  <c r="F3" i="12"/>
  <c r="G3" i="12"/>
  <c r="H3" i="12"/>
  <c r="A3" i="12"/>
  <c r="B4" i="5"/>
  <c r="C4" i="5"/>
  <c r="D4" i="5"/>
  <c r="F4" i="5"/>
  <c r="G4" i="5"/>
  <c r="H4" i="5"/>
  <c r="I4" i="5"/>
  <c r="A4" i="5"/>
  <c r="B3" i="3"/>
  <c r="A3" i="3"/>
  <c r="B4" i="10"/>
  <c r="A4" i="10"/>
  <c r="B5" i="7"/>
  <c r="E5" i="7"/>
  <c r="F5" i="7"/>
  <c r="G5" i="7"/>
  <c r="H5" i="7"/>
  <c r="G396" i="5"/>
  <c r="I396" i="5" l="1"/>
  <c r="C43" i="7"/>
  <c r="F43" i="7"/>
  <c r="E43" i="7"/>
  <c r="C694" i="5" l="1"/>
  <c r="D694" i="5"/>
  <c r="F65" i="12"/>
  <c r="H65" i="12" s="1"/>
  <c r="C59" i="5"/>
  <c r="G59" i="5"/>
  <c r="F59" i="5"/>
  <c r="I59" i="5" s="1"/>
  <c r="D59" i="5"/>
  <c r="H59" i="5" s="1"/>
  <c r="D234" i="5" l="1"/>
  <c r="C286" i="5" l="1"/>
  <c r="G286" i="5"/>
  <c r="I286" i="5" s="1"/>
  <c r="D286" i="5"/>
  <c r="H286" i="5" s="1"/>
  <c r="D233" i="5" l="1"/>
  <c r="D13" i="7"/>
  <c r="G13" i="7" s="1"/>
  <c r="D142" i="5" l="1"/>
  <c r="F245" i="12"/>
  <c r="H245" i="12" s="1"/>
  <c r="D245" i="12"/>
  <c r="G245" i="12" s="1"/>
  <c r="C699" i="5"/>
  <c r="G699" i="5"/>
  <c r="F699" i="5"/>
  <c r="I699" i="5" s="1"/>
  <c r="D699" i="5"/>
  <c r="F227" i="12"/>
  <c r="H227" i="12" s="1"/>
  <c r="D227" i="12"/>
  <c r="G227" i="12" s="1"/>
  <c r="C703" i="5"/>
  <c r="G703" i="5"/>
  <c r="F703" i="5"/>
  <c r="D703" i="5"/>
  <c r="F399" i="12"/>
  <c r="E399" i="12"/>
  <c r="D399" i="12"/>
  <c r="D261" i="12"/>
  <c r="G261" i="12" s="1"/>
  <c r="C688" i="5"/>
  <c r="G688" i="5"/>
  <c r="F688" i="5"/>
  <c r="D688" i="5"/>
  <c r="H688" i="5" s="1"/>
  <c r="F419" i="12"/>
  <c r="F497" i="3" s="1"/>
  <c r="E419" i="12"/>
  <c r="D419" i="12"/>
  <c r="C222" i="3"/>
  <c r="F296" i="12"/>
  <c r="D296" i="12"/>
  <c r="G296" i="12" s="1"/>
  <c r="C349" i="3"/>
  <c r="C348" i="3" s="1"/>
  <c r="F349" i="3"/>
  <c r="F348" i="3" s="1"/>
  <c r="E349" i="3"/>
  <c r="C344" i="3"/>
  <c r="F344" i="3"/>
  <c r="E344" i="3"/>
  <c r="F331" i="12"/>
  <c r="E331" i="12"/>
  <c r="D331" i="12"/>
  <c r="F329" i="12"/>
  <c r="E329" i="12"/>
  <c r="D329" i="12"/>
  <c r="F326" i="12"/>
  <c r="E326" i="12"/>
  <c r="D326" i="12"/>
  <c r="I688" i="5" l="1"/>
  <c r="I703" i="5"/>
  <c r="H703" i="5"/>
  <c r="D693" i="5"/>
  <c r="H699" i="5"/>
  <c r="H399" i="12"/>
  <c r="G399" i="12"/>
  <c r="H349" i="3"/>
  <c r="H331" i="12"/>
  <c r="G331" i="12"/>
  <c r="H419" i="12"/>
  <c r="G419" i="12"/>
  <c r="H329" i="12"/>
  <c r="G329" i="12"/>
  <c r="F222" i="3"/>
  <c r="H296" i="12"/>
  <c r="H326" i="12"/>
  <c r="G326" i="12"/>
  <c r="H344" i="3"/>
  <c r="E325" i="12"/>
  <c r="C693" i="5"/>
  <c r="D344" i="3"/>
  <c r="G344" i="3" s="1"/>
  <c r="D349" i="3"/>
  <c r="G349" i="3" s="1"/>
  <c r="E348" i="3"/>
  <c r="C93" i="10"/>
  <c r="D497" i="3"/>
  <c r="E497" i="3"/>
  <c r="F93" i="10"/>
  <c r="H497" i="3" l="1"/>
  <c r="G497" i="3"/>
  <c r="H348" i="3"/>
  <c r="D348" i="3"/>
  <c r="G348" i="3" s="1"/>
  <c r="E93" i="10"/>
  <c r="D93" i="10"/>
  <c r="H93" i="10" l="1"/>
  <c r="G93" i="10"/>
  <c r="E49" i="9"/>
  <c r="E52" i="9"/>
  <c r="D348" i="5" l="1"/>
  <c r="F230" i="12" l="1"/>
  <c r="H230" i="12" s="1"/>
  <c r="C142" i="3"/>
  <c r="F241" i="12"/>
  <c r="E142" i="3"/>
  <c r="D241" i="12"/>
  <c r="G241" i="12" s="1"/>
  <c r="F147" i="3"/>
  <c r="E147" i="3"/>
  <c r="D230" i="12"/>
  <c r="G230" i="12" s="1"/>
  <c r="C368" i="3"/>
  <c r="F378" i="12"/>
  <c r="F368" i="3" s="1"/>
  <c r="E378" i="12"/>
  <c r="D378" i="12"/>
  <c r="C205" i="3"/>
  <c r="F282" i="12"/>
  <c r="E205" i="3"/>
  <c r="D282" i="12"/>
  <c r="G282" i="12" s="1"/>
  <c r="D588" i="5"/>
  <c r="H588" i="5" s="1"/>
  <c r="C177" i="3"/>
  <c r="F265" i="12"/>
  <c r="E177" i="3"/>
  <c r="D265" i="12"/>
  <c r="G265" i="12" s="1"/>
  <c r="G348" i="5"/>
  <c r="G347" i="5" s="1"/>
  <c r="F348" i="5"/>
  <c r="C348" i="5"/>
  <c r="C347" i="5" s="1"/>
  <c r="F19" i="9"/>
  <c r="F7" i="7"/>
  <c r="E233" i="3"/>
  <c r="E236" i="3"/>
  <c r="E247" i="3"/>
  <c r="E280" i="3"/>
  <c r="E287" i="3"/>
  <c r="E288" i="3"/>
  <c r="E291" i="3"/>
  <c r="E293" i="3"/>
  <c r="E295" i="3"/>
  <c r="E297" i="3"/>
  <c r="E298" i="3"/>
  <c r="E299" i="3"/>
  <c r="E300" i="3"/>
  <c r="E302" i="3"/>
  <c r="E306" i="3"/>
  <c r="E313" i="3"/>
  <c r="E319" i="3"/>
  <c r="E323" i="3"/>
  <c r="E326" i="3"/>
  <c r="E329" i="3"/>
  <c r="E330" i="3"/>
  <c r="E333" i="3"/>
  <c r="E340" i="3"/>
  <c r="E345" i="3"/>
  <c r="E404" i="3"/>
  <c r="E415" i="3"/>
  <c r="E468" i="3"/>
  <c r="E470" i="3"/>
  <c r="E473" i="3"/>
  <c r="E482" i="3"/>
  <c r="E488" i="3"/>
  <c r="E494" i="3"/>
  <c r="E499" i="3"/>
  <c r="E420" i="3"/>
  <c r="E422" i="3"/>
  <c r="E424" i="3"/>
  <c r="E427" i="3"/>
  <c r="E428" i="3"/>
  <c r="E429" i="3"/>
  <c r="E431" i="3"/>
  <c r="E432" i="3"/>
  <c r="E433" i="3"/>
  <c r="E436" i="3"/>
  <c r="E437" i="3"/>
  <c r="E438" i="3"/>
  <c r="E439" i="3"/>
  <c r="E440" i="3"/>
  <c r="E441" i="3"/>
  <c r="E442" i="3"/>
  <c r="E443" i="3"/>
  <c r="E445" i="3"/>
  <c r="E448" i="3"/>
  <c r="E451" i="3"/>
  <c r="E454" i="3"/>
  <c r="E458" i="3"/>
  <c r="E459" i="3"/>
  <c r="E461" i="3"/>
  <c r="E74" i="3"/>
  <c r="E76" i="3"/>
  <c r="E78" i="3"/>
  <c r="E81" i="3"/>
  <c r="E82" i="3"/>
  <c r="E83" i="3"/>
  <c r="E85" i="3"/>
  <c r="E86" i="3"/>
  <c r="E87" i="3"/>
  <c r="E88" i="3"/>
  <c r="E90" i="3"/>
  <c r="E91" i="3"/>
  <c r="E92" i="3"/>
  <c r="E93" i="3"/>
  <c r="E94" i="3"/>
  <c r="E95" i="3"/>
  <c r="E96" i="3"/>
  <c r="E97" i="3"/>
  <c r="E99" i="3"/>
  <c r="E102" i="3"/>
  <c r="E105" i="3"/>
  <c r="E108" i="3"/>
  <c r="E112" i="3"/>
  <c r="E113" i="3"/>
  <c r="E115" i="3"/>
  <c r="E121" i="3"/>
  <c r="E131" i="3"/>
  <c r="E132" i="3"/>
  <c r="E134" i="3"/>
  <c r="E135" i="3"/>
  <c r="E137" i="3"/>
  <c r="E138" i="3"/>
  <c r="E140" i="3"/>
  <c r="E141" i="3"/>
  <c r="E143" i="3"/>
  <c r="E144" i="3"/>
  <c r="E145" i="3"/>
  <c r="E148" i="3"/>
  <c r="E150" i="3"/>
  <c r="E152" i="3"/>
  <c r="E153" i="3"/>
  <c r="E154" i="3"/>
  <c r="E155" i="3"/>
  <c r="E156" i="3"/>
  <c r="E159" i="3"/>
  <c r="E160" i="3"/>
  <c r="E161" i="3"/>
  <c r="E162" i="3"/>
  <c r="E165" i="3"/>
  <c r="E168" i="3"/>
  <c r="E169" i="3"/>
  <c r="E174" i="3"/>
  <c r="E175" i="3"/>
  <c r="E176" i="3"/>
  <c r="E181" i="3"/>
  <c r="E199" i="3"/>
  <c r="E203" i="3"/>
  <c r="E208" i="3"/>
  <c r="E210" i="3"/>
  <c r="E212" i="3"/>
  <c r="E217" i="3"/>
  <c r="E219" i="3"/>
  <c r="E222" i="3"/>
  <c r="E223" i="3"/>
  <c r="E224" i="3"/>
  <c r="E227" i="3"/>
  <c r="E228" i="3"/>
  <c r="E229" i="3"/>
  <c r="E230" i="3"/>
  <c r="E238" i="3"/>
  <c r="E241" i="3"/>
  <c r="E242" i="3"/>
  <c r="E245" i="3"/>
  <c r="E246" i="3"/>
  <c r="E251" i="3"/>
  <c r="E252" i="3"/>
  <c r="E256" i="3"/>
  <c r="E257" i="3"/>
  <c r="E259" i="3"/>
  <c r="E262" i="3"/>
  <c r="E263" i="3"/>
  <c r="E265" i="3"/>
  <c r="E268" i="3"/>
  <c r="E269" i="3"/>
  <c r="E272" i="3"/>
  <c r="C527" i="5"/>
  <c r="F159" i="12"/>
  <c r="F63" i="12"/>
  <c r="H63" i="12" s="1"/>
  <c r="C52" i="3"/>
  <c r="F62" i="12"/>
  <c r="H62" i="12" s="1"/>
  <c r="F61" i="12"/>
  <c r="H61" i="12" s="1"/>
  <c r="D62" i="12"/>
  <c r="G62" i="12" s="1"/>
  <c r="D63" i="12"/>
  <c r="G63" i="12" s="1"/>
  <c r="C46" i="3"/>
  <c r="F64" i="12"/>
  <c r="H64" i="12" s="1"/>
  <c r="F60" i="12"/>
  <c r="H60" i="12" s="1"/>
  <c r="F59" i="12"/>
  <c r="H59" i="12" s="1"/>
  <c r="D60" i="12"/>
  <c r="G60" i="12" s="1"/>
  <c r="D61" i="12"/>
  <c r="G61" i="12" s="1"/>
  <c r="D64" i="12"/>
  <c r="G64" i="12" s="1"/>
  <c r="D59" i="12"/>
  <c r="G59" i="12" s="1"/>
  <c r="F58" i="5"/>
  <c r="D58" i="5"/>
  <c r="H58" i="5" s="1"/>
  <c r="F7" i="12"/>
  <c r="F11" i="12"/>
  <c r="F19" i="3" s="1"/>
  <c r="F12" i="12"/>
  <c r="F204" i="12"/>
  <c r="F206" i="12"/>
  <c r="F209" i="12"/>
  <c r="F221" i="12"/>
  <c r="F197" i="12"/>
  <c r="F174" i="12"/>
  <c r="F175" i="12"/>
  <c r="F178" i="12"/>
  <c r="F180" i="12"/>
  <c r="F182" i="12"/>
  <c r="F183" i="12"/>
  <c r="F195" i="12"/>
  <c r="F158" i="12"/>
  <c r="F163" i="12"/>
  <c r="H163" i="12" s="1"/>
  <c r="F164" i="12"/>
  <c r="F166" i="12"/>
  <c r="F168" i="12"/>
  <c r="F140" i="12"/>
  <c r="H140" i="12" s="1"/>
  <c r="F144" i="12"/>
  <c r="H144" i="12" s="1"/>
  <c r="F152" i="12"/>
  <c r="F407" i="3"/>
  <c r="F106" i="12"/>
  <c r="H106" i="12" s="1"/>
  <c r="F107" i="12"/>
  <c r="F108" i="12"/>
  <c r="H108" i="12" s="1"/>
  <c r="F111" i="12"/>
  <c r="F116" i="12"/>
  <c r="F118" i="12"/>
  <c r="F120" i="12"/>
  <c r="F122" i="12"/>
  <c r="F126" i="12"/>
  <c r="F128" i="12"/>
  <c r="F129" i="12"/>
  <c r="H129" i="12" s="1"/>
  <c r="F130" i="12"/>
  <c r="E182" i="3"/>
  <c r="E178" i="3"/>
  <c r="E2" i="3"/>
  <c r="E423" i="12"/>
  <c r="E422" i="12"/>
  <c r="E421" i="12"/>
  <c r="E418" i="12"/>
  <c r="E417" i="12"/>
  <c r="E416" i="12"/>
  <c r="E415" i="12"/>
  <c r="E487" i="3"/>
  <c r="E410" i="12"/>
  <c r="E409" i="12"/>
  <c r="E408" i="12"/>
  <c r="E407" i="12"/>
  <c r="E404" i="12"/>
  <c r="E403" i="12"/>
  <c r="E402" i="12"/>
  <c r="E409" i="3"/>
  <c r="E400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73" i="3"/>
  <c r="E381" i="12"/>
  <c r="E380" i="12"/>
  <c r="E379" i="12"/>
  <c r="E377" i="12"/>
  <c r="E376" i="12"/>
  <c r="E375" i="12"/>
  <c r="E374" i="12"/>
  <c r="E373" i="12"/>
  <c r="E372" i="12"/>
  <c r="E371" i="12"/>
  <c r="E355" i="3"/>
  <c r="E69" i="3"/>
  <c r="E67" i="3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9" i="3"/>
  <c r="E13" i="12"/>
  <c r="E12" i="12"/>
  <c r="E11" i="12"/>
  <c r="E10" i="12"/>
  <c r="E9" i="12"/>
  <c r="E8" i="12"/>
  <c r="E7" i="12"/>
  <c r="E6" i="12"/>
  <c r="E2" i="12"/>
  <c r="D423" i="12"/>
  <c r="D422" i="12"/>
  <c r="D421" i="12"/>
  <c r="D418" i="12"/>
  <c r="D417" i="12"/>
  <c r="D416" i="12"/>
  <c r="D415" i="12"/>
  <c r="D410" i="12"/>
  <c r="D409" i="12"/>
  <c r="D480" i="3" s="1"/>
  <c r="D408" i="12"/>
  <c r="D407" i="12"/>
  <c r="D404" i="12"/>
  <c r="D403" i="12"/>
  <c r="D411" i="3" s="1"/>
  <c r="D402" i="12"/>
  <c r="D400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1" i="12"/>
  <c r="D380" i="12"/>
  <c r="D379" i="12"/>
  <c r="D377" i="12"/>
  <c r="D376" i="12"/>
  <c r="D375" i="12"/>
  <c r="D374" i="12"/>
  <c r="D373" i="12"/>
  <c r="D372" i="12"/>
  <c r="D371" i="12"/>
  <c r="D322" i="12"/>
  <c r="G322" i="12" s="1"/>
  <c r="D321" i="12"/>
  <c r="G321" i="12" s="1"/>
  <c r="D320" i="12"/>
  <c r="G320" i="12" s="1"/>
  <c r="D319" i="12"/>
  <c r="G319" i="12" s="1"/>
  <c r="D318" i="12"/>
  <c r="G318" i="12" s="1"/>
  <c r="D317" i="12"/>
  <c r="G317" i="12" s="1"/>
  <c r="D316" i="12"/>
  <c r="G316" i="12" s="1"/>
  <c r="D315" i="12"/>
  <c r="G315" i="12" s="1"/>
  <c r="D314" i="12"/>
  <c r="G314" i="12" s="1"/>
  <c r="D313" i="12"/>
  <c r="G313" i="12" s="1"/>
  <c r="D312" i="12"/>
  <c r="G312" i="12" s="1"/>
  <c r="D311" i="12"/>
  <c r="G311" i="12" s="1"/>
  <c r="D310" i="12"/>
  <c r="G310" i="12" s="1"/>
  <c r="D309" i="12"/>
  <c r="G309" i="12" s="1"/>
  <c r="D308" i="12"/>
  <c r="G308" i="12" s="1"/>
  <c r="D307" i="12"/>
  <c r="G307" i="12" s="1"/>
  <c r="D306" i="12"/>
  <c r="G306" i="12" s="1"/>
  <c r="D305" i="12"/>
  <c r="G305" i="12" s="1"/>
  <c r="D304" i="12"/>
  <c r="G304" i="12" s="1"/>
  <c r="D303" i="12"/>
  <c r="G303" i="12" s="1"/>
  <c r="D302" i="12"/>
  <c r="G302" i="12" s="1"/>
  <c r="D301" i="12"/>
  <c r="G301" i="12" s="1"/>
  <c r="D300" i="12"/>
  <c r="G300" i="12" s="1"/>
  <c r="D299" i="12"/>
  <c r="G299" i="12" s="1"/>
  <c r="D298" i="12"/>
  <c r="G298" i="12" s="1"/>
  <c r="D297" i="12"/>
  <c r="G297" i="12" s="1"/>
  <c r="D222" i="3"/>
  <c r="D295" i="12"/>
  <c r="G295" i="12" s="1"/>
  <c r="D293" i="12"/>
  <c r="G293" i="12" s="1"/>
  <c r="D292" i="12"/>
  <c r="G292" i="12" s="1"/>
  <c r="D290" i="12"/>
  <c r="G290" i="12" s="1"/>
  <c r="D289" i="12"/>
  <c r="G289" i="12" s="1"/>
  <c r="D288" i="12"/>
  <c r="G288" i="12" s="1"/>
  <c r="D287" i="12"/>
  <c r="G287" i="12" s="1"/>
  <c r="D286" i="12"/>
  <c r="G286" i="12" s="1"/>
  <c r="D285" i="12"/>
  <c r="G285" i="12" s="1"/>
  <c r="D284" i="12"/>
  <c r="G284" i="12" s="1"/>
  <c r="D283" i="12"/>
  <c r="G283" i="12" s="1"/>
  <c r="D281" i="12"/>
  <c r="G281" i="12" s="1"/>
  <c r="D280" i="12"/>
  <c r="G280" i="12" s="1"/>
  <c r="D279" i="12"/>
  <c r="G279" i="12" s="1"/>
  <c r="D277" i="12"/>
  <c r="G277" i="12" s="1"/>
  <c r="D276" i="12"/>
  <c r="G276" i="12" s="1"/>
  <c r="D275" i="12"/>
  <c r="G275" i="12" s="1"/>
  <c r="D274" i="12"/>
  <c r="G274" i="12" s="1"/>
  <c r="D273" i="12"/>
  <c r="G273" i="12" s="1"/>
  <c r="D272" i="12"/>
  <c r="G272" i="12" s="1"/>
  <c r="D271" i="12"/>
  <c r="G271" i="12" s="1"/>
  <c r="D270" i="12"/>
  <c r="G270" i="12" s="1"/>
  <c r="D269" i="12"/>
  <c r="G269" i="12" s="1"/>
  <c r="D266" i="12"/>
  <c r="G266" i="12" s="1"/>
  <c r="D264" i="12"/>
  <c r="G264" i="12" s="1"/>
  <c r="D263" i="12"/>
  <c r="G263" i="12" s="1"/>
  <c r="D262" i="12"/>
  <c r="G262" i="12" s="1"/>
  <c r="D260" i="12"/>
  <c r="G260" i="12" s="1"/>
  <c r="D259" i="12"/>
  <c r="G259" i="12" s="1"/>
  <c r="D258" i="12"/>
  <c r="G258" i="12" s="1"/>
  <c r="D257" i="12"/>
  <c r="G257" i="12" s="1"/>
  <c r="D256" i="12"/>
  <c r="G256" i="12" s="1"/>
  <c r="D255" i="12"/>
  <c r="G255" i="12" s="1"/>
  <c r="D254" i="12"/>
  <c r="G254" i="12" s="1"/>
  <c r="D253" i="12"/>
  <c r="G253" i="12" s="1"/>
  <c r="D252" i="12"/>
  <c r="G252" i="12" s="1"/>
  <c r="D251" i="12"/>
  <c r="G251" i="12" s="1"/>
  <c r="D250" i="12"/>
  <c r="G250" i="12" s="1"/>
  <c r="D249" i="12"/>
  <c r="G249" i="12" s="1"/>
  <c r="D248" i="12"/>
  <c r="G248" i="12" s="1"/>
  <c r="D247" i="12"/>
  <c r="G247" i="12" s="1"/>
  <c r="D244" i="12"/>
  <c r="G244" i="12" s="1"/>
  <c r="D243" i="12"/>
  <c r="G243" i="12" s="1"/>
  <c r="D242" i="12"/>
  <c r="G242" i="12" s="1"/>
  <c r="D240" i="12"/>
  <c r="G240" i="12" s="1"/>
  <c r="D239" i="12"/>
  <c r="G239" i="12" s="1"/>
  <c r="D238" i="12"/>
  <c r="G238" i="12" s="1"/>
  <c r="D237" i="12"/>
  <c r="G237" i="12" s="1"/>
  <c r="D236" i="12"/>
  <c r="G236" i="12" s="1"/>
  <c r="D235" i="12"/>
  <c r="G235" i="12" s="1"/>
  <c r="D234" i="12"/>
  <c r="G234" i="12" s="1"/>
  <c r="D233" i="12"/>
  <c r="G233" i="12" s="1"/>
  <c r="D232" i="12"/>
  <c r="G232" i="12" s="1"/>
  <c r="D231" i="12"/>
  <c r="G231" i="12" s="1"/>
  <c r="D229" i="12"/>
  <c r="G229" i="12" s="1"/>
  <c r="D228" i="12"/>
  <c r="G228" i="12" s="1"/>
  <c r="D226" i="12"/>
  <c r="G226" i="12" s="1"/>
  <c r="D224" i="12"/>
  <c r="G224" i="12" s="1"/>
  <c r="D221" i="12"/>
  <c r="G221" i="12" s="1"/>
  <c r="D220" i="12"/>
  <c r="G220" i="12" s="1"/>
  <c r="D219" i="12"/>
  <c r="G219" i="12" s="1"/>
  <c r="D218" i="12"/>
  <c r="G218" i="12" s="1"/>
  <c r="D217" i="12"/>
  <c r="G217" i="12" s="1"/>
  <c r="D216" i="12"/>
  <c r="G216" i="12" s="1"/>
  <c r="D215" i="12"/>
  <c r="G215" i="12" s="1"/>
  <c r="D214" i="12"/>
  <c r="G214" i="12" s="1"/>
  <c r="D213" i="12"/>
  <c r="G213" i="12" s="1"/>
  <c r="D212" i="12"/>
  <c r="G212" i="12" s="1"/>
  <c r="D211" i="12"/>
  <c r="G211" i="12" s="1"/>
  <c r="D210" i="12"/>
  <c r="G210" i="12" s="1"/>
  <c r="D209" i="12"/>
  <c r="G209" i="12" s="1"/>
  <c r="D208" i="12"/>
  <c r="G208" i="12" s="1"/>
  <c r="D207" i="12"/>
  <c r="G207" i="12" s="1"/>
  <c r="D206" i="12"/>
  <c r="G206" i="12" s="1"/>
  <c r="D205" i="12"/>
  <c r="G205" i="12" s="1"/>
  <c r="D204" i="12"/>
  <c r="G204" i="12" s="1"/>
  <c r="D203" i="12"/>
  <c r="G203" i="12" s="1"/>
  <c r="D202" i="12"/>
  <c r="G202" i="12" s="1"/>
  <c r="D201" i="12"/>
  <c r="G201" i="12" s="1"/>
  <c r="D200" i="12"/>
  <c r="G200" i="12" s="1"/>
  <c r="D199" i="12"/>
  <c r="G199" i="12" s="1"/>
  <c r="D198" i="12"/>
  <c r="G198" i="12" s="1"/>
  <c r="D197" i="12"/>
  <c r="G197" i="12" s="1"/>
  <c r="D195" i="12"/>
  <c r="G195" i="12" s="1"/>
  <c r="D194" i="12"/>
  <c r="G194" i="12" s="1"/>
  <c r="D193" i="12"/>
  <c r="G193" i="12" s="1"/>
  <c r="D192" i="12"/>
  <c r="G192" i="12" s="1"/>
  <c r="D191" i="12"/>
  <c r="G191" i="12" s="1"/>
  <c r="D190" i="12"/>
  <c r="G190" i="12" s="1"/>
  <c r="D189" i="12"/>
  <c r="G189" i="12" s="1"/>
  <c r="D188" i="12"/>
  <c r="G188" i="12" s="1"/>
  <c r="D187" i="12"/>
  <c r="G187" i="12" s="1"/>
  <c r="D186" i="12"/>
  <c r="G186" i="12" s="1"/>
  <c r="D185" i="12"/>
  <c r="G185" i="12" s="1"/>
  <c r="D184" i="12"/>
  <c r="G184" i="12" s="1"/>
  <c r="D183" i="12"/>
  <c r="G183" i="12" s="1"/>
  <c r="D182" i="12"/>
  <c r="G182" i="12" s="1"/>
  <c r="D181" i="12"/>
  <c r="G181" i="12" s="1"/>
  <c r="D180" i="12"/>
  <c r="G180" i="12" s="1"/>
  <c r="D179" i="12"/>
  <c r="G179" i="12" s="1"/>
  <c r="D178" i="12"/>
  <c r="G178" i="12" s="1"/>
  <c r="D177" i="12"/>
  <c r="G177" i="12" s="1"/>
  <c r="D176" i="12"/>
  <c r="G176" i="12" s="1"/>
  <c r="D175" i="12"/>
  <c r="G175" i="12" s="1"/>
  <c r="D174" i="12"/>
  <c r="G174" i="12" s="1"/>
  <c r="D173" i="12"/>
  <c r="G173" i="12" s="1"/>
  <c r="D172" i="12"/>
  <c r="G172" i="12" s="1"/>
  <c r="D171" i="12"/>
  <c r="G171" i="12" s="1"/>
  <c r="D168" i="12"/>
  <c r="G168" i="12" s="1"/>
  <c r="D494" i="3"/>
  <c r="D166" i="12"/>
  <c r="G166" i="12" s="1"/>
  <c r="D165" i="12"/>
  <c r="G165" i="12" s="1"/>
  <c r="D164" i="12"/>
  <c r="G164" i="12" s="1"/>
  <c r="D163" i="12"/>
  <c r="G163" i="12" s="1"/>
  <c r="D162" i="12"/>
  <c r="G162" i="12" s="1"/>
  <c r="D160" i="12"/>
  <c r="D159" i="12"/>
  <c r="G159" i="12" s="1"/>
  <c r="D158" i="12"/>
  <c r="G158" i="12" s="1"/>
  <c r="D157" i="12"/>
  <c r="G157" i="12" s="1"/>
  <c r="D155" i="12"/>
  <c r="G155" i="12" s="1"/>
  <c r="D152" i="12"/>
  <c r="G152" i="12" s="1"/>
  <c r="D151" i="12"/>
  <c r="G151" i="12" s="1"/>
  <c r="D150" i="12"/>
  <c r="G150" i="12" s="1"/>
  <c r="D148" i="12"/>
  <c r="G148" i="12" s="1"/>
  <c r="D146" i="12"/>
  <c r="G146" i="12" s="1"/>
  <c r="D145" i="12"/>
  <c r="G145" i="12" s="1"/>
  <c r="D144" i="12"/>
  <c r="G144" i="12" s="1"/>
  <c r="D143" i="12"/>
  <c r="G143" i="12" s="1"/>
  <c r="D142" i="12"/>
  <c r="G142" i="12" s="1"/>
  <c r="D141" i="12"/>
  <c r="G141" i="12" s="1"/>
  <c r="D140" i="12"/>
  <c r="G140" i="12" s="1"/>
  <c r="D139" i="12"/>
  <c r="G139" i="12" s="1"/>
  <c r="D138" i="12"/>
  <c r="G138" i="12" s="1"/>
  <c r="D137" i="12"/>
  <c r="G137" i="12" s="1"/>
  <c r="D136" i="12"/>
  <c r="G136" i="12" s="1"/>
  <c r="D135" i="12"/>
  <c r="G135" i="12" s="1"/>
  <c r="D133" i="12"/>
  <c r="D132" i="12"/>
  <c r="G132" i="12" s="1"/>
  <c r="D130" i="12"/>
  <c r="G130" i="12" s="1"/>
  <c r="D129" i="12"/>
  <c r="G129" i="12" s="1"/>
  <c r="D128" i="12"/>
  <c r="G128" i="12" s="1"/>
  <c r="D127" i="12"/>
  <c r="G127" i="12" s="1"/>
  <c r="D126" i="12"/>
  <c r="G126" i="12" s="1"/>
  <c r="D125" i="12"/>
  <c r="G125" i="12" s="1"/>
  <c r="D124" i="12"/>
  <c r="D123" i="12"/>
  <c r="G123" i="12" s="1"/>
  <c r="D122" i="12"/>
  <c r="D121" i="12"/>
  <c r="G121" i="12" s="1"/>
  <c r="D120" i="12"/>
  <c r="G120" i="12" s="1"/>
  <c r="D119" i="12"/>
  <c r="G119" i="12" s="1"/>
  <c r="D118" i="12"/>
  <c r="D117" i="12"/>
  <c r="G117" i="12" s="1"/>
  <c r="D116" i="12"/>
  <c r="D115" i="12"/>
  <c r="G115" i="12" s="1"/>
  <c r="D114" i="12"/>
  <c r="G114" i="12" s="1"/>
  <c r="D113" i="12"/>
  <c r="G113" i="12" s="1"/>
  <c r="D112" i="12"/>
  <c r="D111" i="12"/>
  <c r="D110" i="12"/>
  <c r="D109" i="12"/>
  <c r="G109" i="12" s="1"/>
  <c r="D108" i="12"/>
  <c r="G108" i="12" s="1"/>
  <c r="D107" i="12"/>
  <c r="G107" i="12" s="1"/>
  <c r="D106" i="12"/>
  <c r="D104" i="12"/>
  <c r="G104" i="12" s="1"/>
  <c r="D102" i="12"/>
  <c r="G102" i="12" s="1"/>
  <c r="D101" i="12"/>
  <c r="G101" i="12" s="1"/>
  <c r="D100" i="12"/>
  <c r="G100" i="12" s="1"/>
  <c r="D99" i="12"/>
  <c r="G99" i="12" s="1"/>
  <c r="D98" i="12"/>
  <c r="G98" i="12" s="1"/>
  <c r="D97" i="12"/>
  <c r="G97" i="12" s="1"/>
  <c r="D96" i="12"/>
  <c r="G96" i="12" s="1"/>
  <c r="D95" i="12"/>
  <c r="G95" i="12" s="1"/>
  <c r="D94" i="12"/>
  <c r="G94" i="12" s="1"/>
  <c r="D93" i="12"/>
  <c r="G93" i="12" s="1"/>
  <c r="D92" i="12"/>
  <c r="G92" i="12" s="1"/>
  <c r="D91" i="12"/>
  <c r="G91" i="12" s="1"/>
  <c r="D90" i="12"/>
  <c r="G90" i="12" s="1"/>
  <c r="D89" i="12"/>
  <c r="G89" i="12" s="1"/>
  <c r="D88" i="12"/>
  <c r="G88" i="12" s="1"/>
  <c r="D87" i="12"/>
  <c r="G87" i="12" s="1"/>
  <c r="D86" i="12"/>
  <c r="G86" i="12" s="1"/>
  <c r="D85" i="12"/>
  <c r="G85" i="12" s="1"/>
  <c r="D84" i="12"/>
  <c r="G84" i="12" s="1"/>
  <c r="D83" i="12"/>
  <c r="G83" i="12" s="1"/>
  <c r="D82" i="12"/>
  <c r="G82" i="12" s="1"/>
  <c r="D81" i="12"/>
  <c r="G81" i="12" s="1"/>
  <c r="D80" i="12"/>
  <c r="G80" i="12" s="1"/>
  <c r="D79" i="12"/>
  <c r="G79" i="12" s="1"/>
  <c r="D78" i="12"/>
  <c r="G78" i="12" s="1"/>
  <c r="D76" i="12"/>
  <c r="G76" i="12" s="1"/>
  <c r="D75" i="12"/>
  <c r="G75" i="12" s="1"/>
  <c r="D74" i="12"/>
  <c r="G74" i="12" s="1"/>
  <c r="D73" i="12"/>
  <c r="G73" i="12" s="1"/>
  <c r="D72" i="12"/>
  <c r="G72" i="12" s="1"/>
  <c r="D71" i="12"/>
  <c r="G71" i="12" s="1"/>
  <c r="D70" i="12"/>
  <c r="G70" i="12" s="1"/>
  <c r="D69" i="12"/>
  <c r="G69" i="12" s="1"/>
  <c r="D68" i="12"/>
  <c r="G68" i="12" s="1"/>
  <c r="D56" i="12"/>
  <c r="G56" i="12" s="1"/>
  <c r="D55" i="12"/>
  <c r="G55" i="12" s="1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G17" i="12" s="1"/>
  <c r="D13" i="12"/>
  <c r="D12" i="12"/>
  <c r="D11" i="12"/>
  <c r="D10" i="12"/>
  <c r="D9" i="12"/>
  <c r="D8" i="12"/>
  <c r="D7" i="12"/>
  <c r="D6" i="12"/>
  <c r="D2" i="12"/>
  <c r="D717" i="5"/>
  <c r="F92" i="12"/>
  <c r="H92" i="12" s="1"/>
  <c r="F91" i="12"/>
  <c r="H91" i="12" s="1"/>
  <c r="F90" i="12"/>
  <c r="H90" i="12" s="1"/>
  <c r="F89" i="12"/>
  <c r="H89" i="12" s="1"/>
  <c r="F87" i="12"/>
  <c r="H87" i="12" s="1"/>
  <c r="F86" i="12"/>
  <c r="H86" i="12" s="1"/>
  <c r="F85" i="12"/>
  <c r="H85" i="12" s="1"/>
  <c r="F84" i="12"/>
  <c r="H84" i="12" s="1"/>
  <c r="F83" i="12"/>
  <c r="H83" i="12" s="1"/>
  <c r="C197" i="3"/>
  <c r="F82" i="12"/>
  <c r="H82" i="12" s="1"/>
  <c r="F81" i="12"/>
  <c r="H81" i="12" s="1"/>
  <c r="F80" i="12"/>
  <c r="H80" i="12" s="1"/>
  <c r="F79" i="12"/>
  <c r="H79" i="12" s="1"/>
  <c r="F78" i="12"/>
  <c r="H78" i="12" s="1"/>
  <c r="F76" i="12"/>
  <c r="H76" i="12" s="1"/>
  <c r="F75" i="12"/>
  <c r="F74" i="12"/>
  <c r="H74" i="12" s="1"/>
  <c r="F73" i="12"/>
  <c r="H73" i="12" s="1"/>
  <c r="F72" i="12"/>
  <c r="H72" i="12" s="1"/>
  <c r="F71" i="12"/>
  <c r="H71" i="12" s="1"/>
  <c r="F70" i="12"/>
  <c r="H70" i="12" s="1"/>
  <c r="C123" i="3"/>
  <c r="C122" i="3" s="1"/>
  <c r="F69" i="12"/>
  <c r="F68" i="12"/>
  <c r="H68" i="12" s="1"/>
  <c r="C69" i="3"/>
  <c r="C68" i="3" s="1"/>
  <c r="F56" i="12"/>
  <c r="F55" i="12"/>
  <c r="H55" i="12" s="1"/>
  <c r="C67" i="3"/>
  <c r="C64" i="3" s="1"/>
  <c r="F67" i="3"/>
  <c r="F53" i="12"/>
  <c r="F66" i="3" s="1"/>
  <c r="F52" i="12"/>
  <c r="F65" i="3" s="1"/>
  <c r="F51" i="12"/>
  <c r="F62" i="3" s="1"/>
  <c r="F61" i="3" s="1"/>
  <c r="F60" i="3" s="1"/>
  <c r="F50" i="12"/>
  <c r="F58" i="3" s="1"/>
  <c r="F57" i="3" s="1"/>
  <c r="F56" i="3" s="1"/>
  <c r="F49" i="12"/>
  <c r="F55" i="3" s="1"/>
  <c r="F54" i="3" s="1"/>
  <c r="F53" i="3" s="1"/>
  <c r="F48" i="12"/>
  <c r="F47" i="12"/>
  <c r="F51" i="3" s="1"/>
  <c r="F46" i="12"/>
  <c r="F50" i="3" s="1"/>
  <c r="F45" i="12"/>
  <c r="F47" i="3" s="1"/>
  <c r="F44" i="12"/>
  <c r="F43" i="12"/>
  <c r="F42" i="12"/>
  <c r="F44" i="3" s="1"/>
  <c r="F41" i="12"/>
  <c r="F43" i="3" s="1"/>
  <c r="F40" i="12"/>
  <c r="F42" i="3" s="1"/>
  <c r="F39" i="12"/>
  <c r="F40" i="3" s="1"/>
  <c r="F38" i="12"/>
  <c r="F38" i="3" s="1"/>
  <c r="F37" i="12"/>
  <c r="F37" i="3" s="1"/>
  <c r="F36" i="12"/>
  <c r="F36" i="3" s="1"/>
  <c r="F35" i="12"/>
  <c r="F34" i="12"/>
  <c r="F34" i="3" s="1"/>
  <c r="F33" i="12"/>
  <c r="F33" i="3" s="1"/>
  <c r="F32" i="12"/>
  <c r="F32" i="3" s="1"/>
  <c r="F31" i="12"/>
  <c r="F31" i="3" s="1"/>
  <c r="F30" i="12"/>
  <c r="F30" i="3" s="1"/>
  <c r="F29" i="12"/>
  <c r="F28" i="3" s="1"/>
  <c r="C27" i="10"/>
  <c r="F28" i="12"/>
  <c r="F27" i="12"/>
  <c r="F26" i="3" s="1"/>
  <c r="F26" i="12"/>
  <c r="F25" i="3" s="1"/>
  <c r="F25" i="12"/>
  <c r="F24" i="3" s="1"/>
  <c r="F24" i="12"/>
  <c r="F23" i="3" s="1"/>
  <c r="F23" i="12"/>
  <c r="F21" i="3" s="1"/>
  <c r="F22" i="12"/>
  <c r="F20" i="3" s="1"/>
  <c r="F21" i="12"/>
  <c r="F18" i="3" s="1"/>
  <c r="F20" i="12"/>
  <c r="F19" i="12"/>
  <c r="F18" i="12"/>
  <c r="F17" i="12"/>
  <c r="E56" i="9"/>
  <c r="E55" i="9" s="1"/>
  <c r="E51" i="9"/>
  <c r="E50" i="9" s="1"/>
  <c r="E48" i="9"/>
  <c r="E45" i="9"/>
  <c r="E44" i="9" s="1"/>
  <c r="E43" i="9"/>
  <c r="E42" i="9" s="1"/>
  <c r="E40" i="9"/>
  <c r="E39" i="9"/>
  <c r="E36" i="9"/>
  <c r="E35" i="9"/>
  <c r="E33" i="9"/>
  <c r="E32" i="9"/>
  <c r="E29" i="9"/>
  <c r="E28" i="9" s="1"/>
  <c r="E27" i="9" s="1"/>
  <c r="E26" i="9"/>
  <c r="E25" i="9"/>
  <c r="E24" i="9"/>
  <c r="E21" i="9"/>
  <c r="E20" i="9"/>
  <c r="E19" i="9"/>
  <c r="E17" i="9"/>
  <c r="E16" i="9" s="1"/>
  <c r="E15" i="9"/>
  <c r="E14" i="9" s="1"/>
  <c r="E13" i="9"/>
  <c r="E12" i="9"/>
  <c r="E11" i="9"/>
  <c r="E10" i="9"/>
  <c r="E3" i="9"/>
  <c r="E40" i="7"/>
  <c r="E37" i="7"/>
  <c r="E27" i="7"/>
  <c r="E19" i="7"/>
  <c r="E13" i="7"/>
  <c r="E10" i="7"/>
  <c r="E7" i="7"/>
  <c r="E4" i="7"/>
  <c r="E73" i="10"/>
  <c r="E3" i="10"/>
  <c r="F6" i="12"/>
  <c r="G3" i="5"/>
  <c r="F206" i="5"/>
  <c r="F310" i="12"/>
  <c r="H310" i="12" s="1"/>
  <c r="C340" i="3"/>
  <c r="C333" i="3"/>
  <c r="C332" i="3" s="1"/>
  <c r="C331" i="3" s="1"/>
  <c r="C329" i="3"/>
  <c r="C326" i="3"/>
  <c r="C325" i="3" s="1"/>
  <c r="C323" i="3"/>
  <c r="C322" i="3" s="1"/>
  <c r="C321" i="3" s="1"/>
  <c r="D658" i="5"/>
  <c r="F17" i="9"/>
  <c r="F16" i="9" s="1"/>
  <c r="D17" i="9"/>
  <c r="G17" i="9" s="1"/>
  <c r="C468" i="3"/>
  <c r="C467" i="3" s="1"/>
  <c r="F375" i="12"/>
  <c r="C432" i="3"/>
  <c r="C86" i="3"/>
  <c r="F386" i="12"/>
  <c r="F377" i="12"/>
  <c r="C148" i="3"/>
  <c r="F247" i="12"/>
  <c r="C411" i="3"/>
  <c r="F403" i="12"/>
  <c r="F411" i="3" s="1"/>
  <c r="C383" i="3"/>
  <c r="F389" i="12"/>
  <c r="F383" i="3" s="1"/>
  <c r="F408" i="12"/>
  <c r="C392" i="3"/>
  <c r="C391" i="3" s="1"/>
  <c r="F394" i="12"/>
  <c r="F392" i="3" s="1"/>
  <c r="F391" i="3" s="1"/>
  <c r="F275" i="12"/>
  <c r="H275" i="12" s="1"/>
  <c r="C229" i="3"/>
  <c r="F301" i="12"/>
  <c r="C658" i="5"/>
  <c r="C657" i="5" s="1"/>
  <c r="C380" i="3"/>
  <c r="C379" i="3" s="1"/>
  <c r="F387" i="12"/>
  <c r="F380" i="3" s="1"/>
  <c r="F379" i="3" s="1"/>
  <c r="F388" i="12"/>
  <c r="F381" i="12"/>
  <c r="C394" i="3"/>
  <c r="C393" i="3" s="1"/>
  <c r="F395" i="12"/>
  <c r="F394" i="3" s="1"/>
  <c r="F393" i="3" s="1"/>
  <c r="C355" i="3"/>
  <c r="F355" i="3"/>
  <c r="C437" i="5"/>
  <c r="F316" i="12"/>
  <c r="H316" i="12" s="1"/>
  <c r="C199" i="3"/>
  <c r="F277" i="12"/>
  <c r="C206" i="5"/>
  <c r="C92" i="3"/>
  <c r="C438" i="3"/>
  <c r="F271" i="12"/>
  <c r="H271" i="12" s="1"/>
  <c r="F270" i="12"/>
  <c r="F385" i="12"/>
  <c r="C409" i="3"/>
  <c r="F409" i="3"/>
  <c r="F384" i="12"/>
  <c r="F376" i="12"/>
  <c r="F374" i="12"/>
  <c r="F372" i="12"/>
  <c r="F371" i="12"/>
  <c r="F315" i="12"/>
  <c r="H315" i="12" s="1"/>
  <c r="F313" i="12"/>
  <c r="H313" i="12" s="1"/>
  <c r="F309" i="12"/>
  <c r="H309" i="12" s="1"/>
  <c r="C217" i="3"/>
  <c r="F292" i="12"/>
  <c r="F289" i="12"/>
  <c r="H289" i="12" s="1"/>
  <c r="F287" i="12"/>
  <c r="H287" i="12" s="1"/>
  <c r="F276" i="12"/>
  <c r="H276" i="12" s="1"/>
  <c r="F274" i="12"/>
  <c r="H274" i="12" s="1"/>
  <c r="F272" i="12"/>
  <c r="H272" i="12" s="1"/>
  <c r="F269" i="12"/>
  <c r="H269" i="12" s="1"/>
  <c r="G717" i="5"/>
  <c r="G702" i="5" s="1"/>
  <c r="G680" i="5"/>
  <c r="G676" i="5"/>
  <c r="G658" i="5"/>
  <c r="G657" i="5" s="1"/>
  <c r="G654" i="5"/>
  <c r="G604" i="5"/>
  <c r="G588" i="5"/>
  <c r="I588" i="5" s="1"/>
  <c r="G583" i="5"/>
  <c r="G537" i="5"/>
  <c r="G527" i="5"/>
  <c r="G481" i="5"/>
  <c r="G437" i="5"/>
  <c r="G416" i="5"/>
  <c r="G395" i="5" s="1"/>
  <c r="G373" i="5"/>
  <c r="G372" i="5" s="1"/>
  <c r="G334" i="5"/>
  <c r="I334" i="5" s="1"/>
  <c r="G83" i="5"/>
  <c r="G73" i="5"/>
  <c r="G69" i="5"/>
  <c r="G17" i="5"/>
  <c r="F423" i="12"/>
  <c r="F507" i="3" s="1"/>
  <c r="F506" i="3" s="1"/>
  <c r="F422" i="12"/>
  <c r="F505" i="3" s="1"/>
  <c r="F421" i="12"/>
  <c r="F504" i="3" s="1"/>
  <c r="F418" i="12"/>
  <c r="F496" i="3" s="1"/>
  <c r="F495" i="3" s="1"/>
  <c r="F417" i="12"/>
  <c r="F493" i="3" s="1"/>
  <c r="F492" i="3" s="1"/>
  <c r="F416" i="12"/>
  <c r="F415" i="12"/>
  <c r="F489" i="3" s="1"/>
  <c r="F487" i="3"/>
  <c r="F410" i="12"/>
  <c r="F481" i="3" s="1"/>
  <c r="F409" i="12"/>
  <c r="F480" i="3" s="1"/>
  <c r="F407" i="12"/>
  <c r="F404" i="12"/>
  <c r="F413" i="3" s="1"/>
  <c r="F412" i="3" s="1"/>
  <c r="F402" i="12"/>
  <c r="F410" i="3" s="1"/>
  <c r="F400" i="12"/>
  <c r="F408" i="3" s="1"/>
  <c r="F398" i="12"/>
  <c r="F397" i="12"/>
  <c r="F400" i="3" s="1"/>
  <c r="F399" i="3" s="1"/>
  <c r="F398" i="3" s="1"/>
  <c r="F396" i="12"/>
  <c r="F397" i="3" s="1"/>
  <c r="F396" i="3" s="1"/>
  <c r="F395" i="3" s="1"/>
  <c r="F393" i="12"/>
  <c r="F392" i="12"/>
  <c r="F388" i="3" s="1"/>
  <c r="F391" i="12"/>
  <c r="F385" i="3" s="1"/>
  <c r="F390" i="12"/>
  <c r="F373" i="3"/>
  <c r="F380" i="12"/>
  <c r="F370" i="3" s="1"/>
  <c r="F379" i="12"/>
  <c r="F369" i="3" s="1"/>
  <c r="F373" i="12"/>
  <c r="F322" i="12"/>
  <c r="F321" i="12"/>
  <c r="F320" i="12"/>
  <c r="F319" i="12"/>
  <c r="H319" i="12" s="1"/>
  <c r="F318" i="12"/>
  <c r="F317" i="12"/>
  <c r="F314" i="12"/>
  <c r="F312" i="12"/>
  <c r="F311" i="12"/>
  <c r="F308" i="12"/>
  <c r="F307" i="12"/>
  <c r="F306" i="12"/>
  <c r="F305" i="12"/>
  <c r="F304" i="12"/>
  <c r="F303" i="12"/>
  <c r="F302" i="12"/>
  <c r="F300" i="12"/>
  <c r="F299" i="12"/>
  <c r="F298" i="12"/>
  <c r="F297" i="12"/>
  <c r="F295" i="12"/>
  <c r="H295" i="12" s="1"/>
  <c r="F293" i="12"/>
  <c r="F290" i="12"/>
  <c r="H290" i="12" s="1"/>
  <c r="F288" i="12"/>
  <c r="F286" i="12"/>
  <c r="F285" i="12"/>
  <c r="H285" i="12" s="1"/>
  <c r="F283" i="12"/>
  <c r="H283" i="12" s="1"/>
  <c r="F281" i="12"/>
  <c r="H281" i="12" s="1"/>
  <c r="F280" i="12"/>
  <c r="F279" i="12"/>
  <c r="H279" i="12" s="1"/>
  <c r="F273" i="12"/>
  <c r="H273" i="12" s="1"/>
  <c r="F266" i="12"/>
  <c r="F264" i="12"/>
  <c r="F263" i="12"/>
  <c r="F262" i="12"/>
  <c r="F261" i="12"/>
  <c r="H261" i="12" s="1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4" i="12"/>
  <c r="F243" i="12"/>
  <c r="F242" i="12"/>
  <c r="F240" i="12"/>
  <c r="F239" i="12"/>
  <c r="F238" i="12"/>
  <c r="F237" i="12"/>
  <c r="F236" i="12"/>
  <c r="H236" i="12" s="1"/>
  <c r="F235" i="12"/>
  <c r="F234" i="12"/>
  <c r="F233" i="12"/>
  <c r="F232" i="12"/>
  <c r="F231" i="12"/>
  <c r="H231" i="12" s="1"/>
  <c r="F229" i="12"/>
  <c r="H229" i="12" s="1"/>
  <c r="F228" i="12"/>
  <c r="H228" i="12" s="1"/>
  <c r="F226" i="12"/>
  <c r="H226" i="12" s="1"/>
  <c r="F121" i="3"/>
  <c r="F224" i="12"/>
  <c r="H224" i="12" s="1"/>
  <c r="F135" i="12"/>
  <c r="H135" i="12" s="1"/>
  <c r="F104" i="12"/>
  <c r="F102" i="12"/>
  <c r="H102" i="12" s="1"/>
  <c r="F101" i="12"/>
  <c r="H101" i="12" s="1"/>
  <c r="F100" i="12"/>
  <c r="H100" i="12" s="1"/>
  <c r="F99" i="12"/>
  <c r="H99" i="12" s="1"/>
  <c r="F98" i="12"/>
  <c r="F97" i="12"/>
  <c r="F96" i="12"/>
  <c r="F95" i="12"/>
  <c r="H95" i="12" s="1"/>
  <c r="F94" i="12"/>
  <c r="H94" i="12" s="1"/>
  <c r="F93" i="12"/>
  <c r="H93" i="12" s="1"/>
  <c r="F88" i="12"/>
  <c r="H88" i="12" s="1"/>
  <c r="F2" i="12"/>
  <c r="F111" i="5"/>
  <c r="I111" i="5" s="1"/>
  <c r="C499" i="3"/>
  <c r="C498" i="3" s="1"/>
  <c r="C491" i="3" s="1"/>
  <c r="C490" i="3" s="1"/>
  <c r="C482" i="3"/>
  <c r="C165" i="5"/>
  <c r="F165" i="5"/>
  <c r="D165" i="5"/>
  <c r="F717" i="5"/>
  <c r="F3" i="5"/>
  <c r="F3" i="9"/>
  <c r="C180" i="5"/>
  <c r="C717" i="5"/>
  <c r="C702" i="5" s="1"/>
  <c r="C88" i="3"/>
  <c r="C434" i="3"/>
  <c r="C488" i="3"/>
  <c r="C486" i="3" s="1"/>
  <c r="C604" i="5"/>
  <c r="C154" i="3"/>
  <c r="C234" i="5"/>
  <c r="F21" i="9"/>
  <c r="D21" i="9"/>
  <c r="C27" i="7"/>
  <c r="D27" i="7"/>
  <c r="G27" i="7" s="1"/>
  <c r="F40" i="9"/>
  <c r="D40" i="9"/>
  <c r="C10" i="7"/>
  <c r="F10" i="7"/>
  <c r="D10" i="7"/>
  <c r="G10" i="7" s="1"/>
  <c r="F537" i="5"/>
  <c r="C245" i="3"/>
  <c r="F69" i="5"/>
  <c r="I69" i="5" s="1"/>
  <c r="C145" i="3"/>
  <c r="C144" i="3"/>
  <c r="C143" i="3"/>
  <c r="C141" i="3"/>
  <c r="C140" i="3"/>
  <c r="C138" i="3"/>
  <c r="C137" i="3"/>
  <c r="C135" i="3"/>
  <c r="C134" i="3"/>
  <c r="C132" i="3"/>
  <c r="C131" i="3"/>
  <c r="C680" i="5"/>
  <c r="C676" i="5"/>
  <c r="C654" i="5"/>
  <c r="C587" i="5"/>
  <c r="C537" i="5"/>
  <c r="C481" i="5"/>
  <c r="C416" i="5"/>
  <c r="C395" i="5" s="1"/>
  <c r="C147" i="3"/>
  <c r="C373" i="5"/>
  <c r="C372" i="5" s="1"/>
  <c r="C142" i="5"/>
  <c r="C111" i="5"/>
  <c r="C73" i="5"/>
  <c r="C83" i="5"/>
  <c r="C7" i="5"/>
  <c r="C7" i="7"/>
  <c r="D7" i="7"/>
  <c r="G7" i="7" s="1"/>
  <c r="C208" i="3"/>
  <c r="C408" i="3"/>
  <c r="D111" i="5"/>
  <c r="C224" i="3"/>
  <c r="F13" i="9"/>
  <c r="D13" i="9"/>
  <c r="G13" i="9" s="1"/>
  <c r="F12" i="9"/>
  <c r="D12" i="9"/>
  <c r="G12" i="9" s="1"/>
  <c r="D39" i="9"/>
  <c r="G39" i="9" s="1"/>
  <c r="F33" i="9"/>
  <c r="D33" i="9"/>
  <c r="G33" i="9" s="1"/>
  <c r="F56" i="9"/>
  <c r="F55" i="9" s="1"/>
  <c r="D56" i="9"/>
  <c r="F52" i="9"/>
  <c r="D52" i="9"/>
  <c r="G52" i="9" s="1"/>
  <c r="F51" i="9"/>
  <c r="D51" i="9"/>
  <c r="G51" i="9" s="1"/>
  <c r="F49" i="9"/>
  <c r="F48" i="9" s="1"/>
  <c r="D49" i="9"/>
  <c r="G49" i="9" s="1"/>
  <c r="F45" i="9"/>
  <c r="F44" i="9" s="1"/>
  <c r="D45" i="9"/>
  <c r="G45" i="9" s="1"/>
  <c r="F43" i="9"/>
  <c r="D43" i="9"/>
  <c r="G43" i="9" s="1"/>
  <c r="F36" i="9"/>
  <c r="D36" i="9"/>
  <c r="F35" i="9"/>
  <c r="D35" i="9"/>
  <c r="G35" i="9" s="1"/>
  <c r="F32" i="9"/>
  <c r="D32" i="9"/>
  <c r="G32" i="9" s="1"/>
  <c r="F29" i="9"/>
  <c r="F28" i="9" s="1"/>
  <c r="F27" i="9" s="1"/>
  <c r="D29" i="9"/>
  <c r="G29" i="9" s="1"/>
  <c r="F26" i="9"/>
  <c r="D26" i="9"/>
  <c r="G26" i="9" s="1"/>
  <c r="F25" i="9"/>
  <c r="D25" i="9"/>
  <c r="G25" i="9" s="1"/>
  <c r="F24" i="9"/>
  <c r="D24" i="9"/>
  <c r="G24" i="9" s="1"/>
  <c r="D20" i="9"/>
  <c r="G20" i="9" s="1"/>
  <c r="D19" i="9"/>
  <c r="G19" i="9" s="1"/>
  <c r="F15" i="9"/>
  <c r="F14" i="9" s="1"/>
  <c r="D15" i="9"/>
  <c r="G15" i="9" s="1"/>
  <c r="F11" i="9"/>
  <c r="D11" i="9"/>
  <c r="G11" i="9" s="1"/>
  <c r="F10" i="9"/>
  <c r="D10" i="9"/>
  <c r="G10" i="9" s="1"/>
  <c r="C429" i="3"/>
  <c r="C83" i="3"/>
  <c r="C188" i="3"/>
  <c r="D206" i="5"/>
  <c r="H206" i="5" s="1"/>
  <c r="C115" i="3"/>
  <c r="C114" i="3" s="1"/>
  <c r="C461" i="3"/>
  <c r="C460" i="3" s="1"/>
  <c r="F180" i="5"/>
  <c r="D180" i="5"/>
  <c r="H180" i="5" s="1"/>
  <c r="C113" i="3"/>
  <c r="C404" i="3"/>
  <c r="C403" i="3" s="1"/>
  <c r="C402" i="3" s="1"/>
  <c r="D676" i="5"/>
  <c r="C256" i="3"/>
  <c r="F654" i="5"/>
  <c r="D654" i="5"/>
  <c r="H654" i="5" s="1"/>
  <c r="D396" i="5"/>
  <c r="C108" i="3"/>
  <c r="C107" i="3" s="1"/>
  <c r="C106" i="3" s="1"/>
  <c r="C105" i="3"/>
  <c r="C104" i="3" s="1"/>
  <c r="C103" i="3" s="1"/>
  <c r="C102" i="3"/>
  <c r="C101" i="3" s="1"/>
  <c r="C100" i="3" s="1"/>
  <c r="C454" i="3"/>
  <c r="C453" i="3" s="1"/>
  <c r="C452" i="3" s="1"/>
  <c r="C451" i="3"/>
  <c r="C450" i="3" s="1"/>
  <c r="C449" i="3" s="1"/>
  <c r="C448" i="3"/>
  <c r="C447" i="3" s="1"/>
  <c r="C446" i="3" s="1"/>
  <c r="C97" i="3"/>
  <c r="C443" i="3"/>
  <c r="C96" i="3"/>
  <c r="C442" i="3"/>
  <c r="F83" i="5"/>
  <c r="I83" i="5" s="1"/>
  <c r="D83" i="5"/>
  <c r="H83" i="5" s="1"/>
  <c r="C247" i="3"/>
  <c r="C236" i="3"/>
  <c r="C235" i="3" s="1"/>
  <c r="C233" i="3"/>
  <c r="C232" i="3" s="1"/>
  <c r="C231" i="3" s="1"/>
  <c r="F7" i="5"/>
  <c r="F694" i="5"/>
  <c r="F680" i="5"/>
  <c r="F676" i="5"/>
  <c r="F658" i="5"/>
  <c r="F604" i="5"/>
  <c r="I604" i="5" s="1"/>
  <c r="F583" i="5"/>
  <c r="F527" i="5"/>
  <c r="F481" i="5"/>
  <c r="F437" i="5"/>
  <c r="I437" i="5" s="1"/>
  <c r="F416" i="5"/>
  <c r="F373" i="5"/>
  <c r="F234" i="5"/>
  <c r="F142" i="5"/>
  <c r="F73" i="5"/>
  <c r="F17" i="5"/>
  <c r="I17" i="5" s="1"/>
  <c r="C3" i="5"/>
  <c r="D3" i="5"/>
  <c r="D2" i="3"/>
  <c r="F3" i="10"/>
  <c r="C3" i="10"/>
  <c r="D3" i="10"/>
  <c r="F4" i="7"/>
  <c r="C4" i="7"/>
  <c r="D4" i="7"/>
  <c r="C3" i="9"/>
  <c r="D3" i="9"/>
  <c r="D604" i="5"/>
  <c r="C181" i="3"/>
  <c r="C180" i="3" s="1"/>
  <c r="C385" i="3"/>
  <c r="C227" i="3"/>
  <c r="C210" i="3"/>
  <c r="D7" i="5"/>
  <c r="D73" i="10"/>
  <c r="D182" i="3"/>
  <c r="D178" i="3"/>
  <c r="D373" i="5"/>
  <c r="H373" i="5" s="1"/>
  <c r="C69" i="5"/>
  <c r="D69" i="5"/>
  <c r="F73" i="10"/>
  <c r="C583" i="5"/>
  <c r="D583" i="5"/>
  <c r="H583" i="5" s="1"/>
  <c r="C373" i="3"/>
  <c r="C370" i="3"/>
  <c r="C480" i="3"/>
  <c r="C219" i="3"/>
  <c r="C388" i="3"/>
  <c r="C369" i="3"/>
  <c r="D416" i="5"/>
  <c r="H416" i="5" s="1"/>
  <c r="C99" i="3"/>
  <c r="C98" i="3" s="1"/>
  <c r="C95" i="3"/>
  <c r="C94" i="3"/>
  <c r="C93" i="3"/>
  <c r="C91" i="3"/>
  <c r="C90" i="3"/>
  <c r="C87" i="3"/>
  <c r="C85" i="3"/>
  <c r="C82" i="3"/>
  <c r="C81" i="3"/>
  <c r="C78" i="3"/>
  <c r="C77" i="3" s="1"/>
  <c r="C76" i="3"/>
  <c r="C75" i="3" s="1"/>
  <c r="C74" i="3"/>
  <c r="C73" i="3" s="1"/>
  <c r="C440" i="3"/>
  <c r="C299" i="3"/>
  <c r="C295" i="3"/>
  <c r="C269" i="3"/>
  <c r="C272" i="3"/>
  <c r="C271" i="3" s="1"/>
  <c r="C270" i="3" s="1"/>
  <c r="C176" i="3"/>
  <c r="C207" i="3"/>
  <c r="C35" i="3"/>
  <c r="C19" i="3"/>
  <c r="C14" i="3"/>
  <c r="C12" i="3"/>
  <c r="C11" i="3" s="1"/>
  <c r="C413" i="3"/>
  <c r="C412" i="3" s="1"/>
  <c r="C477" i="3"/>
  <c r="C476" i="3" s="1"/>
  <c r="C481" i="3"/>
  <c r="C223" i="3"/>
  <c r="F40" i="7"/>
  <c r="F37" i="7"/>
  <c r="G21" i="6"/>
  <c r="F19" i="7"/>
  <c r="F13" i="7"/>
  <c r="C242" i="3"/>
  <c r="C241" i="3"/>
  <c r="C112" i="3"/>
  <c r="C439" i="3"/>
  <c r="C437" i="3"/>
  <c r="C433" i="3"/>
  <c r="C431" i="3"/>
  <c r="C483" i="3"/>
  <c r="C300" i="3"/>
  <c r="C298" i="3"/>
  <c r="C293" i="3"/>
  <c r="C150" i="3"/>
  <c r="C286" i="3"/>
  <c r="C282" i="3"/>
  <c r="C277" i="3"/>
  <c r="C276" i="3" s="1"/>
  <c r="D37" i="7"/>
  <c r="G37" i="7" s="1"/>
  <c r="C37" i="7"/>
  <c r="D40" i="7"/>
  <c r="G40" i="7" s="1"/>
  <c r="C40" i="7"/>
  <c r="C415" i="3"/>
  <c r="C414" i="3" s="1"/>
  <c r="C345" i="3"/>
  <c r="C459" i="3"/>
  <c r="C458" i="3"/>
  <c r="C445" i="3"/>
  <c r="C444" i="3" s="1"/>
  <c r="C441" i="3"/>
  <c r="C436" i="3"/>
  <c r="C428" i="3"/>
  <c r="C427" i="3"/>
  <c r="C424" i="3"/>
  <c r="C423" i="3" s="1"/>
  <c r="C422" i="3"/>
  <c r="C421" i="3" s="1"/>
  <c r="C420" i="3"/>
  <c r="C419" i="3" s="1"/>
  <c r="C470" i="3"/>
  <c r="C469" i="3" s="1"/>
  <c r="C466" i="3"/>
  <c r="C465" i="3" s="1"/>
  <c r="C410" i="3"/>
  <c r="C400" i="3"/>
  <c r="C399" i="3" s="1"/>
  <c r="C398" i="3" s="1"/>
  <c r="C397" i="3"/>
  <c r="C396" i="3" s="1"/>
  <c r="C395" i="3" s="1"/>
  <c r="C230" i="3"/>
  <c r="C175" i="3"/>
  <c r="C174" i="3"/>
  <c r="C169" i="3"/>
  <c r="C168" i="3"/>
  <c r="C165" i="3"/>
  <c r="C162" i="3"/>
  <c r="C161" i="3"/>
  <c r="C160" i="3"/>
  <c r="C159" i="3"/>
  <c r="C156" i="3"/>
  <c r="C155" i="3"/>
  <c r="C153" i="3"/>
  <c r="C152" i="3"/>
  <c r="C473" i="3"/>
  <c r="C475" i="3"/>
  <c r="C407" i="3"/>
  <c r="D437" i="5"/>
  <c r="D680" i="5"/>
  <c r="H680" i="5" s="1"/>
  <c r="C268" i="3"/>
  <c r="C265" i="3"/>
  <c r="C263" i="3"/>
  <c r="C259" i="3"/>
  <c r="C257" i="3"/>
  <c r="C251" i="3"/>
  <c r="C246" i="3"/>
  <c r="C238" i="3"/>
  <c r="C237" i="3" s="1"/>
  <c r="C228" i="3"/>
  <c r="C212" i="3"/>
  <c r="D73" i="5"/>
  <c r="A260" i="12"/>
  <c r="C319" i="3"/>
  <c r="C313" i="3"/>
  <c r="C311" i="3"/>
  <c r="C306" i="3"/>
  <c r="C304" i="3"/>
  <c r="C302" i="3"/>
  <c r="C297" i="3"/>
  <c r="C291" i="3"/>
  <c r="C288" i="3"/>
  <c r="C287" i="3"/>
  <c r="D537" i="5"/>
  <c r="H537" i="5" s="1"/>
  <c r="D527" i="5"/>
  <c r="D481" i="5"/>
  <c r="C58" i="5"/>
  <c r="C19" i="7"/>
  <c r="C13" i="7"/>
  <c r="C73" i="10"/>
  <c r="D19" i="7"/>
  <c r="G19" i="7" s="1"/>
  <c r="D17" i="5"/>
  <c r="H17" i="5" s="1"/>
  <c r="G58" i="5"/>
  <c r="F347" i="5" l="1"/>
  <c r="I347" i="5" s="1"/>
  <c r="I348" i="5"/>
  <c r="I234" i="5"/>
  <c r="H234" i="5"/>
  <c r="H142" i="5"/>
  <c r="E56" i="10"/>
  <c r="F657" i="5"/>
  <c r="I657" i="5" s="1"/>
  <c r="I658" i="5"/>
  <c r="H437" i="5"/>
  <c r="I527" i="5"/>
  <c r="H527" i="5"/>
  <c r="I537" i="5"/>
  <c r="I717" i="5"/>
  <c r="F702" i="5"/>
  <c r="I702" i="5" s="1"/>
  <c r="I58" i="5"/>
  <c r="H694" i="5"/>
  <c r="I481" i="5"/>
  <c r="H481" i="5"/>
  <c r="H604" i="5"/>
  <c r="F372" i="5"/>
  <c r="I372" i="5" s="1"/>
  <c r="I373" i="5"/>
  <c r="H676" i="5"/>
  <c r="I676" i="5"/>
  <c r="H111" i="5"/>
  <c r="H69" i="5"/>
  <c r="I73" i="5"/>
  <c r="H73" i="5"/>
  <c r="I416" i="5"/>
  <c r="F395" i="5"/>
  <c r="I395" i="5" s="1"/>
  <c r="I583" i="5"/>
  <c r="I680" i="5"/>
  <c r="I654" i="5"/>
  <c r="H165" i="5"/>
  <c r="H658" i="5"/>
  <c r="H348" i="5"/>
  <c r="H717" i="5"/>
  <c r="D702" i="5"/>
  <c r="H702" i="5" s="1"/>
  <c r="H396" i="5"/>
  <c r="D395" i="5"/>
  <c r="D6" i="5"/>
  <c r="H7" i="5"/>
  <c r="F263" i="3"/>
  <c r="H263" i="3" s="1"/>
  <c r="H317" i="12"/>
  <c r="F146" i="3"/>
  <c r="H75" i="12"/>
  <c r="D473" i="3"/>
  <c r="G160" i="12"/>
  <c r="H6" i="12"/>
  <c r="G6" i="12"/>
  <c r="G10" i="12"/>
  <c r="E18" i="3"/>
  <c r="H21" i="12"/>
  <c r="G21" i="12"/>
  <c r="E24" i="3"/>
  <c r="E22" i="3" s="1"/>
  <c r="H25" i="12"/>
  <c r="G25" i="12"/>
  <c r="E28" i="3"/>
  <c r="H29" i="12"/>
  <c r="G29" i="12"/>
  <c r="E33" i="3"/>
  <c r="E33" i="10" s="1"/>
  <c r="H33" i="12"/>
  <c r="G33" i="12"/>
  <c r="E37" i="3"/>
  <c r="H37" i="12"/>
  <c r="G37" i="12"/>
  <c r="E43" i="3"/>
  <c r="H41" i="12"/>
  <c r="G41" i="12"/>
  <c r="E47" i="3"/>
  <c r="H45" i="12"/>
  <c r="G45" i="12"/>
  <c r="E55" i="3"/>
  <c r="H49" i="12"/>
  <c r="G49" i="12"/>
  <c r="E66" i="3"/>
  <c r="H53" i="12"/>
  <c r="G53" i="12"/>
  <c r="H371" i="12"/>
  <c r="G371" i="12"/>
  <c r="H375" i="12"/>
  <c r="G375" i="12"/>
  <c r="E370" i="3"/>
  <c r="H380" i="12"/>
  <c r="G380" i="12"/>
  <c r="H385" i="12"/>
  <c r="G385" i="12"/>
  <c r="E383" i="3"/>
  <c r="H389" i="12"/>
  <c r="G389" i="12"/>
  <c r="H393" i="12"/>
  <c r="G393" i="12"/>
  <c r="E400" i="3"/>
  <c r="H397" i="12"/>
  <c r="G397" i="12"/>
  <c r="E410" i="3"/>
  <c r="H402" i="12"/>
  <c r="G402" i="12"/>
  <c r="H408" i="12"/>
  <c r="G408" i="12"/>
  <c r="E489" i="3"/>
  <c r="H415" i="12"/>
  <c r="G415" i="12"/>
  <c r="E504" i="3"/>
  <c r="H421" i="12"/>
  <c r="G421" i="12"/>
  <c r="F329" i="3"/>
  <c r="H128" i="12"/>
  <c r="F299" i="3"/>
  <c r="H299" i="3" s="1"/>
  <c r="H118" i="12"/>
  <c r="F282" i="3"/>
  <c r="H107" i="12"/>
  <c r="F482" i="3"/>
  <c r="H164" i="12"/>
  <c r="F438" i="3"/>
  <c r="H183" i="12"/>
  <c r="F428" i="3"/>
  <c r="H428" i="3" s="1"/>
  <c r="H175" i="12"/>
  <c r="F92" i="3"/>
  <c r="H209" i="12"/>
  <c r="H217" i="3"/>
  <c r="H92" i="3"/>
  <c r="H482" i="3"/>
  <c r="H302" i="3"/>
  <c r="F135" i="3"/>
  <c r="H135" i="3" s="1"/>
  <c r="H235" i="12"/>
  <c r="F160" i="3"/>
  <c r="H255" i="12"/>
  <c r="F175" i="3"/>
  <c r="H263" i="12"/>
  <c r="F227" i="3"/>
  <c r="H299" i="12"/>
  <c r="F269" i="3"/>
  <c r="H269" i="3" s="1"/>
  <c r="H321" i="12"/>
  <c r="F131" i="3"/>
  <c r="H232" i="12"/>
  <c r="F141" i="3"/>
  <c r="H141" i="3" s="1"/>
  <c r="H240" i="12"/>
  <c r="F150" i="3"/>
  <c r="F149" i="3" s="1"/>
  <c r="H248" i="12"/>
  <c r="F155" i="3"/>
  <c r="H155" i="3" s="1"/>
  <c r="H252" i="12"/>
  <c r="F161" i="3"/>
  <c r="H256" i="12"/>
  <c r="F169" i="3"/>
  <c r="H169" i="3" s="1"/>
  <c r="H260" i="12"/>
  <c r="F176" i="3"/>
  <c r="H264" i="12"/>
  <c r="F203" i="3"/>
  <c r="H203" i="3" s="1"/>
  <c r="H280" i="12"/>
  <c r="F210" i="3"/>
  <c r="H286" i="12"/>
  <c r="F228" i="3"/>
  <c r="H300" i="12"/>
  <c r="F242" i="3"/>
  <c r="H305" i="12"/>
  <c r="F256" i="3"/>
  <c r="H256" i="3" s="1"/>
  <c r="H311" i="12"/>
  <c r="F265" i="3"/>
  <c r="H318" i="12"/>
  <c r="F272" i="3"/>
  <c r="F271" i="3" s="1"/>
  <c r="F270" i="3" s="1"/>
  <c r="H322" i="12"/>
  <c r="F188" i="3"/>
  <c r="H270" i="12"/>
  <c r="F148" i="3"/>
  <c r="H148" i="3" s="1"/>
  <c r="H247" i="12"/>
  <c r="F9" i="3"/>
  <c r="H9" i="3" s="1"/>
  <c r="H17" i="12"/>
  <c r="F123" i="3"/>
  <c r="F122" i="3" s="1"/>
  <c r="H69" i="12"/>
  <c r="D280" i="3"/>
  <c r="G280" i="3" s="1"/>
  <c r="G106" i="12"/>
  <c r="D287" i="3"/>
  <c r="G287" i="3" s="1"/>
  <c r="G110" i="12"/>
  <c r="D299" i="3"/>
  <c r="G299" i="3" s="1"/>
  <c r="G118" i="12"/>
  <c r="D306" i="3"/>
  <c r="G122" i="12"/>
  <c r="E10" i="3"/>
  <c r="H7" i="12"/>
  <c r="G7" i="12"/>
  <c r="E19" i="3"/>
  <c r="E17" i="3" s="1"/>
  <c r="G11" i="12"/>
  <c r="H11" i="12"/>
  <c r="H18" i="12"/>
  <c r="G18" i="12"/>
  <c r="E20" i="3"/>
  <c r="H22" i="12"/>
  <c r="G22" i="12"/>
  <c r="E25" i="3"/>
  <c r="H26" i="12"/>
  <c r="G26" i="12"/>
  <c r="E30" i="3"/>
  <c r="H30" i="12"/>
  <c r="G30" i="12"/>
  <c r="E34" i="3"/>
  <c r="H34" i="12"/>
  <c r="G34" i="12"/>
  <c r="E38" i="3"/>
  <c r="H38" i="12"/>
  <c r="G38" i="12"/>
  <c r="E44" i="3"/>
  <c r="H42" i="12"/>
  <c r="G42" i="12"/>
  <c r="E50" i="3"/>
  <c r="H46" i="12"/>
  <c r="G46" i="12"/>
  <c r="E58" i="3"/>
  <c r="H50" i="12"/>
  <c r="G50" i="12"/>
  <c r="H67" i="3"/>
  <c r="H372" i="12"/>
  <c r="G372" i="12"/>
  <c r="H376" i="12"/>
  <c r="G376" i="12"/>
  <c r="H381" i="12"/>
  <c r="G381" i="12"/>
  <c r="H386" i="12"/>
  <c r="G386" i="12"/>
  <c r="H390" i="12"/>
  <c r="G390" i="12"/>
  <c r="E392" i="3"/>
  <c r="E59" i="10" s="1"/>
  <c r="H394" i="12"/>
  <c r="G394" i="12"/>
  <c r="H398" i="12"/>
  <c r="G398" i="12"/>
  <c r="E411" i="3"/>
  <c r="H403" i="12"/>
  <c r="G403" i="12"/>
  <c r="E480" i="3"/>
  <c r="H409" i="12"/>
  <c r="G409" i="12"/>
  <c r="H416" i="12"/>
  <c r="G416" i="12"/>
  <c r="H422" i="12"/>
  <c r="G422" i="12"/>
  <c r="H182" i="3"/>
  <c r="G182" i="3"/>
  <c r="F323" i="3"/>
  <c r="F322" i="3" s="1"/>
  <c r="F321" i="3" s="1"/>
  <c r="H126" i="12"/>
  <c r="F297" i="3"/>
  <c r="H297" i="3" s="1"/>
  <c r="H116" i="12"/>
  <c r="F437" i="3"/>
  <c r="H182" i="12"/>
  <c r="F427" i="3"/>
  <c r="H427" i="3" s="1"/>
  <c r="H174" i="12"/>
  <c r="F88" i="3"/>
  <c r="H206" i="12"/>
  <c r="H242" i="3"/>
  <c r="H438" i="3"/>
  <c r="G473" i="3"/>
  <c r="E317" i="3"/>
  <c r="F177" i="3"/>
  <c r="H177" i="3" s="1"/>
  <c r="H265" i="12"/>
  <c r="E368" i="3"/>
  <c r="H378" i="12"/>
  <c r="G378" i="12"/>
  <c r="H147" i="3"/>
  <c r="F142" i="3"/>
  <c r="H142" i="3" s="1"/>
  <c r="H241" i="12"/>
  <c r="F140" i="3"/>
  <c r="H140" i="3" s="1"/>
  <c r="H239" i="12"/>
  <c r="F145" i="3"/>
  <c r="H145" i="3" s="1"/>
  <c r="H244" i="12"/>
  <c r="F168" i="3"/>
  <c r="H259" i="12"/>
  <c r="F219" i="3"/>
  <c r="H293" i="12"/>
  <c r="F251" i="3"/>
  <c r="H308" i="12"/>
  <c r="F217" i="3"/>
  <c r="F216" i="3" s="1"/>
  <c r="H292" i="12"/>
  <c r="F277" i="3"/>
  <c r="F276" i="3" s="1"/>
  <c r="H104" i="12"/>
  <c r="F233" i="3"/>
  <c r="F232" i="3" s="1"/>
  <c r="F231" i="3" s="1"/>
  <c r="H96" i="12"/>
  <c r="F132" i="3"/>
  <c r="H132" i="3" s="1"/>
  <c r="H233" i="12"/>
  <c r="F137" i="3"/>
  <c r="H237" i="12"/>
  <c r="F143" i="3"/>
  <c r="H242" i="12"/>
  <c r="F152" i="3"/>
  <c r="H152" i="3" s="1"/>
  <c r="H249" i="12"/>
  <c r="F156" i="3"/>
  <c r="H156" i="3" s="1"/>
  <c r="H253" i="12"/>
  <c r="F162" i="3"/>
  <c r="H162" i="3" s="1"/>
  <c r="H257" i="12"/>
  <c r="F181" i="3"/>
  <c r="F180" i="3" s="1"/>
  <c r="H266" i="12"/>
  <c r="F212" i="3"/>
  <c r="H212" i="3" s="1"/>
  <c r="H288" i="12"/>
  <c r="F223" i="3"/>
  <c r="H223" i="3" s="1"/>
  <c r="H297" i="12"/>
  <c r="F230" i="3"/>
  <c r="H230" i="3" s="1"/>
  <c r="H302" i="12"/>
  <c r="F245" i="3"/>
  <c r="H245" i="3" s="1"/>
  <c r="H306" i="12"/>
  <c r="F257" i="3"/>
  <c r="H312" i="12"/>
  <c r="F199" i="3"/>
  <c r="H199" i="3" s="1"/>
  <c r="H277" i="12"/>
  <c r="F69" i="3"/>
  <c r="F68" i="3" s="1"/>
  <c r="H56" i="12"/>
  <c r="D288" i="3"/>
  <c r="G288" i="3" s="1"/>
  <c r="G111" i="12"/>
  <c r="G8" i="12"/>
  <c r="H12" i="12"/>
  <c r="G12" i="12"/>
  <c r="H19" i="12"/>
  <c r="G19" i="12"/>
  <c r="E21" i="3"/>
  <c r="G23" i="12"/>
  <c r="H23" i="12"/>
  <c r="E26" i="3"/>
  <c r="G27" i="12"/>
  <c r="H27" i="12"/>
  <c r="E31" i="3"/>
  <c r="H31" i="12"/>
  <c r="G31" i="12"/>
  <c r="H35" i="12"/>
  <c r="G35" i="12"/>
  <c r="E40" i="3"/>
  <c r="E40" i="10" s="1"/>
  <c r="H39" i="12"/>
  <c r="G39" i="12"/>
  <c r="H43" i="12"/>
  <c r="G43" i="12"/>
  <c r="E51" i="3"/>
  <c r="H47" i="12"/>
  <c r="G47" i="12"/>
  <c r="E62" i="3"/>
  <c r="E78" i="10" s="1"/>
  <c r="H51" i="12"/>
  <c r="G51" i="12"/>
  <c r="H373" i="12"/>
  <c r="G373" i="12"/>
  <c r="H377" i="12"/>
  <c r="G377" i="12"/>
  <c r="H373" i="3"/>
  <c r="E380" i="3"/>
  <c r="H387" i="12"/>
  <c r="G387" i="12"/>
  <c r="E385" i="3"/>
  <c r="H391" i="12"/>
  <c r="G391" i="12"/>
  <c r="E394" i="3"/>
  <c r="H395" i="12"/>
  <c r="G395" i="12"/>
  <c r="E408" i="3"/>
  <c r="E83" i="10" s="1"/>
  <c r="H400" i="12"/>
  <c r="G400" i="12"/>
  <c r="E413" i="3"/>
  <c r="H404" i="12"/>
  <c r="G404" i="12"/>
  <c r="E481" i="3"/>
  <c r="H410" i="12"/>
  <c r="G410" i="12"/>
  <c r="E493" i="3"/>
  <c r="H417" i="12"/>
  <c r="G417" i="12"/>
  <c r="E507" i="3"/>
  <c r="E506" i="3" s="1"/>
  <c r="H423" i="12"/>
  <c r="G423" i="12"/>
  <c r="F333" i="3"/>
  <c r="F332" i="3" s="1"/>
  <c r="F331" i="3" s="1"/>
  <c r="H130" i="12"/>
  <c r="F306" i="3"/>
  <c r="H122" i="12"/>
  <c r="F288" i="3"/>
  <c r="H288" i="3" s="1"/>
  <c r="H111" i="12"/>
  <c r="F499" i="3"/>
  <c r="F498" i="3" s="1"/>
  <c r="H168" i="12"/>
  <c r="F468" i="3"/>
  <c r="F467" i="3" s="1"/>
  <c r="H158" i="12"/>
  <c r="F434" i="3"/>
  <c r="H180" i="12"/>
  <c r="F74" i="3"/>
  <c r="F73" i="3" s="1"/>
  <c r="H197" i="12"/>
  <c r="F86" i="3"/>
  <c r="H86" i="3" s="1"/>
  <c r="H204" i="12"/>
  <c r="F470" i="3"/>
  <c r="F469" i="3" s="1"/>
  <c r="H159" i="12"/>
  <c r="H251" i="3"/>
  <c r="H222" i="3"/>
  <c r="G222" i="3"/>
  <c r="H210" i="3"/>
  <c r="H181" i="3"/>
  <c r="G181" i="3"/>
  <c r="H161" i="3"/>
  <c r="H150" i="3"/>
  <c r="H143" i="3"/>
  <c r="H137" i="3"/>
  <c r="H131" i="3"/>
  <c r="H437" i="3"/>
  <c r="H494" i="3"/>
  <c r="G494" i="3"/>
  <c r="H470" i="3"/>
  <c r="H329" i="3"/>
  <c r="F205" i="3"/>
  <c r="H205" i="3" s="1"/>
  <c r="H282" i="12"/>
  <c r="F247" i="3"/>
  <c r="F244" i="3" s="1"/>
  <c r="F243" i="3" s="1"/>
  <c r="H98" i="12"/>
  <c r="F154" i="3"/>
  <c r="H251" i="12"/>
  <c r="F241" i="3"/>
  <c r="H241" i="3" s="1"/>
  <c r="H304" i="12"/>
  <c r="F236" i="3"/>
  <c r="F235" i="3" s="1"/>
  <c r="H97" i="12"/>
  <c r="F134" i="3"/>
  <c r="H134" i="3" s="1"/>
  <c r="H234" i="12"/>
  <c r="F138" i="3"/>
  <c r="H138" i="3" s="1"/>
  <c r="H238" i="12"/>
  <c r="F144" i="3"/>
  <c r="H144" i="3" s="1"/>
  <c r="H243" i="12"/>
  <c r="F153" i="3"/>
  <c r="H153" i="3" s="1"/>
  <c r="H250" i="12"/>
  <c r="F159" i="3"/>
  <c r="H159" i="3" s="1"/>
  <c r="H254" i="12"/>
  <c r="F165" i="3"/>
  <c r="H165" i="3" s="1"/>
  <c r="H258" i="12"/>
  <c r="F174" i="3"/>
  <c r="H174" i="3" s="1"/>
  <c r="H262" i="12"/>
  <c r="F224" i="3"/>
  <c r="H224" i="3" s="1"/>
  <c r="H298" i="12"/>
  <c r="F238" i="3"/>
  <c r="F237" i="3" s="1"/>
  <c r="F234" i="3" s="1"/>
  <c r="H303" i="12"/>
  <c r="F246" i="3"/>
  <c r="H307" i="12"/>
  <c r="F259" i="3"/>
  <c r="H259" i="3" s="1"/>
  <c r="H314" i="12"/>
  <c r="F268" i="3"/>
  <c r="H268" i="3" s="1"/>
  <c r="H320" i="12"/>
  <c r="F229" i="3"/>
  <c r="H229" i="3" s="1"/>
  <c r="H301" i="12"/>
  <c r="D291" i="3"/>
  <c r="G291" i="3" s="1"/>
  <c r="G112" i="12"/>
  <c r="D297" i="3"/>
  <c r="G297" i="3" s="1"/>
  <c r="G116" i="12"/>
  <c r="D313" i="3"/>
  <c r="G313" i="3" s="1"/>
  <c r="G124" i="12"/>
  <c r="D345" i="3"/>
  <c r="G345" i="3" s="1"/>
  <c r="G133" i="12"/>
  <c r="G9" i="12"/>
  <c r="G13" i="12"/>
  <c r="H20" i="12"/>
  <c r="G20" i="12"/>
  <c r="E23" i="3"/>
  <c r="H24" i="12"/>
  <c r="G24" i="12"/>
  <c r="E27" i="3"/>
  <c r="H28" i="12"/>
  <c r="G28" i="12"/>
  <c r="E32" i="3"/>
  <c r="H32" i="12"/>
  <c r="G32" i="12"/>
  <c r="E36" i="3"/>
  <c r="H36" i="12"/>
  <c r="G36" i="12"/>
  <c r="E42" i="3"/>
  <c r="H40" i="12"/>
  <c r="G40" i="12"/>
  <c r="H44" i="12"/>
  <c r="G44" i="12"/>
  <c r="H48" i="12"/>
  <c r="G48" i="12"/>
  <c r="E65" i="3"/>
  <c r="H52" i="12"/>
  <c r="G52" i="12"/>
  <c r="H355" i="3"/>
  <c r="H374" i="12"/>
  <c r="G374" i="12"/>
  <c r="E369" i="3"/>
  <c r="H379" i="12"/>
  <c r="G379" i="12"/>
  <c r="H384" i="12"/>
  <c r="G384" i="12"/>
  <c r="H388" i="12"/>
  <c r="G388" i="12"/>
  <c r="E388" i="3"/>
  <c r="H392" i="12"/>
  <c r="G392" i="12"/>
  <c r="E397" i="3"/>
  <c r="H396" i="12"/>
  <c r="G396" i="12"/>
  <c r="H409" i="3"/>
  <c r="H407" i="12"/>
  <c r="G407" i="12"/>
  <c r="H487" i="3"/>
  <c r="E496" i="3"/>
  <c r="E92" i="10" s="1"/>
  <c r="H418" i="12"/>
  <c r="G418" i="12"/>
  <c r="F302" i="3"/>
  <c r="H120" i="12"/>
  <c r="F404" i="3"/>
  <c r="F403" i="3" s="1"/>
  <c r="F402" i="3" s="1"/>
  <c r="H152" i="12"/>
  <c r="F488" i="3"/>
  <c r="H166" i="12"/>
  <c r="F461" i="3"/>
  <c r="F460" i="3" s="1"/>
  <c r="H195" i="12"/>
  <c r="F432" i="3"/>
  <c r="H432" i="3" s="1"/>
  <c r="H178" i="12"/>
  <c r="F115" i="3"/>
  <c r="F114" i="3" s="1"/>
  <c r="H221" i="12"/>
  <c r="H265" i="3"/>
  <c r="H257" i="3"/>
  <c r="H246" i="3"/>
  <c r="H227" i="3"/>
  <c r="H219" i="3"/>
  <c r="H176" i="3"/>
  <c r="H168" i="3"/>
  <c r="H160" i="3"/>
  <c r="H154" i="3"/>
  <c r="H121" i="3"/>
  <c r="H88" i="3"/>
  <c r="H488" i="3"/>
  <c r="H468" i="3"/>
  <c r="H306" i="3"/>
  <c r="G306" i="3"/>
  <c r="C479" i="3"/>
  <c r="C478" i="3" s="1"/>
  <c r="F202" i="3"/>
  <c r="C472" i="3"/>
  <c r="E405" i="12"/>
  <c r="F40" i="10"/>
  <c r="C216" i="3"/>
  <c r="C40" i="10"/>
  <c r="F197" i="3"/>
  <c r="F587" i="5"/>
  <c r="G587" i="5"/>
  <c r="D587" i="5"/>
  <c r="H587" i="5" s="1"/>
  <c r="E466" i="3"/>
  <c r="F52" i="3"/>
  <c r="F374" i="3"/>
  <c r="F46" i="3"/>
  <c r="F46" i="10" s="1"/>
  <c r="D405" i="12"/>
  <c r="F477" i="3"/>
  <c r="F476" i="3" s="1"/>
  <c r="F405" i="12"/>
  <c r="C15" i="3"/>
  <c r="C13" i="3" s="1"/>
  <c r="C111" i="3"/>
  <c r="C110" i="3" s="1"/>
  <c r="C109" i="3" s="1"/>
  <c r="C364" i="3"/>
  <c r="C255" i="3"/>
  <c r="F264" i="3"/>
  <c r="F92" i="10"/>
  <c r="C264" i="3"/>
  <c r="C92" i="10"/>
  <c r="E84" i="10"/>
  <c r="E339" i="3"/>
  <c r="C339" i="3"/>
  <c r="C338" i="3" s="1"/>
  <c r="C334" i="3" s="1"/>
  <c r="C84" i="10"/>
  <c r="C83" i="10"/>
  <c r="C309" i="3"/>
  <c r="C78" i="10"/>
  <c r="F78" i="10"/>
  <c r="C50" i="10"/>
  <c r="E327" i="3"/>
  <c r="C46" i="10"/>
  <c r="F164" i="3"/>
  <c r="F163" i="3" s="1"/>
  <c r="E61" i="10"/>
  <c r="C164" i="3"/>
  <c r="C163" i="3" s="1"/>
  <c r="C61" i="10"/>
  <c r="C49" i="3"/>
  <c r="C48" i="3" s="1"/>
  <c r="C52" i="10"/>
  <c r="C317" i="3"/>
  <c r="C316" i="3" s="1"/>
  <c r="E47" i="10"/>
  <c r="F47" i="10"/>
  <c r="C47" i="10"/>
  <c r="C42" i="10"/>
  <c r="E42" i="10"/>
  <c r="F42" i="10"/>
  <c r="C376" i="3"/>
  <c r="F39" i="3"/>
  <c r="C29" i="3"/>
  <c r="C35" i="10"/>
  <c r="C33" i="10"/>
  <c r="F21" i="10"/>
  <c r="E21" i="10"/>
  <c r="C285" i="3"/>
  <c r="C21" i="10"/>
  <c r="C17" i="3"/>
  <c r="F9" i="10"/>
  <c r="F280" i="3"/>
  <c r="F279" i="3" s="1"/>
  <c r="C280" i="3"/>
  <c r="C279" i="3" s="1"/>
  <c r="F201" i="3"/>
  <c r="F214" i="3"/>
  <c r="C214" i="3"/>
  <c r="C37" i="10" s="1"/>
  <c r="C384" i="3"/>
  <c r="C9" i="10"/>
  <c r="F136" i="3"/>
  <c r="C86" i="10"/>
  <c r="C374" i="3"/>
  <c r="F130" i="3"/>
  <c r="C120" i="3"/>
  <c r="C119" i="3" s="1"/>
  <c r="C136" i="3"/>
  <c r="C133" i="3" s="1"/>
  <c r="C378" i="3"/>
  <c r="C201" i="3"/>
  <c r="F86" i="10"/>
  <c r="E86" i="10"/>
  <c r="C63" i="3"/>
  <c r="C59" i="3" s="1"/>
  <c r="D325" i="12"/>
  <c r="G325" i="12" s="1"/>
  <c r="C234" i="3"/>
  <c r="C221" i="3"/>
  <c r="C44" i="10" s="1"/>
  <c r="F125" i="3"/>
  <c r="F173" i="3"/>
  <c r="F215" i="3"/>
  <c r="F120" i="3"/>
  <c r="F119" i="3" s="1"/>
  <c r="C457" i="3"/>
  <c r="C456" i="3" s="1"/>
  <c r="C455" i="3" s="1"/>
  <c r="C215" i="3"/>
  <c r="C173" i="3"/>
  <c r="C172" i="3" s="1"/>
  <c r="C171" i="3" s="1"/>
  <c r="C170" i="3" s="1"/>
  <c r="F255" i="3"/>
  <c r="C244" i="3"/>
  <c r="C243" i="3" s="1"/>
  <c r="C45" i="3"/>
  <c r="C41" i="3" s="1"/>
  <c r="C125" i="3"/>
  <c r="C390" i="3"/>
  <c r="C357" i="3"/>
  <c r="C356" i="3" s="1"/>
  <c r="C430" i="3"/>
  <c r="C130" i="3"/>
  <c r="C202" i="3"/>
  <c r="C8" i="3"/>
  <c r="F207" i="3"/>
  <c r="C292" i="3"/>
  <c r="C290" i="3" s="1"/>
  <c r="C406" i="3"/>
  <c r="C405" i="3" s="1"/>
  <c r="C401" i="3" s="1"/>
  <c r="C267" i="3"/>
  <c r="C266" i="3" s="1"/>
  <c r="C418" i="3"/>
  <c r="C426" i="3"/>
  <c r="F486" i="3"/>
  <c r="C167" i="3"/>
  <c r="C166" i="3" s="1"/>
  <c r="F8" i="3"/>
  <c r="C149" i="3"/>
  <c r="C220" i="3"/>
  <c r="C252" i="3"/>
  <c r="C250" i="3" s="1"/>
  <c r="C249" i="3" s="1"/>
  <c r="C260" i="3"/>
  <c r="C363" i="3"/>
  <c r="C375" i="3"/>
  <c r="C367" i="3"/>
  <c r="C366" i="3" s="1"/>
  <c r="F27" i="3"/>
  <c r="F22" i="3" s="1"/>
  <c r="C126" i="3"/>
  <c r="C187" i="3"/>
  <c r="C186" i="3" s="1"/>
  <c r="C192" i="3"/>
  <c r="C198" i="3"/>
  <c r="C209" i="3"/>
  <c r="C213" i="3"/>
  <c r="F330" i="3"/>
  <c r="F63" i="10" s="1"/>
  <c r="F283" i="3"/>
  <c r="F35" i="3"/>
  <c r="F35" i="10" s="1"/>
  <c r="C151" i="3"/>
  <c r="C72" i="3"/>
  <c r="C330" i="3"/>
  <c r="C63" i="10" s="1"/>
  <c r="F258" i="3"/>
  <c r="F354" i="3"/>
  <c r="F353" i="3" s="1"/>
  <c r="C89" i="3"/>
  <c r="F262" i="3"/>
  <c r="C372" i="3"/>
  <c r="C226" i="3"/>
  <c r="C225" i="3" s="1"/>
  <c r="F17" i="3"/>
  <c r="F64" i="3"/>
  <c r="F63" i="3" s="1"/>
  <c r="F59" i="3" s="1"/>
  <c r="F190" i="3"/>
  <c r="F189" i="3" s="1"/>
  <c r="F193" i="3"/>
  <c r="F196" i="3"/>
  <c r="F204" i="3"/>
  <c r="F211" i="3"/>
  <c r="C158" i="3"/>
  <c r="C157" i="3" s="1"/>
  <c r="C389" i="3"/>
  <c r="C387" i="3" s="1"/>
  <c r="C386" i="3" s="1"/>
  <c r="C283" i="3"/>
  <c r="C281" i="3" s="1"/>
  <c r="C84" i="3"/>
  <c r="F221" i="3"/>
  <c r="F44" i="10" s="1"/>
  <c r="F240" i="3"/>
  <c r="F239" i="3" s="1"/>
  <c r="F503" i="3"/>
  <c r="F502" i="3" s="1"/>
  <c r="F501" i="3" s="1"/>
  <c r="F500" i="3" s="1"/>
  <c r="C258" i="3"/>
  <c r="C85" i="10" s="1"/>
  <c r="C354" i="3"/>
  <c r="C353" i="3" s="1"/>
  <c r="C359" i="3"/>
  <c r="C365" i="3"/>
  <c r="C262" i="3"/>
  <c r="C89" i="10" s="1"/>
  <c r="F390" i="3"/>
  <c r="C10" i="3"/>
  <c r="C10" i="10" s="1"/>
  <c r="C190" i="3"/>
  <c r="C189" i="3" s="1"/>
  <c r="C193" i="3"/>
  <c r="C196" i="3"/>
  <c r="C204" i="3"/>
  <c r="C211" i="3"/>
  <c r="F364" i="3"/>
  <c r="F479" i="3"/>
  <c r="F10" i="3"/>
  <c r="F129" i="3"/>
  <c r="C296" i="3"/>
  <c r="C360" i="3"/>
  <c r="C464" i="3"/>
  <c r="C435" i="3"/>
  <c r="C240" i="3"/>
  <c r="C239" i="3" s="1"/>
  <c r="C80" i="3"/>
  <c r="F158" i="3"/>
  <c r="F157" i="3" s="1"/>
  <c r="F267" i="3"/>
  <c r="F491" i="3"/>
  <c r="F490" i="3" s="1"/>
  <c r="F220" i="3"/>
  <c r="F252" i="3"/>
  <c r="F250" i="3" s="1"/>
  <c r="F249" i="3" s="1"/>
  <c r="F260" i="3"/>
  <c r="C382" i="3"/>
  <c r="F126" i="3"/>
  <c r="F187" i="3"/>
  <c r="F186" i="3" s="1"/>
  <c r="F192" i="3"/>
  <c r="F198" i="3"/>
  <c r="F209" i="3"/>
  <c r="F213" i="3"/>
  <c r="F406" i="3"/>
  <c r="F405" i="3" s="1"/>
  <c r="F401" i="3" s="1"/>
  <c r="C129" i="3"/>
  <c r="J19" i="6"/>
  <c r="F20" i="6"/>
  <c r="D44" i="9"/>
  <c r="G44" i="9" s="1"/>
  <c r="D42" i="9"/>
  <c r="G42" i="9" s="1"/>
  <c r="D16" i="9"/>
  <c r="G16" i="9" s="1"/>
  <c r="D48" i="9"/>
  <c r="G48" i="9" s="1"/>
  <c r="C6" i="5"/>
  <c r="D657" i="5"/>
  <c r="H657" i="5" s="1"/>
  <c r="D372" i="5"/>
  <c r="H372" i="5" s="1"/>
  <c r="C334" i="5"/>
  <c r="F233" i="5"/>
  <c r="C233" i="5"/>
  <c r="C17" i="5"/>
  <c r="D14" i="9"/>
  <c r="G14" i="9" s="1"/>
  <c r="H20" i="6"/>
  <c r="J24" i="6"/>
  <c r="D55" i="9"/>
  <c r="E47" i="9"/>
  <c r="D26" i="3"/>
  <c r="D40" i="3"/>
  <c r="D277" i="3"/>
  <c r="D276" i="3" s="1"/>
  <c r="D298" i="3"/>
  <c r="G298" i="3" s="1"/>
  <c r="D330" i="3"/>
  <c r="D63" i="10" s="1"/>
  <c r="D436" i="3"/>
  <c r="G436" i="3" s="1"/>
  <c r="D144" i="3"/>
  <c r="G144" i="3" s="1"/>
  <c r="D230" i="3"/>
  <c r="G230" i="3" s="1"/>
  <c r="D259" i="3"/>
  <c r="G259" i="3" s="1"/>
  <c r="D355" i="3"/>
  <c r="G355" i="3" s="1"/>
  <c r="D380" i="3"/>
  <c r="D379" i="3" s="1"/>
  <c r="D408" i="3"/>
  <c r="D505" i="3"/>
  <c r="D205" i="3"/>
  <c r="G205" i="3" s="1"/>
  <c r="D23" i="3"/>
  <c r="D27" i="3"/>
  <c r="D27" i="10" s="1"/>
  <c r="D32" i="3"/>
  <c r="D42" i="3"/>
  <c r="D65" i="3"/>
  <c r="D69" i="3"/>
  <c r="D68" i="3" s="1"/>
  <c r="D233" i="3"/>
  <c r="G233" i="3" s="1"/>
  <c r="D293" i="3"/>
  <c r="G293" i="3" s="1"/>
  <c r="D323" i="3"/>
  <c r="G323" i="3" s="1"/>
  <c r="D333" i="3"/>
  <c r="D332" i="3" s="1"/>
  <c r="D470" i="3"/>
  <c r="D469" i="3" s="1"/>
  <c r="D482" i="3"/>
  <c r="G482" i="3" s="1"/>
  <c r="D499" i="3"/>
  <c r="D498" i="3" s="1"/>
  <c r="D427" i="3"/>
  <c r="G427" i="3" s="1"/>
  <c r="D432" i="3"/>
  <c r="G432" i="3" s="1"/>
  <c r="D437" i="3"/>
  <c r="G437" i="3" s="1"/>
  <c r="D441" i="3"/>
  <c r="G441" i="3" s="1"/>
  <c r="D448" i="3"/>
  <c r="G448" i="3" s="1"/>
  <c r="D459" i="3"/>
  <c r="G459" i="3" s="1"/>
  <c r="D121" i="3"/>
  <c r="G121" i="3" s="1"/>
  <c r="D135" i="3"/>
  <c r="G135" i="3" s="1"/>
  <c r="D140" i="3"/>
  <c r="G140" i="3" s="1"/>
  <c r="D145" i="3"/>
  <c r="G145" i="3" s="1"/>
  <c r="D159" i="3"/>
  <c r="G159" i="3" s="1"/>
  <c r="D165" i="3"/>
  <c r="G165" i="3" s="1"/>
  <c r="D175" i="3"/>
  <c r="G175" i="3" s="1"/>
  <c r="D188" i="3"/>
  <c r="D227" i="3"/>
  <c r="G227" i="3" s="1"/>
  <c r="D246" i="3"/>
  <c r="G246" i="3" s="1"/>
  <c r="D256" i="3"/>
  <c r="G256" i="3" s="1"/>
  <c r="D370" i="3"/>
  <c r="D388" i="3"/>
  <c r="D397" i="3"/>
  <c r="D409" i="3"/>
  <c r="G409" i="3" s="1"/>
  <c r="D477" i="3"/>
  <c r="D476" i="3" s="1"/>
  <c r="D493" i="3"/>
  <c r="D507" i="3"/>
  <c r="D147" i="3"/>
  <c r="G147" i="3" s="1"/>
  <c r="D142" i="3"/>
  <c r="G142" i="3" s="1"/>
  <c r="D21" i="3"/>
  <c r="D31" i="3"/>
  <c r="D62" i="3"/>
  <c r="D61" i="3" s="1"/>
  <c r="D319" i="3"/>
  <c r="D317" i="3" s="1"/>
  <c r="D404" i="3"/>
  <c r="D403" i="3" s="1"/>
  <c r="D431" i="3"/>
  <c r="G431" i="3" s="1"/>
  <c r="D445" i="3"/>
  <c r="G445" i="3" s="1"/>
  <c r="D138" i="3"/>
  <c r="G138" i="3" s="1"/>
  <c r="D210" i="3"/>
  <c r="G210" i="3" s="1"/>
  <c r="D224" i="3"/>
  <c r="G224" i="3" s="1"/>
  <c r="D245" i="3"/>
  <c r="G245" i="3" s="1"/>
  <c r="D265" i="3"/>
  <c r="G265" i="3" s="1"/>
  <c r="D272" i="3"/>
  <c r="G272" i="3" s="1"/>
  <c r="D369" i="3"/>
  <c r="D385" i="3"/>
  <c r="D413" i="3"/>
  <c r="D412" i="3" s="1"/>
  <c r="D10" i="3"/>
  <c r="D9" i="3"/>
  <c r="G9" i="3" s="1"/>
  <c r="D28" i="3"/>
  <c r="D37" i="3"/>
  <c r="D47" i="3"/>
  <c r="D55" i="3"/>
  <c r="D236" i="3"/>
  <c r="G236" i="3" s="1"/>
  <c r="D295" i="3"/>
  <c r="G295" i="3" s="1"/>
  <c r="D300" i="3"/>
  <c r="G300" i="3" s="1"/>
  <c r="D311" i="3"/>
  <c r="D309" i="3" s="1"/>
  <c r="D326" i="3"/>
  <c r="G326" i="3" s="1"/>
  <c r="D340" i="3"/>
  <c r="G340" i="3" s="1"/>
  <c r="D415" i="3"/>
  <c r="G415" i="3" s="1"/>
  <c r="D428" i="3"/>
  <c r="G428" i="3" s="1"/>
  <c r="D433" i="3"/>
  <c r="G433" i="3" s="1"/>
  <c r="D438" i="3"/>
  <c r="G438" i="3" s="1"/>
  <c r="D442" i="3"/>
  <c r="G442" i="3" s="1"/>
  <c r="D451" i="3"/>
  <c r="G451" i="3" s="1"/>
  <c r="D461" i="3"/>
  <c r="D460" i="3" s="1"/>
  <c r="D131" i="3"/>
  <c r="G131" i="3" s="1"/>
  <c r="D141" i="3"/>
  <c r="G141" i="3" s="1"/>
  <c r="D154" i="3"/>
  <c r="G154" i="3" s="1"/>
  <c r="D160" i="3"/>
  <c r="G160" i="3" s="1"/>
  <c r="D168" i="3"/>
  <c r="G168" i="3" s="1"/>
  <c r="D176" i="3"/>
  <c r="G176" i="3" s="1"/>
  <c r="D212" i="3"/>
  <c r="G212" i="3" s="1"/>
  <c r="D217" i="3"/>
  <c r="G217" i="3" s="1"/>
  <c r="D228" i="3"/>
  <c r="G228" i="3" s="1"/>
  <c r="D241" i="3"/>
  <c r="G241" i="3" s="1"/>
  <c r="D251" i="3"/>
  <c r="G251" i="3" s="1"/>
  <c r="D257" i="3"/>
  <c r="G257" i="3" s="1"/>
  <c r="D262" i="3"/>
  <c r="D89" i="10" s="1"/>
  <c r="D268" i="3"/>
  <c r="G268" i="3" s="1"/>
  <c r="D383" i="3"/>
  <c r="D400" i="3"/>
  <c r="D399" i="3" s="1"/>
  <c r="D410" i="3"/>
  <c r="D487" i="3"/>
  <c r="G487" i="3" s="1"/>
  <c r="D496" i="3"/>
  <c r="D51" i="3"/>
  <c r="D286" i="3"/>
  <c r="D468" i="3"/>
  <c r="D467" i="3" s="1"/>
  <c r="D440" i="3"/>
  <c r="G440" i="3" s="1"/>
  <c r="D458" i="3"/>
  <c r="G458" i="3" s="1"/>
  <c r="D134" i="3"/>
  <c r="G134" i="3" s="1"/>
  <c r="D174" i="3"/>
  <c r="G174" i="3" s="1"/>
  <c r="D199" i="3"/>
  <c r="G199" i="3" s="1"/>
  <c r="D394" i="3"/>
  <c r="D393" i="3" s="1"/>
  <c r="D20" i="3"/>
  <c r="D25" i="3"/>
  <c r="D30" i="3"/>
  <c r="D34" i="3"/>
  <c r="D38" i="3"/>
  <c r="D50" i="3"/>
  <c r="D58" i="3"/>
  <c r="D67" i="3"/>
  <c r="G67" i="3" s="1"/>
  <c r="D123" i="3"/>
  <c r="D122" i="3" s="1"/>
  <c r="D247" i="3"/>
  <c r="G247" i="3" s="1"/>
  <c r="D302" i="3"/>
  <c r="G302" i="3" s="1"/>
  <c r="D329" i="3"/>
  <c r="G329" i="3" s="1"/>
  <c r="D466" i="3"/>
  <c r="D475" i="3"/>
  <c r="D488" i="3"/>
  <c r="G488" i="3" s="1"/>
  <c r="D422" i="3"/>
  <c r="G422" i="3" s="1"/>
  <c r="D429" i="3"/>
  <c r="G429" i="3" s="1"/>
  <c r="D434" i="3"/>
  <c r="D439" i="3"/>
  <c r="G439" i="3" s="1"/>
  <c r="D443" i="3"/>
  <c r="G443" i="3" s="1"/>
  <c r="D454" i="3"/>
  <c r="G454" i="3" s="1"/>
  <c r="D132" i="3"/>
  <c r="G132" i="3" s="1"/>
  <c r="D137" i="3"/>
  <c r="G137" i="3" s="1"/>
  <c r="D143" i="3"/>
  <c r="G143" i="3" s="1"/>
  <c r="D150" i="3"/>
  <c r="D149" i="3" s="1"/>
  <c r="D155" i="3"/>
  <c r="G155" i="3" s="1"/>
  <c r="D161" i="3"/>
  <c r="G161" i="3" s="1"/>
  <c r="D169" i="3"/>
  <c r="G169" i="3" s="1"/>
  <c r="D181" i="3"/>
  <c r="D180" i="3" s="1"/>
  <c r="D223" i="3"/>
  <c r="G223" i="3" s="1"/>
  <c r="D229" i="3"/>
  <c r="G229" i="3" s="1"/>
  <c r="D242" i="3"/>
  <c r="D67" i="10" s="1"/>
  <c r="D252" i="3"/>
  <c r="D79" i="10" s="1"/>
  <c r="D263" i="3"/>
  <c r="D90" i="10" s="1"/>
  <c r="D269" i="3"/>
  <c r="G269" i="3" s="1"/>
  <c r="D373" i="3"/>
  <c r="G373" i="3" s="1"/>
  <c r="D392" i="3"/>
  <c r="D489" i="3"/>
  <c r="D504" i="3"/>
  <c r="D177" i="3"/>
  <c r="G177" i="3" s="1"/>
  <c r="D368" i="3"/>
  <c r="D76" i="3"/>
  <c r="G76" i="3" s="1"/>
  <c r="D88" i="3"/>
  <c r="G88" i="3" s="1"/>
  <c r="D93" i="3"/>
  <c r="G93" i="3" s="1"/>
  <c r="D97" i="3"/>
  <c r="G97" i="3" s="1"/>
  <c r="D108" i="3"/>
  <c r="G108" i="3" s="1"/>
  <c r="D78" i="3"/>
  <c r="D77" i="3" s="1"/>
  <c r="D85" i="3"/>
  <c r="G85" i="3" s="1"/>
  <c r="D90" i="3"/>
  <c r="G90" i="3" s="1"/>
  <c r="D94" i="3"/>
  <c r="G94" i="3" s="1"/>
  <c r="D99" i="3"/>
  <c r="D98" i="3" s="1"/>
  <c r="D112" i="3"/>
  <c r="G112" i="3" s="1"/>
  <c r="D86" i="3"/>
  <c r="G86" i="3" s="1"/>
  <c r="D91" i="3"/>
  <c r="G91" i="3" s="1"/>
  <c r="D95" i="3"/>
  <c r="G95" i="3" s="1"/>
  <c r="D102" i="3"/>
  <c r="G102" i="3" s="1"/>
  <c r="D113" i="3"/>
  <c r="G113" i="3" s="1"/>
  <c r="D74" i="3"/>
  <c r="G74" i="3" s="1"/>
  <c r="D82" i="3"/>
  <c r="G82" i="3" s="1"/>
  <c r="D87" i="3"/>
  <c r="G87" i="3" s="1"/>
  <c r="D92" i="3"/>
  <c r="G92" i="3" s="1"/>
  <c r="D96" i="3"/>
  <c r="G96" i="3" s="1"/>
  <c r="D105" i="3"/>
  <c r="G105" i="3" s="1"/>
  <c r="D115" i="3"/>
  <c r="G115" i="3" s="1"/>
  <c r="E10" i="10"/>
  <c r="E149" i="3"/>
  <c r="E237" i="3"/>
  <c r="E101" i="3"/>
  <c r="E460" i="3"/>
  <c r="E450" i="3"/>
  <c r="E419" i="3"/>
  <c r="E414" i="3"/>
  <c r="E325" i="3"/>
  <c r="E235" i="3"/>
  <c r="E216" i="3"/>
  <c r="E73" i="3"/>
  <c r="E27" i="10"/>
  <c r="E68" i="3"/>
  <c r="E379" i="3"/>
  <c r="E393" i="3"/>
  <c r="E264" i="3"/>
  <c r="E164" i="3"/>
  <c r="E98" i="3"/>
  <c r="E77" i="3"/>
  <c r="E447" i="3"/>
  <c r="E498" i="3"/>
  <c r="E469" i="3"/>
  <c r="E332" i="3"/>
  <c r="E322" i="3"/>
  <c r="E279" i="3"/>
  <c r="E399" i="3"/>
  <c r="E421" i="3"/>
  <c r="E396" i="3"/>
  <c r="E90" i="10"/>
  <c r="E79" i="10"/>
  <c r="E67" i="10"/>
  <c r="E107" i="3"/>
  <c r="E75" i="3"/>
  <c r="E444" i="3"/>
  <c r="E423" i="3"/>
  <c r="E467" i="3"/>
  <c r="E403" i="3"/>
  <c r="E63" i="10"/>
  <c r="F58" i="12"/>
  <c r="D58" i="12"/>
  <c r="G58" i="12" s="1"/>
  <c r="F50" i="9"/>
  <c r="F47" i="9" s="1"/>
  <c r="F46" i="9" s="1"/>
  <c r="D31" i="9"/>
  <c r="G31" i="9" s="1"/>
  <c r="D50" i="9"/>
  <c r="G50" i="9" s="1"/>
  <c r="F39" i="9"/>
  <c r="F38" i="9" s="1"/>
  <c r="D52" i="3"/>
  <c r="E52" i="3"/>
  <c r="C179" i="5"/>
  <c r="C178" i="5" s="1"/>
  <c r="G436" i="5"/>
  <c r="D38" i="9"/>
  <c r="F20" i="9"/>
  <c r="C49" i="7"/>
  <c r="C6" i="7"/>
  <c r="J18" i="6"/>
  <c r="F27" i="7"/>
  <c r="F34" i="9"/>
  <c r="F23" i="9"/>
  <c r="H23" i="9" s="1"/>
  <c r="E34" i="9"/>
  <c r="F42" i="9"/>
  <c r="D34" i="9"/>
  <c r="G34" i="9" s="1"/>
  <c r="D23" i="9"/>
  <c r="G23" i="9" s="1"/>
  <c r="E220" i="3"/>
  <c r="E173" i="3"/>
  <c r="D16" i="5"/>
  <c r="D9" i="9"/>
  <c r="F31" i="9"/>
  <c r="D28" i="9"/>
  <c r="G28" i="9" s="1"/>
  <c r="E9" i="9"/>
  <c r="F9" i="9"/>
  <c r="D18" i="9"/>
  <c r="G18" i="9" s="1"/>
  <c r="D49" i="7"/>
  <c r="G49" i="7" s="1"/>
  <c r="D6" i="7"/>
  <c r="G6" i="7" s="1"/>
  <c r="D179" i="5"/>
  <c r="D209" i="3"/>
  <c r="E221" i="3"/>
  <c r="E125" i="3"/>
  <c r="F150" i="12"/>
  <c r="F284" i="12"/>
  <c r="G234" i="5"/>
  <c r="G233" i="5" s="1"/>
  <c r="C675" i="5"/>
  <c r="E477" i="3"/>
  <c r="F192" i="12"/>
  <c r="F143" i="12"/>
  <c r="F218" i="12"/>
  <c r="F213" i="12"/>
  <c r="F187" i="12"/>
  <c r="F133" i="12"/>
  <c r="F136" i="12"/>
  <c r="F198" i="12"/>
  <c r="F124" i="12"/>
  <c r="F112" i="12"/>
  <c r="F162" i="12"/>
  <c r="F210" i="12"/>
  <c r="F191" i="12"/>
  <c r="F179" i="12"/>
  <c r="F202" i="12"/>
  <c r="F382" i="3"/>
  <c r="F217" i="12"/>
  <c r="F201" i="12"/>
  <c r="F139" i="12"/>
  <c r="F148" i="12"/>
  <c r="F214" i="12"/>
  <c r="F325" i="12"/>
  <c r="H325" i="12" s="1"/>
  <c r="D220" i="3"/>
  <c r="D8" i="3"/>
  <c r="E283" i="3"/>
  <c r="D360" i="3"/>
  <c r="E255" i="3"/>
  <c r="E204" i="3"/>
  <c r="E136" i="3"/>
  <c r="D190" i="3"/>
  <c r="D304" i="3"/>
  <c r="D479" i="3"/>
  <c r="D376" i="3"/>
  <c r="E97" i="10"/>
  <c r="E180" i="3"/>
  <c r="D354" i="3"/>
  <c r="D374" i="3"/>
  <c r="F141" i="12"/>
  <c r="D292" i="3"/>
  <c r="F211" i="12"/>
  <c r="F155" i="12"/>
  <c r="F189" i="12"/>
  <c r="F203" i="12"/>
  <c r="F215" i="12"/>
  <c r="D363" i="3"/>
  <c r="F114" i="12"/>
  <c r="D384" i="3"/>
  <c r="D136" i="3"/>
  <c r="D204" i="3"/>
  <c r="D255" i="3"/>
  <c r="D372" i="3"/>
  <c r="D36" i="3"/>
  <c r="D407" i="3"/>
  <c r="F121" i="12"/>
  <c r="F145" i="12"/>
  <c r="F137" i="12"/>
  <c r="F171" i="12"/>
  <c r="F207" i="12"/>
  <c r="F199" i="12"/>
  <c r="F28" i="10"/>
  <c r="E190" i="3"/>
  <c r="D282" i="3"/>
  <c r="D198" i="3"/>
  <c r="D357" i="3"/>
  <c r="D364" i="3"/>
  <c r="D382" i="3"/>
  <c r="D146" i="3"/>
  <c r="D389" i="3"/>
  <c r="E130" i="3"/>
  <c r="E129" i="3"/>
  <c r="E196" i="3"/>
  <c r="F125" i="12"/>
  <c r="F113" i="12"/>
  <c r="F117" i="12"/>
  <c r="F172" i="12"/>
  <c r="F200" i="12"/>
  <c r="F184" i="12"/>
  <c r="F176" i="12"/>
  <c r="F188" i="12"/>
  <c r="F109" i="12"/>
  <c r="F8" i="12"/>
  <c r="F12" i="3" s="1"/>
  <c r="F11" i="3" s="1"/>
  <c r="F219" i="12"/>
  <c r="D66" i="3"/>
  <c r="D359" i="3"/>
  <c r="D365" i="3"/>
  <c r="D483" i="3"/>
  <c r="E304" i="3"/>
  <c r="E363" i="3"/>
  <c r="E378" i="3"/>
  <c r="E479" i="3"/>
  <c r="E292" i="3"/>
  <c r="E372" i="3"/>
  <c r="D19" i="3"/>
  <c r="D24" i="3"/>
  <c r="D33" i="3"/>
  <c r="D43" i="3"/>
  <c r="D156" i="3"/>
  <c r="G156" i="3" s="1"/>
  <c r="D173" i="3"/>
  <c r="D192" i="3"/>
  <c r="D481" i="3"/>
  <c r="F110" i="12"/>
  <c r="F193" i="12"/>
  <c r="F190" i="12"/>
  <c r="F181" i="12"/>
  <c r="F173" i="12"/>
  <c r="F216" i="12"/>
  <c r="F208" i="12"/>
  <c r="F9" i="12"/>
  <c r="F14" i="3" s="1"/>
  <c r="F151" i="12"/>
  <c r="D81" i="3"/>
  <c r="G81" i="3" s="1"/>
  <c r="D203" i="3"/>
  <c r="G203" i="3" s="1"/>
  <c r="D219" i="3"/>
  <c r="G219" i="3" s="1"/>
  <c r="D375" i="3"/>
  <c r="F220" i="12"/>
  <c r="F146" i="12"/>
  <c r="F185" i="12"/>
  <c r="F177" i="12"/>
  <c r="D420" i="3"/>
  <c r="G420" i="3" s="1"/>
  <c r="D152" i="3"/>
  <c r="G152" i="3" s="1"/>
  <c r="D162" i="3"/>
  <c r="G162" i="3" s="1"/>
  <c r="F142" i="12"/>
  <c r="F138" i="12"/>
  <c r="F212" i="12"/>
  <c r="F13" i="12"/>
  <c r="F45" i="3" s="1"/>
  <c r="F41" i="3" s="1"/>
  <c r="D18" i="3"/>
  <c r="F97" i="10"/>
  <c r="E434" i="3"/>
  <c r="E31" i="10"/>
  <c r="E213" i="3"/>
  <c r="E53" i="10"/>
  <c r="E483" i="3"/>
  <c r="E359" i="3"/>
  <c r="E215" i="3"/>
  <c r="E271" i="3"/>
  <c r="E100" i="10"/>
  <c r="E123" i="3"/>
  <c r="E193" i="3"/>
  <c r="E202" i="3"/>
  <c r="E367" i="3"/>
  <c r="E376" i="3"/>
  <c r="E389" i="3"/>
  <c r="E267" i="3"/>
  <c r="E211" i="3"/>
  <c r="F53" i="10"/>
  <c r="E96" i="10"/>
  <c r="E357" i="3"/>
  <c r="E214" i="3"/>
  <c r="E146" i="3"/>
  <c r="E35" i="3"/>
  <c r="E45" i="3"/>
  <c r="F127" i="12"/>
  <c r="H127" i="12" s="1"/>
  <c r="F132" i="12"/>
  <c r="E209" i="3"/>
  <c r="F205" i="12"/>
  <c r="F119" i="12"/>
  <c r="F115" i="12"/>
  <c r="F160" i="12"/>
  <c r="F157" i="12"/>
  <c r="E282" i="3"/>
  <c r="F123" i="12"/>
  <c r="F10" i="12"/>
  <c r="F15" i="3" s="1"/>
  <c r="G7" i="5"/>
  <c r="I7" i="5" s="1"/>
  <c r="F165" i="12"/>
  <c r="F194" i="12"/>
  <c r="F186" i="12"/>
  <c r="E250" i="3"/>
  <c r="E240" i="3"/>
  <c r="E111" i="3"/>
  <c r="E258" i="3"/>
  <c r="E232" i="3"/>
  <c r="E198" i="3"/>
  <c r="E192" i="3"/>
  <c r="D15" i="3"/>
  <c r="D46" i="3"/>
  <c r="E15" i="3"/>
  <c r="E311" i="3"/>
  <c r="E277" i="3"/>
  <c r="E457" i="3"/>
  <c r="E384" i="3"/>
  <c r="D129" i="3"/>
  <c r="E14" i="3"/>
  <c r="E46" i="3"/>
  <c r="E364" i="3"/>
  <c r="E374" i="3"/>
  <c r="D130" i="3"/>
  <c r="D202" i="3"/>
  <c r="D211" i="3"/>
  <c r="D283" i="3"/>
  <c r="E365" i="3"/>
  <c r="E375" i="3"/>
  <c r="E260" i="3"/>
  <c r="E201" i="3"/>
  <c r="G16" i="5"/>
  <c r="C28" i="10"/>
  <c r="C68" i="5"/>
  <c r="C67" i="5" s="1"/>
  <c r="C62" i="10"/>
  <c r="G675" i="5"/>
  <c r="F223" i="12"/>
  <c r="H223" i="12" s="1"/>
  <c r="C97" i="10"/>
  <c r="F6" i="5"/>
  <c r="F693" i="5"/>
  <c r="E12" i="3"/>
  <c r="E5" i="12"/>
  <c r="E261" i="3"/>
  <c r="E89" i="10"/>
  <c r="E435" i="3"/>
  <c r="E126" i="3"/>
  <c r="E84" i="3"/>
  <c r="E244" i="3"/>
  <c r="D134" i="12"/>
  <c r="G134" i="12" s="1"/>
  <c r="D420" i="12"/>
  <c r="E407" i="3"/>
  <c r="F15" i="12"/>
  <c r="D5" i="12"/>
  <c r="D12" i="3"/>
  <c r="D35" i="3"/>
  <c r="D44" i="3"/>
  <c r="E505" i="3"/>
  <c r="E420" i="12"/>
  <c r="C436" i="5"/>
  <c r="C203" i="3" s="1"/>
  <c r="F67" i="12"/>
  <c r="H67" i="12" s="1"/>
  <c r="D77" i="12"/>
  <c r="G77" i="12" s="1"/>
  <c r="D197" i="3"/>
  <c r="E412" i="3"/>
  <c r="D675" i="5"/>
  <c r="F368" i="12"/>
  <c r="C59" i="10"/>
  <c r="C58" i="10" s="1"/>
  <c r="F77" i="12"/>
  <c r="H77" i="12" s="1"/>
  <c r="F420" i="12"/>
  <c r="G694" i="5"/>
  <c r="I694" i="5" s="1"/>
  <c r="D14" i="3"/>
  <c r="D45" i="3"/>
  <c r="D103" i="12"/>
  <c r="G103" i="12" s="1"/>
  <c r="D67" i="12"/>
  <c r="G67" i="12" s="1"/>
  <c r="E8" i="3"/>
  <c r="E486" i="3"/>
  <c r="G165" i="5"/>
  <c r="I165" i="5" s="1"/>
  <c r="E151" i="3"/>
  <c r="E207" i="3"/>
  <c r="G142" i="5"/>
  <c r="I142" i="5" s="1"/>
  <c r="E382" i="3"/>
  <c r="C71" i="10"/>
  <c r="C72" i="10"/>
  <c r="C67" i="10"/>
  <c r="C56" i="10"/>
  <c r="C55" i="10" s="1"/>
  <c r="C54" i="10" s="1"/>
  <c r="D170" i="12"/>
  <c r="G170" i="12" s="1"/>
  <c r="D125" i="3"/>
  <c r="D221" i="3"/>
  <c r="D260" i="3"/>
  <c r="D367" i="3"/>
  <c r="G206" i="5"/>
  <c r="I206" i="5" s="1"/>
  <c r="E286" i="3"/>
  <c r="D126" i="3"/>
  <c r="E89" i="3"/>
  <c r="E492" i="3"/>
  <c r="G180" i="5"/>
  <c r="I180" i="5" s="1"/>
  <c r="E426" i="3"/>
  <c r="E360" i="3"/>
  <c r="D267" i="3"/>
  <c r="D238" i="3"/>
  <c r="G238" i="3" s="1"/>
  <c r="D215" i="3"/>
  <c r="D201" i="3"/>
  <c r="D258" i="3"/>
  <c r="D193" i="3"/>
  <c r="D424" i="3"/>
  <c r="G424" i="3" s="1"/>
  <c r="D83" i="3"/>
  <c r="G83" i="3" s="1"/>
  <c r="D196" i="12"/>
  <c r="G196" i="12" s="1"/>
  <c r="D378" i="3"/>
  <c r="D120" i="3"/>
  <c r="D148" i="3"/>
  <c r="G148" i="3" s="1"/>
  <c r="D15" i="12"/>
  <c r="D223" i="12"/>
  <c r="G223" i="12" s="1"/>
  <c r="D213" i="3"/>
  <c r="D214" i="3"/>
  <c r="D334" i="5"/>
  <c r="H334" i="5" s="1"/>
  <c r="D196" i="3"/>
  <c r="D207" i="3"/>
  <c r="D153" i="3"/>
  <c r="G153" i="3" s="1"/>
  <c r="E226" i="3"/>
  <c r="D208" i="3"/>
  <c r="G208" i="3" s="1"/>
  <c r="D156" i="12"/>
  <c r="G156" i="12" s="1"/>
  <c r="F675" i="5"/>
  <c r="I675" i="5" s="1"/>
  <c r="E28" i="10"/>
  <c r="E368" i="12"/>
  <c r="F436" i="5"/>
  <c r="I436" i="5" s="1"/>
  <c r="E354" i="3"/>
  <c r="E167" i="3"/>
  <c r="E70" i="10"/>
  <c r="E158" i="3"/>
  <c r="E120" i="3"/>
  <c r="E188" i="3"/>
  <c r="E187" i="3"/>
  <c r="D187" i="3"/>
  <c r="D368" i="12"/>
  <c r="D268" i="12"/>
  <c r="G268" i="12" s="1"/>
  <c r="E197" i="3"/>
  <c r="D68" i="5"/>
  <c r="F16" i="5"/>
  <c r="I16" i="5" s="1"/>
  <c r="E64" i="3"/>
  <c r="E54" i="3"/>
  <c r="E66" i="10"/>
  <c r="E39" i="3"/>
  <c r="E71" i="10"/>
  <c r="E57" i="3"/>
  <c r="E61" i="3"/>
  <c r="E15" i="12"/>
  <c r="E114" i="3"/>
  <c r="E104" i="3"/>
  <c r="F179" i="5"/>
  <c r="E80" i="3"/>
  <c r="E453" i="3"/>
  <c r="E72" i="10"/>
  <c r="E475" i="3"/>
  <c r="F68" i="5"/>
  <c r="E62" i="10"/>
  <c r="E18" i="9"/>
  <c r="E38" i="9"/>
  <c r="E37" i="9" s="1"/>
  <c r="E6" i="7"/>
  <c r="E49" i="7"/>
  <c r="E41" i="9"/>
  <c r="D436" i="5"/>
  <c r="H436" i="5" s="1"/>
  <c r="D347" i="5"/>
  <c r="H347" i="5" s="1"/>
  <c r="F67" i="5" l="1"/>
  <c r="E391" i="3"/>
  <c r="E390" i="3" s="1"/>
  <c r="E495" i="3"/>
  <c r="C16" i="3"/>
  <c r="F172" i="3"/>
  <c r="F171" i="3" s="1"/>
  <c r="F170" i="3" s="1"/>
  <c r="F50" i="10"/>
  <c r="H50" i="10" s="1"/>
  <c r="H247" i="3"/>
  <c r="G69" i="3"/>
  <c r="H233" i="3"/>
  <c r="G499" i="3"/>
  <c r="E50" i="10"/>
  <c r="F226" i="3"/>
  <c r="F225" i="3" s="1"/>
  <c r="F84" i="10"/>
  <c r="H333" i="3"/>
  <c r="F178" i="5"/>
  <c r="H16" i="5"/>
  <c r="F83" i="10"/>
  <c r="H238" i="3"/>
  <c r="H69" i="3"/>
  <c r="H68" i="5"/>
  <c r="H675" i="5"/>
  <c r="H693" i="5"/>
  <c r="F66" i="10"/>
  <c r="H66" i="10" s="1"/>
  <c r="I233" i="5"/>
  <c r="H233" i="5"/>
  <c r="F261" i="3"/>
  <c r="F281" i="3"/>
  <c r="F275" i="3" s="1"/>
  <c r="F52" i="10"/>
  <c r="I587" i="5"/>
  <c r="H404" i="3"/>
  <c r="H395" i="5"/>
  <c r="G9" i="9"/>
  <c r="D6" i="9"/>
  <c r="G6" i="9" s="1"/>
  <c r="D37" i="9"/>
  <c r="G37" i="9" s="1"/>
  <c r="G38" i="9"/>
  <c r="G150" i="3"/>
  <c r="G242" i="3"/>
  <c r="G262" i="3"/>
  <c r="G461" i="3"/>
  <c r="D178" i="5"/>
  <c r="H179" i="5"/>
  <c r="D5" i="5"/>
  <c r="H6" i="5"/>
  <c r="E39" i="10"/>
  <c r="H40" i="10"/>
  <c r="H506" i="3"/>
  <c r="H83" i="10"/>
  <c r="H78" i="10"/>
  <c r="H64" i="3"/>
  <c r="H407" i="3"/>
  <c r="G407" i="3"/>
  <c r="H201" i="3"/>
  <c r="G201" i="3"/>
  <c r="E85" i="10"/>
  <c r="H258" i="3"/>
  <c r="G258" i="3"/>
  <c r="H267" i="3"/>
  <c r="G267" i="3"/>
  <c r="H53" i="10"/>
  <c r="F113" i="3"/>
  <c r="H113" i="3" s="1"/>
  <c r="H220" i="12"/>
  <c r="F429" i="3"/>
  <c r="H176" i="12"/>
  <c r="F304" i="3"/>
  <c r="H121" i="12"/>
  <c r="H235" i="3"/>
  <c r="H42" i="10"/>
  <c r="H57" i="3"/>
  <c r="H158" i="3"/>
  <c r="G360" i="3"/>
  <c r="H505" i="3"/>
  <c r="G505" i="3"/>
  <c r="H12" i="3"/>
  <c r="G12" i="3"/>
  <c r="G375" i="3"/>
  <c r="E46" i="10"/>
  <c r="H46" i="3"/>
  <c r="G46" i="3"/>
  <c r="E55" i="10"/>
  <c r="H240" i="3"/>
  <c r="F483" i="3"/>
  <c r="H165" i="12"/>
  <c r="H282" i="3"/>
  <c r="G282" i="3"/>
  <c r="F295" i="3"/>
  <c r="H295" i="3" s="1"/>
  <c r="H115" i="12"/>
  <c r="F340" i="3"/>
  <c r="H340" i="3" s="1"/>
  <c r="H132" i="12"/>
  <c r="H146" i="3"/>
  <c r="G146" i="3"/>
  <c r="G376" i="3"/>
  <c r="H123" i="3"/>
  <c r="G123" i="3"/>
  <c r="G359" i="3"/>
  <c r="F440" i="3"/>
  <c r="H440" i="3" s="1"/>
  <c r="H185" i="12"/>
  <c r="F436" i="3"/>
  <c r="H436" i="3" s="1"/>
  <c r="H181" i="12"/>
  <c r="G372" i="3"/>
  <c r="G363" i="3"/>
  <c r="F286" i="3"/>
  <c r="H109" i="12"/>
  <c r="F81" i="3"/>
  <c r="H81" i="3" s="1"/>
  <c r="H200" i="12"/>
  <c r="F319" i="3"/>
  <c r="H319" i="3" s="1"/>
  <c r="H125" i="12"/>
  <c r="F359" i="3"/>
  <c r="H359" i="3" s="1"/>
  <c r="H137" i="12"/>
  <c r="F99" i="3"/>
  <c r="H215" i="12"/>
  <c r="F94" i="3"/>
  <c r="H94" i="3" s="1"/>
  <c r="H211" i="12"/>
  <c r="H204" i="3"/>
  <c r="G204" i="3"/>
  <c r="F378" i="3"/>
  <c r="F38" i="10" s="1"/>
  <c r="H148" i="12"/>
  <c r="F93" i="3"/>
  <c r="H93" i="3" s="1"/>
  <c r="H210" i="12"/>
  <c r="F76" i="3"/>
  <c r="F12" i="10" s="1"/>
  <c r="H198" i="12"/>
  <c r="F96" i="3"/>
  <c r="H96" i="3" s="1"/>
  <c r="H213" i="12"/>
  <c r="H477" i="3"/>
  <c r="G477" i="3"/>
  <c r="F384" i="3"/>
  <c r="H150" i="12"/>
  <c r="H391" i="3"/>
  <c r="H403" i="3"/>
  <c r="G403" i="3"/>
  <c r="G90" i="10"/>
  <c r="H399" i="3"/>
  <c r="G399" i="3"/>
  <c r="H469" i="3"/>
  <c r="G469" i="3"/>
  <c r="G98" i="3"/>
  <c r="H379" i="3"/>
  <c r="G379" i="3"/>
  <c r="H216" i="3"/>
  <c r="F167" i="3"/>
  <c r="F166" i="3" s="1"/>
  <c r="H86" i="10"/>
  <c r="H405" i="12"/>
  <c r="G405" i="12"/>
  <c r="H496" i="3"/>
  <c r="G496" i="3"/>
  <c r="G388" i="3"/>
  <c r="H388" i="3"/>
  <c r="H36" i="3"/>
  <c r="G36" i="3"/>
  <c r="H280" i="3"/>
  <c r="G470" i="3"/>
  <c r="G78" i="3"/>
  <c r="G99" i="3"/>
  <c r="H228" i="3"/>
  <c r="H481" i="3"/>
  <c r="G481" i="3"/>
  <c r="H385" i="3"/>
  <c r="G385" i="3"/>
  <c r="H368" i="3"/>
  <c r="G368" i="3"/>
  <c r="G330" i="3"/>
  <c r="G252" i="3"/>
  <c r="H480" i="3"/>
  <c r="G480" i="3"/>
  <c r="G392" i="3"/>
  <c r="H392" i="3"/>
  <c r="H38" i="3"/>
  <c r="G38" i="3"/>
  <c r="H20" i="3"/>
  <c r="G20" i="3"/>
  <c r="H10" i="3"/>
  <c r="G10" i="3"/>
  <c r="H236" i="3"/>
  <c r="H323" i="3"/>
  <c r="H74" i="3"/>
  <c r="H115" i="3"/>
  <c r="H370" i="3"/>
  <c r="G370" i="3"/>
  <c r="H43" i="3"/>
  <c r="G43" i="3"/>
  <c r="H24" i="3"/>
  <c r="G24" i="3"/>
  <c r="H17" i="3"/>
  <c r="H22" i="3"/>
  <c r="E9" i="10"/>
  <c r="H188" i="3"/>
  <c r="G188" i="3"/>
  <c r="H28" i="10"/>
  <c r="E285" i="3"/>
  <c r="H286" i="3"/>
  <c r="G286" i="3"/>
  <c r="H486" i="3"/>
  <c r="H412" i="3"/>
  <c r="G412" i="3"/>
  <c r="H261" i="3"/>
  <c r="E309" i="3"/>
  <c r="G311" i="3"/>
  <c r="H192" i="3"/>
  <c r="G192" i="3"/>
  <c r="F441" i="3"/>
  <c r="H441" i="3" s="1"/>
  <c r="H186" i="12"/>
  <c r="F87" i="3"/>
  <c r="H87" i="3" s="1"/>
  <c r="H205" i="12"/>
  <c r="G357" i="3"/>
  <c r="H271" i="3"/>
  <c r="F360" i="3"/>
  <c r="H360" i="3" s="1"/>
  <c r="H138" i="12"/>
  <c r="F458" i="3"/>
  <c r="H458" i="3" s="1"/>
  <c r="H193" i="12"/>
  <c r="F298" i="3"/>
  <c r="H298" i="3" s="1"/>
  <c r="H117" i="12"/>
  <c r="F90" i="3"/>
  <c r="H90" i="3" s="1"/>
  <c r="H207" i="12"/>
  <c r="F293" i="3"/>
  <c r="H293" i="3" s="1"/>
  <c r="H114" i="12"/>
  <c r="H97" i="10"/>
  <c r="F433" i="3"/>
  <c r="H433" i="3" s="1"/>
  <c r="H179" i="12"/>
  <c r="F345" i="3"/>
  <c r="H345" i="3" s="1"/>
  <c r="H133" i="12"/>
  <c r="E44" i="10"/>
  <c r="H221" i="3"/>
  <c r="G221" i="3"/>
  <c r="F57" i="12"/>
  <c r="H57" i="12" s="1"/>
  <c r="H58" i="12"/>
  <c r="G67" i="10"/>
  <c r="H396" i="3"/>
  <c r="H322" i="3"/>
  <c r="H264" i="3"/>
  <c r="G27" i="10"/>
  <c r="H47" i="10"/>
  <c r="H114" i="3"/>
  <c r="G15" i="12"/>
  <c r="H15" i="12"/>
  <c r="H54" i="3"/>
  <c r="H197" i="3"/>
  <c r="G197" i="3"/>
  <c r="H187" i="3"/>
  <c r="G187" i="3"/>
  <c r="H368" i="12"/>
  <c r="G368" i="12"/>
  <c r="H382" i="3"/>
  <c r="G382" i="3"/>
  <c r="H244" i="3"/>
  <c r="G89" i="10"/>
  <c r="G365" i="3"/>
  <c r="H14" i="3"/>
  <c r="G14" i="3"/>
  <c r="E276" i="3"/>
  <c r="H277" i="3"/>
  <c r="G277" i="3"/>
  <c r="H232" i="3"/>
  <c r="H250" i="3"/>
  <c r="F466" i="3"/>
  <c r="F465" i="3" s="1"/>
  <c r="F464" i="3" s="1"/>
  <c r="H157" i="12"/>
  <c r="F300" i="3"/>
  <c r="H300" i="3" s="1"/>
  <c r="H119" i="12"/>
  <c r="E37" i="10"/>
  <c r="H214" i="3"/>
  <c r="G214" i="3"/>
  <c r="H211" i="3"/>
  <c r="G211" i="3"/>
  <c r="G367" i="3"/>
  <c r="E99" i="10"/>
  <c r="H483" i="3"/>
  <c r="G483" i="3"/>
  <c r="H434" i="3"/>
  <c r="G434" i="3"/>
  <c r="F95" i="3"/>
  <c r="H95" i="3" s="1"/>
  <c r="H212" i="12"/>
  <c r="F376" i="3"/>
  <c r="H376" i="3" s="1"/>
  <c r="H146" i="12"/>
  <c r="F91" i="3"/>
  <c r="H91" i="3" s="1"/>
  <c r="H208" i="12"/>
  <c r="F448" i="3"/>
  <c r="H190" i="12"/>
  <c r="E290" i="3"/>
  <c r="G292" i="3"/>
  <c r="H304" i="3"/>
  <c r="G304" i="3"/>
  <c r="F443" i="3"/>
  <c r="H443" i="3" s="1"/>
  <c r="H188" i="12"/>
  <c r="F422" i="3"/>
  <c r="H172" i="12"/>
  <c r="G196" i="3"/>
  <c r="H196" i="3"/>
  <c r="F78" i="3"/>
  <c r="H199" i="12"/>
  <c r="F375" i="3"/>
  <c r="H375" i="3" s="1"/>
  <c r="H145" i="12"/>
  <c r="F85" i="3"/>
  <c r="H85" i="3" s="1"/>
  <c r="H203" i="12"/>
  <c r="G180" i="3"/>
  <c r="H180" i="3"/>
  <c r="H255" i="3"/>
  <c r="G255" i="3"/>
  <c r="F363" i="3"/>
  <c r="H363" i="3" s="1"/>
  <c r="H139" i="12"/>
  <c r="F83" i="3"/>
  <c r="H83" i="3" s="1"/>
  <c r="H202" i="12"/>
  <c r="F475" i="3"/>
  <c r="H162" i="12"/>
  <c r="F357" i="3"/>
  <c r="F356" i="3" s="1"/>
  <c r="H136" i="12"/>
  <c r="F108" i="3"/>
  <c r="H218" i="12"/>
  <c r="H125" i="3"/>
  <c r="G125" i="3"/>
  <c r="H467" i="3"/>
  <c r="G467" i="3"/>
  <c r="H279" i="3"/>
  <c r="H498" i="3"/>
  <c r="G498" i="3"/>
  <c r="H164" i="3"/>
  <c r="H68" i="3"/>
  <c r="G68" i="3"/>
  <c r="H495" i="3"/>
  <c r="H237" i="3"/>
  <c r="F151" i="3"/>
  <c r="H151" i="3" s="1"/>
  <c r="F139" i="3"/>
  <c r="F133" i="3"/>
  <c r="H21" i="10"/>
  <c r="E91" i="10"/>
  <c r="H92" i="10"/>
  <c r="G468" i="3"/>
  <c r="H397" i="3"/>
  <c r="G397" i="3"/>
  <c r="H42" i="3"/>
  <c r="G42" i="3"/>
  <c r="H23" i="3"/>
  <c r="G23" i="3"/>
  <c r="H13" i="12"/>
  <c r="H493" i="3"/>
  <c r="G493" i="3"/>
  <c r="H394" i="3"/>
  <c r="G394" i="3"/>
  <c r="H51" i="3"/>
  <c r="G51" i="3"/>
  <c r="H21" i="3"/>
  <c r="G21" i="3"/>
  <c r="G319" i="3"/>
  <c r="H330" i="3"/>
  <c r="H252" i="3"/>
  <c r="H44" i="3"/>
  <c r="G44" i="3"/>
  <c r="H25" i="3"/>
  <c r="G25" i="3"/>
  <c r="H19" i="3"/>
  <c r="G19" i="3"/>
  <c r="G333" i="3"/>
  <c r="H47" i="3"/>
  <c r="G47" i="3"/>
  <c r="H28" i="3"/>
  <c r="G28" i="3"/>
  <c r="E465" i="3"/>
  <c r="H466" i="3"/>
  <c r="G466" i="3"/>
  <c r="H65" i="3"/>
  <c r="G65" i="3"/>
  <c r="H27" i="3"/>
  <c r="G27" i="3"/>
  <c r="H507" i="3"/>
  <c r="G507" i="3"/>
  <c r="G408" i="3"/>
  <c r="H408" i="3"/>
  <c r="H62" i="3"/>
  <c r="G62" i="3"/>
  <c r="H40" i="3"/>
  <c r="G40" i="3"/>
  <c r="H26" i="3"/>
  <c r="G26" i="3"/>
  <c r="H8" i="12"/>
  <c r="H50" i="3"/>
  <c r="G50" i="3"/>
  <c r="H30" i="3"/>
  <c r="G30" i="3"/>
  <c r="H175" i="3"/>
  <c r="H272" i="3"/>
  <c r="H489" i="3"/>
  <c r="G489" i="3"/>
  <c r="H400" i="3"/>
  <c r="G400" i="3"/>
  <c r="H55" i="3"/>
  <c r="G55" i="3"/>
  <c r="H33" i="3"/>
  <c r="G33" i="3"/>
  <c r="E472" i="3"/>
  <c r="H475" i="3"/>
  <c r="G475" i="3"/>
  <c r="H374" i="3"/>
  <c r="G374" i="3"/>
  <c r="H45" i="3"/>
  <c r="G45" i="3"/>
  <c r="H202" i="3"/>
  <c r="G202" i="3"/>
  <c r="F102" i="3"/>
  <c r="F56" i="10" s="1"/>
  <c r="F55" i="10" s="1"/>
  <c r="F54" i="10" s="1"/>
  <c r="H216" i="12"/>
  <c r="H479" i="3"/>
  <c r="G479" i="3"/>
  <c r="F112" i="3"/>
  <c r="H112" i="3" s="1"/>
  <c r="H219" i="12"/>
  <c r="H129" i="3"/>
  <c r="G129" i="3"/>
  <c r="F445" i="3"/>
  <c r="H189" i="12"/>
  <c r="F365" i="3"/>
  <c r="F362" i="3" s="1"/>
  <c r="H141" i="12"/>
  <c r="F82" i="3"/>
  <c r="H82" i="3" s="1"/>
  <c r="H201" i="12"/>
  <c r="F291" i="3"/>
  <c r="H291" i="3" s="1"/>
  <c r="H112" i="12"/>
  <c r="F372" i="3"/>
  <c r="F371" i="3" s="1"/>
  <c r="H143" i="12"/>
  <c r="H173" i="3"/>
  <c r="G173" i="3"/>
  <c r="H149" i="3"/>
  <c r="G149" i="3"/>
  <c r="H84" i="10"/>
  <c r="E58" i="10"/>
  <c r="H61" i="3"/>
  <c r="G61" i="3"/>
  <c r="H39" i="3"/>
  <c r="H120" i="3"/>
  <c r="G120" i="3"/>
  <c r="H354" i="3"/>
  <c r="G354" i="3"/>
  <c r="H226" i="3"/>
  <c r="H492" i="3"/>
  <c r="H207" i="3"/>
  <c r="G207" i="3"/>
  <c r="H8" i="3"/>
  <c r="G8" i="3"/>
  <c r="H420" i="12"/>
  <c r="G420" i="12"/>
  <c r="H126" i="3"/>
  <c r="G126" i="3"/>
  <c r="E4" i="12"/>
  <c r="G5" i="12"/>
  <c r="G260" i="3"/>
  <c r="H260" i="3"/>
  <c r="H364" i="3"/>
  <c r="G364" i="3"/>
  <c r="H384" i="3"/>
  <c r="G384" i="3"/>
  <c r="H15" i="3"/>
  <c r="G15" i="3"/>
  <c r="H198" i="3"/>
  <c r="G198" i="3"/>
  <c r="F459" i="3"/>
  <c r="H459" i="3" s="1"/>
  <c r="H194" i="12"/>
  <c r="F311" i="3"/>
  <c r="H311" i="3" s="1"/>
  <c r="H123" i="12"/>
  <c r="F473" i="3"/>
  <c r="H473" i="3" s="1"/>
  <c r="H160" i="12"/>
  <c r="H209" i="3"/>
  <c r="G209" i="3"/>
  <c r="E35" i="10"/>
  <c r="H35" i="3"/>
  <c r="G35" i="3"/>
  <c r="G389" i="3"/>
  <c r="H193" i="3"/>
  <c r="G193" i="3"/>
  <c r="H215" i="3"/>
  <c r="G215" i="3"/>
  <c r="H213" i="3"/>
  <c r="G213" i="3"/>
  <c r="F367" i="3"/>
  <c r="F366" i="3" s="1"/>
  <c r="H142" i="12"/>
  <c r="F431" i="3"/>
  <c r="H431" i="3" s="1"/>
  <c r="H177" i="12"/>
  <c r="F389" i="3"/>
  <c r="F387" i="3" s="1"/>
  <c r="F386" i="3" s="1"/>
  <c r="H151" i="12"/>
  <c r="F424" i="3"/>
  <c r="H173" i="12"/>
  <c r="F287" i="3"/>
  <c r="H287" i="3" s="1"/>
  <c r="H110" i="12"/>
  <c r="G378" i="3"/>
  <c r="F439" i="3"/>
  <c r="H439" i="3" s="1"/>
  <c r="H184" i="12"/>
  <c r="F292" i="3"/>
  <c r="H292" i="3" s="1"/>
  <c r="H113" i="12"/>
  <c r="H130" i="3"/>
  <c r="G130" i="3"/>
  <c r="H190" i="3"/>
  <c r="G190" i="3"/>
  <c r="F420" i="3"/>
  <c r="H171" i="12"/>
  <c r="F415" i="3"/>
  <c r="H155" i="12"/>
  <c r="E25" i="10"/>
  <c r="H136" i="3"/>
  <c r="G136" i="3"/>
  <c r="H283" i="3"/>
  <c r="G283" i="3"/>
  <c r="F97" i="3"/>
  <c r="H97" i="3" s="1"/>
  <c r="H214" i="12"/>
  <c r="F105" i="3"/>
  <c r="H217" i="12"/>
  <c r="F451" i="3"/>
  <c r="H191" i="12"/>
  <c r="F313" i="3"/>
  <c r="H313" i="3" s="1"/>
  <c r="H124" i="12"/>
  <c r="F442" i="3"/>
  <c r="H442" i="3" s="1"/>
  <c r="H187" i="12"/>
  <c r="F454" i="3"/>
  <c r="F72" i="10" s="1"/>
  <c r="H72" i="10" s="1"/>
  <c r="H192" i="12"/>
  <c r="F208" i="3"/>
  <c r="H208" i="3" s="1"/>
  <c r="H284" i="12"/>
  <c r="H220" i="3"/>
  <c r="G220" i="3"/>
  <c r="E52" i="10"/>
  <c r="H52" i="3"/>
  <c r="G52" i="3"/>
  <c r="H63" i="10"/>
  <c r="G63" i="10"/>
  <c r="G79" i="10"/>
  <c r="H332" i="3"/>
  <c r="G332" i="3"/>
  <c r="G77" i="3"/>
  <c r="H393" i="3"/>
  <c r="G393" i="3"/>
  <c r="H73" i="3"/>
  <c r="H460" i="3"/>
  <c r="G460" i="3"/>
  <c r="D285" i="3"/>
  <c r="F266" i="3"/>
  <c r="H369" i="3"/>
  <c r="G369" i="3"/>
  <c r="H32" i="3"/>
  <c r="G32" i="3"/>
  <c r="H9" i="12"/>
  <c r="H413" i="3"/>
  <c r="G413" i="3"/>
  <c r="H380" i="3"/>
  <c r="G380" i="3"/>
  <c r="H31" i="3"/>
  <c r="G31" i="3"/>
  <c r="G317" i="3"/>
  <c r="G404" i="3"/>
  <c r="H499" i="3"/>
  <c r="H461" i="3"/>
  <c r="H262" i="3"/>
  <c r="H411" i="3"/>
  <c r="G411" i="3"/>
  <c r="H58" i="3"/>
  <c r="G58" i="3"/>
  <c r="H34" i="3"/>
  <c r="G34" i="3"/>
  <c r="G263" i="3"/>
  <c r="G504" i="3"/>
  <c r="H504" i="3"/>
  <c r="H410" i="3"/>
  <c r="G410" i="3"/>
  <c r="H383" i="3"/>
  <c r="G383" i="3"/>
  <c r="H66" i="3"/>
  <c r="G66" i="3"/>
  <c r="H37" i="3"/>
  <c r="G37" i="3"/>
  <c r="H18" i="3"/>
  <c r="G18" i="3"/>
  <c r="H10" i="12"/>
  <c r="E6" i="9"/>
  <c r="C471" i="3"/>
  <c r="C463" i="3" s="1"/>
  <c r="C462" i="3" s="1"/>
  <c r="E222" i="12"/>
  <c r="D40" i="10"/>
  <c r="G40" i="10" s="1"/>
  <c r="C19" i="10"/>
  <c r="F49" i="3"/>
  <c r="F48" i="3" s="1"/>
  <c r="C146" i="3"/>
  <c r="C139" i="3" s="1"/>
  <c r="D472" i="3"/>
  <c r="D19" i="10"/>
  <c r="F232" i="5"/>
  <c r="E19" i="10"/>
  <c r="F37" i="10"/>
  <c r="D37" i="10"/>
  <c r="F25" i="10"/>
  <c r="F290" i="3"/>
  <c r="C25" i="10"/>
  <c r="D25" i="10"/>
  <c r="D290" i="3"/>
  <c r="D92" i="10"/>
  <c r="D91" i="10" s="1"/>
  <c r="D339" i="3"/>
  <c r="G339" i="3" s="1"/>
  <c r="D85" i="10"/>
  <c r="D84" i="10"/>
  <c r="G84" i="10" s="1"/>
  <c r="D83" i="10"/>
  <c r="G83" i="10" s="1"/>
  <c r="D78" i="10"/>
  <c r="G78" i="10" s="1"/>
  <c r="D61" i="10"/>
  <c r="G61" i="10" s="1"/>
  <c r="C327" i="3"/>
  <c r="C324" i="3" s="1"/>
  <c r="F327" i="3"/>
  <c r="H327" i="3" s="1"/>
  <c r="D327" i="3"/>
  <c r="G327" i="3" s="1"/>
  <c r="F317" i="3"/>
  <c r="F316" i="3" s="1"/>
  <c r="D50" i="10"/>
  <c r="G50" i="10" s="1"/>
  <c r="D52" i="10"/>
  <c r="D47" i="10"/>
  <c r="G47" i="10" s="1"/>
  <c r="D46" i="10"/>
  <c r="D44" i="10"/>
  <c r="D42" i="10"/>
  <c r="G42" i="10" s="1"/>
  <c r="D39" i="3"/>
  <c r="G39" i="3" s="1"/>
  <c r="D35" i="10"/>
  <c r="C381" i="3"/>
  <c r="F128" i="3"/>
  <c r="F127" i="3" s="1"/>
  <c r="D33" i="10"/>
  <c r="G33" i="10" s="1"/>
  <c r="F285" i="3"/>
  <c r="D21" i="10"/>
  <c r="G21" i="10" s="1"/>
  <c r="F200" i="3"/>
  <c r="D444" i="3"/>
  <c r="G444" i="3" s="1"/>
  <c r="C275" i="3"/>
  <c r="D9" i="10"/>
  <c r="D86" i="10"/>
  <c r="G86" i="10" s="1"/>
  <c r="D495" i="3"/>
  <c r="G495" i="3" s="1"/>
  <c r="D271" i="3"/>
  <c r="D270" i="3" s="1"/>
  <c r="D100" i="10"/>
  <c r="D99" i="10" s="1"/>
  <c r="C218" i="3"/>
  <c r="F478" i="3"/>
  <c r="D322" i="3"/>
  <c r="D321" i="3" s="1"/>
  <c r="F7" i="3"/>
  <c r="E77" i="10"/>
  <c r="F124" i="3"/>
  <c r="F118" i="3" s="1"/>
  <c r="C371" i="3"/>
  <c r="C124" i="3"/>
  <c r="C118" i="3" s="1"/>
  <c r="F206" i="3"/>
  <c r="D279" i="3"/>
  <c r="G279" i="3" s="1"/>
  <c r="C284" i="3"/>
  <c r="C362" i="3"/>
  <c r="D107" i="3"/>
  <c r="D106" i="3" s="1"/>
  <c r="F381" i="3"/>
  <c r="F29" i="3"/>
  <c r="F16" i="3" s="1"/>
  <c r="C5" i="5"/>
  <c r="D235" i="3"/>
  <c r="G235" i="3" s="1"/>
  <c r="C128" i="3"/>
  <c r="F218" i="3"/>
  <c r="D73" i="3"/>
  <c r="G73" i="3" s="1"/>
  <c r="C261" i="3"/>
  <c r="C254" i="3"/>
  <c r="C200" i="3"/>
  <c r="D57" i="3"/>
  <c r="D56" i="3" s="1"/>
  <c r="C425" i="3"/>
  <c r="C417" i="3" s="1"/>
  <c r="C416" i="3" s="1"/>
  <c r="F191" i="3"/>
  <c r="F185" i="3" s="1"/>
  <c r="C195" i="3"/>
  <c r="C79" i="3"/>
  <c r="C71" i="3" s="1"/>
  <c r="C70" i="3" s="1"/>
  <c r="C7" i="3"/>
  <c r="C6" i="3" s="1"/>
  <c r="C5" i="3" s="1"/>
  <c r="C4" i="3" s="1"/>
  <c r="F296" i="3"/>
  <c r="F254" i="3"/>
  <c r="F10" i="10"/>
  <c r="H10" i="10" s="1"/>
  <c r="C191" i="3"/>
  <c r="C185" i="3" s="1"/>
  <c r="F79" i="10"/>
  <c r="H79" i="10" s="1"/>
  <c r="F89" i="10"/>
  <c r="H89" i="10" s="1"/>
  <c r="F27" i="10"/>
  <c r="H27" i="10" s="1"/>
  <c r="C79" i="10"/>
  <c r="C77" i="10" s="1"/>
  <c r="C76" i="10" s="1"/>
  <c r="F326" i="3"/>
  <c r="C206" i="3"/>
  <c r="F84" i="3"/>
  <c r="H84" i="3" s="1"/>
  <c r="F13" i="3"/>
  <c r="C358" i="3"/>
  <c r="C352" i="3" s="1"/>
  <c r="F195" i="3"/>
  <c r="D41" i="9"/>
  <c r="G41" i="9" s="1"/>
  <c r="C16" i="5"/>
  <c r="E65" i="10"/>
  <c r="D447" i="3"/>
  <c r="G447" i="3" s="1"/>
  <c r="D325" i="3"/>
  <c r="G325" i="3" s="1"/>
  <c r="D114" i="3"/>
  <c r="G114" i="3" s="1"/>
  <c r="D261" i="3"/>
  <c r="G261" i="3" s="1"/>
  <c r="D216" i="3"/>
  <c r="G216" i="3" s="1"/>
  <c r="D28" i="10"/>
  <c r="G28" i="10" s="1"/>
  <c r="D75" i="3"/>
  <c r="G75" i="3" s="1"/>
  <c r="D96" i="10"/>
  <c r="G96" i="10" s="1"/>
  <c r="E418" i="3"/>
  <c r="D70" i="10"/>
  <c r="G70" i="10" s="1"/>
  <c r="D10" i="10"/>
  <c r="G10" i="10" s="1"/>
  <c r="D167" i="3"/>
  <c r="G167" i="3" s="1"/>
  <c r="D62" i="10"/>
  <c r="G62" i="10" s="1"/>
  <c r="D111" i="3"/>
  <c r="G111" i="3" s="1"/>
  <c r="E464" i="3"/>
  <c r="D421" i="3"/>
  <c r="G421" i="3" s="1"/>
  <c r="D506" i="3"/>
  <c r="G506" i="3" s="1"/>
  <c r="D503" i="3"/>
  <c r="D486" i="3"/>
  <c r="G486" i="3" s="1"/>
  <c r="D97" i="10"/>
  <c r="G97" i="10" s="1"/>
  <c r="D396" i="3"/>
  <c r="G396" i="3" s="1"/>
  <c r="D164" i="3"/>
  <c r="D163" i="3" s="1"/>
  <c r="D232" i="3"/>
  <c r="G232" i="3" s="1"/>
  <c r="D450" i="3"/>
  <c r="G450" i="3" s="1"/>
  <c r="E72" i="3"/>
  <c r="F5" i="5"/>
  <c r="D22" i="9"/>
  <c r="G22" i="9" s="1"/>
  <c r="D414" i="3"/>
  <c r="G414" i="3" s="1"/>
  <c r="D59" i="10"/>
  <c r="G59" i="10" s="1"/>
  <c r="D435" i="3"/>
  <c r="G435" i="3" s="1"/>
  <c r="D244" i="3"/>
  <c r="D243" i="3" s="1"/>
  <c r="D71" i="10"/>
  <c r="G71" i="10" s="1"/>
  <c r="D104" i="3"/>
  <c r="D103" i="3" s="1"/>
  <c r="D465" i="3"/>
  <c r="D391" i="3"/>
  <c r="D240" i="3"/>
  <c r="G240" i="3" s="1"/>
  <c r="D457" i="3"/>
  <c r="D456" i="3" s="1"/>
  <c r="D453" i="3"/>
  <c r="G453" i="3" s="1"/>
  <c r="E234" i="3"/>
  <c r="D426" i="3"/>
  <c r="G426" i="3" s="1"/>
  <c r="D430" i="3"/>
  <c r="D226" i="3"/>
  <c r="G226" i="3" s="1"/>
  <c r="D84" i="3"/>
  <c r="G84" i="3" s="1"/>
  <c r="H28" i="6"/>
  <c r="B15" i="8"/>
  <c r="D30" i="9"/>
  <c r="G30" i="9" s="1"/>
  <c r="E88" i="10"/>
  <c r="D47" i="9"/>
  <c r="G47" i="9" s="1"/>
  <c r="E46" i="9"/>
  <c r="D15" i="8" s="1"/>
  <c r="D56" i="10"/>
  <c r="G56" i="10" s="1"/>
  <c r="D89" i="3"/>
  <c r="G89" i="3" s="1"/>
  <c r="D4" i="12"/>
  <c r="D492" i="3"/>
  <c r="G492" i="3" s="1"/>
  <c r="D264" i="3"/>
  <c r="G264" i="3" s="1"/>
  <c r="D66" i="10"/>
  <c r="G66" i="10" s="1"/>
  <c r="D72" i="10"/>
  <c r="G72" i="10" s="1"/>
  <c r="D250" i="3"/>
  <c r="G250" i="3" s="1"/>
  <c r="D57" i="12"/>
  <c r="G57" i="12" s="1"/>
  <c r="D101" i="3"/>
  <c r="G101" i="3" s="1"/>
  <c r="D54" i="3"/>
  <c r="D53" i="3" s="1"/>
  <c r="E119" i="3"/>
  <c r="E139" i="3"/>
  <c r="E387" i="3"/>
  <c r="D189" i="3"/>
  <c r="E163" i="3"/>
  <c r="E449" i="3"/>
  <c r="E324" i="3"/>
  <c r="E353" i="3"/>
  <c r="E243" i="3"/>
  <c r="E122" i="3"/>
  <c r="E430" i="3"/>
  <c r="D51" i="10"/>
  <c r="D356" i="3"/>
  <c r="D7" i="3"/>
  <c r="E316" i="3"/>
  <c r="E402" i="3"/>
  <c r="E398" i="3"/>
  <c r="D60" i="3"/>
  <c r="E100" i="3"/>
  <c r="E166" i="3"/>
  <c r="D423" i="3"/>
  <c r="G423" i="3" s="1"/>
  <c r="E491" i="3"/>
  <c r="E7" i="3"/>
  <c r="E249" i="3"/>
  <c r="E189" i="3"/>
  <c r="D353" i="3"/>
  <c r="E476" i="3"/>
  <c r="E172" i="3"/>
  <c r="E395" i="3"/>
  <c r="E331" i="3"/>
  <c r="D95" i="10"/>
  <c r="E406" i="3"/>
  <c r="E157" i="3"/>
  <c r="E225" i="3"/>
  <c r="E11" i="3"/>
  <c r="E356" i="3"/>
  <c r="E366" i="3"/>
  <c r="D419" i="3"/>
  <c r="G419" i="3" s="1"/>
  <c r="D26" i="10"/>
  <c r="E321" i="3"/>
  <c r="D331" i="3"/>
  <c r="E103" i="3"/>
  <c r="E231" i="3"/>
  <c r="D53" i="10"/>
  <c r="G53" i="10" s="1"/>
  <c r="E106" i="3"/>
  <c r="D402" i="3"/>
  <c r="D31" i="10"/>
  <c r="G31" i="10" s="1"/>
  <c r="D366" i="3"/>
  <c r="E60" i="3"/>
  <c r="E53" i="3"/>
  <c r="E452" i="3"/>
  <c r="E56" i="3"/>
  <c r="E63" i="3"/>
  <c r="D87" i="10"/>
  <c r="E503" i="3"/>
  <c r="E456" i="3"/>
  <c r="E239" i="3"/>
  <c r="E95" i="10"/>
  <c r="E270" i="3"/>
  <c r="D64" i="3"/>
  <c r="G64" i="3" s="1"/>
  <c r="D88" i="10"/>
  <c r="D406" i="3"/>
  <c r="D405" i="3" s="1"/>
  <c r="D296" i="3"/>
  <c r="E133" i="3"/>
  <c r="D316" i="3"/>
  <c r="E446" i="3"/>
  <c r="D398" i="3"/>
  <c r="F18" i="9"/>
  <c r="F37" i="9"/>
  <c r="J20" i="6"/>
  <c r="F6" i="7"/>
  <c r="E30" i="9"/>
  <c r="F28" i="6"/>
  <c r="F49" i="7"/>
  <c r="F41" i="9"/>
  <c r="F22" i="9"/>
  <c r="H22" i="9" s="1"/>
  <c r="E218" i="3"/>
  <c r="D27" i="9"/>
  <c r="G27" i="9" s="1"/>
  <c r="F30" i="9"/>
  <c r="D32" i="10"/>
  <c r="E124" i="3"/>
  <c r="F268" i="12"/>
  <c r="H268" i="12" s="1"/>
  <c r="F87" i="10"/>
  <c r="C232" i="5"/>
  <c r="F26" i="10"/>
  <c r="F62" i="10"/>
  <c r="H62" i="10" s="1"/>
  <c r="C95" i="10"/>
  <c r="D358" i="3"/>
  <c r="E281" i="3"/>
  <c r="D133" i="3"/>
  <c r="E45" i="10"/>
  <c r="D158" i="3"/>
  <c r="G158" i="3" s="1"/>
  <c r="D22" i="3"/>
  <c r="G22" i="3" s="1"/>
  <c r="D478" i="3"/>
  <c r="D12" i="10"/>
  <c r="E24" i="10"/>
  <c r="E478" i="3"/>
  <c r="D387" i="3"/>
  <c r="C23" i="10"/>
  <c r="E128" i="3"/>
  <c r="D281" i="3"/>
  <c r="E266" i="3"/>
  <c r="D82" i="10"/>
  <c r="D45" i="10"/>
  <c r="C12" i="10"/>
  <c r="C11" i="10" s="1"/>
  <c r="D381" i="3"/>
  <c r="E51" i="10"/>
  <c r="E38" i="10"/>
  <c r="F24" i="10"/>
  <c r="F96" i="10"/>
  <c r="H96" i="10" s="1"/>
  <c r="D17" i="3"/>
  <c r="G17" i="3" s="1"/>
  <c r="D36" i="10"/>
  <c r="C90" i="10"/>
  <c r="C88" i="10" s="1"/>
  <c r="C60" i="10"/>
  <c r="C57" i="10" s="1"/>
  <c r="C34" i="10"/>
  <c r="E200" i="3"/>
  <c r="D172" i="3"/>
  <c r="E381" i="3"/>
  <c r="C66" i="10"/>
  <c r="C65" i="10" s="1"/>
  <c r="C64" i="10" s="1"/>
  <c r="F134" i="12"/>
  <c r="H134" i="12" s="1"/>
  <c r="E254" i="3"/>
  <c r="E34" i="10"/>
  <c r="D362" i="3"/>
  <c r="C20" i="10"/>
  <c r="D24" i="10"/>
  <c r="E191" i="3"/>
  <c r="E29" i="3"/>
  <c r="C91" i="10"/>
  <c r="E362" i="3"/>
  <c r="D49" i="3"/>
  <c r="E14" i="10"/>
  <c r="E195" i="3"/>
  <c r="D34" i="10"/>
  <c r="D20" i="10"/>
  <c r="E30" i="10"/>
  <c r="F70" i="10"/>
  <c r="H70" i="10" s="1"/>
  <c r="D29" i="3"/>
  <c r="E41" i="3"/>
  <c r="E36" i="10"/>
  <c r="E13" i="3"/>
  <c r="E26" i="10"/>
  <c r="E358" i="3"/>
  <c r="F156" i="12"/>
  <c r="H156" i="12" s="1"/>
  <c r="E371" i="3"/>
  <c r="E296" i="3"/>
  <c r="F32" i="10"/>
  <c r="F103" i="12"/>
  <c r="H103" i="12" s="1"/>
  <c r="C26" i="10"/>
  <c r="F5" i="12"/>
  <c r="F4" i="12" s="1"/>
  <c r="E87" i="10"/>
  <c r="F91" i="10"/>
  <c r="C30" i="10"/>
  <c r="E20" i="10"/>
  <c r="F196" i="12"/>
  <c r="H196" i="12" s="1"/>
  <c r="F170" i="12"/>
  <c r="H170" i="12" s="1"/>
  <c r="C32" i="10"/>
  <c r="E23" i="10"/>
  <c r="E206" i="3"/>
  <c r="F90" i="10"/>
  <c r="H90" i="10" s="1"/>
  <c r="E32" i="10"/>
  <c r="G32" i="10" s="1"/>
  <c r="F67" i="10"/>
  <c r="H67" i="10" s="1"/>
  <c r="D128" i="3"/>
  <c r="C18" i="10"/>
  <c r="G6" i="5"/>
  <c r="I6" i="5" s="1"/>
  <c r="E82" i="10"/>
  <c r="F71" i="10"/>
  <c r="H71" i="10" s="1"/>
  <c r="E110" i="3"/>
  <c r="C43" i="10"/>
  <c r="E43" i="10"/>
  <c r="C70" i="10"/>
  <c r="C69" i="10" s="1"/>
  <c r="C68" i="10" s="1"/>
  <c r="C45" i="10"/>
  <c r="E15" i="10"/>
  <c r="D124" i="3"/>
  <c r="D191" i="3"/>
  <c r="E12" i="10"/>
  <c r="D15" i="10"/>
  <c r="C38" i="10"/>
  <c r="C24" i="10"/>
  <c r="C96" i="10"/>
  <c r="G68" i="5"/>
  <c r="G67" i="5" s="1"/>
  <c r="C87" i="10"/>
  <c r="C100" i="10"/>
  <c r="C99" i="10" s="1"/>
  <c r="C98" i="10" s="1"/>
  <c r="C53" i="10"/>
  <c r="G693" i="5"/>
  <c r="I693" i="5" s="1"/>
  <c r="F100" i="10"/>
  <c r="F99" i="10" s="1"/>
  <c r="F98" i="10" s="1"/>
  <c r="F39" i="10"/>
  <c r="D218" i="3"/>
  <c r="D41" i="3"/>
  <c r="C51" i="10"/>
  <c r="C15" i="10"/>
  <c r="D18" i="10"/>
  <c r="D195" i="3"/>
  <c r="D13" i="3"/>
  <c r="E18" i="10"/>
  <c r="D14" i="10"/>
  <c r="D23" i="10"/>
  <c r="C82" i="10"/>
  <c r="C8" i="10"/>
  <c r="C7" i="10" s="1"/>
  <c r="D11" i="3"/>
  <c r="F14" i="12"/>
  <c r="D200" i="3"/>
  <c r="E79" i="3"/>
  <c r="E49" i="3"/>
  <c r="G179" i="5"/>
  <c r="I179" i="5" s="1"/>
  <c r="C14" i="10"/>
  <c r="C31" i="10"/>
  <c r="D266" i="3"/>
  <c r="D237" i="3"/>
  <c r="G237" i="3" s="1"/>
  <c r="D254" i="3"/>
  <c r="D80" i="3"/>
  <c r="G80" i="3" s="1"/>
  <c r="D169" i="12"/>
  <c r="G169" i="12" s="1"/>
  <c r="D371" i="3"/>
  <c r="D14" i="12"/>
  <c r="D119" i="3"/>
  <c r="D38" i="10"/>
  <c r="D139" i="3"/>
  <c r="D206" i="3"/>
  <c r="E14" i="12"/>
  <c r="D30" i="10"/>
  <c r="D43" i="10"/>
  <c r="D151" i="3"/>
  <c r="G151" i="3" s="1"/>
  <c r="D66" i="12"/>
  <c r="G66" i="12" s="1"/>
  <c r="E8" i="10"/>
  <c r="E69" i="10"/>
  <c r="E186" i="3"/>
  <c r="D186" i="3"/>
  <c r="D8" i="10"/>
  <c r="D222" i="12"/>
  <c r="D67" i="5"/>
  <c r="H67" i="5" s="1"/>
  <c r="E60" i="10"/>
  <c r="G391" i="3" l="1"/>
  <c r="F89" i="3"/>
  <c r="H89" i="3" s="1"/>
  <c r="H5" i="5"/>
  <c r="H367" i="3"/>
  <c r="G18" i="10"/>
  <c r="F435" i="3"/>
  <c r="H435" i="3" s="1"/>
  <c r="F358" i="3"/>
  <c r="H358" i="3" s="1"/>
  <c r="F19" i="10"/>
  <c r="H378" i="3"/>
  <c r="I68" i="5"/>
  <c r="H317" i="3"/>
  <c r="H372" i="3"/>
  <c r="F51" i="10"/>
  <c r="F111" i="3"/>
  <c r="F110" i="3" s="1"/>
  <c r="F109" i="3" s="1"/>
  <c r="H167" i="3"/>
  <c r="H178" i="5"/>
  <c r="I67" i="5"/>
  <c r="G107" i="3"/>
  <c r="G104" i="3"/>
  <c r="E11" i="10"/>
  <c r="H12" i="10"/>
  <c r="G12" i="10"/>
  <c r="H133" i="3"/>
  <c r="G133" i="3"/>
  <c r="H321" i="3"/>
  <c r="G321" i="3"/>
  <c r="H353" i="3"/>
  <c r="G353" i="3"/>
  <c r="F325" i="3"/>
  <c r="H325" i="3" s="1"/>
  <c r="H326" i="3"/>
  <c r="G222" i="12"/>
  <c r="F104" i="3"/>
  <c r="H105" i="3"/>
  <c r="H35" i="10"/>
  <c r="G35" i="10"/>
  <c r="H91" i="10"/>
  <c r="G91" i="10"/>
  <c r="H290" i="3"/>
  <c r="G290" i="3"/>
  <c r="G322" i="3"/>
  <c r="H285" i="3"/>
  <c r="G285" i="3"/>
  <c r="E54" i="10"/>
  <c r="H55" i="10"/>
  <c r="G85" i="10"/>
  <c r="E57" i="10"/>
  <c r="H14" i="12"/>
  <c r="G14" i="12"/>
  <c r="H32" i="10"/>
  <c r="G296" i="3"/>
  <c r="H296" i="3"/>
  <c r="H478" i="3"/>
  <c r="G478" i="3"/>
  <c r="H281" i="3"/>
  <c r="G281" i="3"/>
  <c r="H56" i="3"/>
  <c r="G56" i="3"/>
  <c r="G356" i="3"/>
  <c r="H356" i="3"/>
  <c r="H13" i="3"/>
  <c r="G13" i="3"/>
  <c r="G200" i="3"/>
  <c r="H200" i="3"/>
  <c r="H316" i="3"/>
  <c r="G316" i="3"/>
  <c r="H464" i="3"/>
  <c r="F457" i="3"/>
  <c r="F472" i="3"/>
  <c r="F414" i="3"/>
  <c r="H414" i="3" s="1"/>
  <c r="H415" i="3"/>
  <c r="F423" i="3"/>
  <c r="H423" i="3" s="1"/>
  <c r="H424" i="3"/>
  <c r="F77" i="3"/>
  <c r="H77" i="3" s="1"/>
  <c r="H78" i="3"/>
  <c r="F421" i="3"/>
  <c r="H421" i="3" s="1"/>
  <c r="H422" i="3"/>
  <c r="G100" i="10"/>
  <c r="G276" i="3"/>
  <c r="H276" i="3"/>
  <c r="H365" i="3"/>
  <c r="G244" i="3"/>
  <c r="H9" i="10"/>
  <c r="G9" i="10"/>
  <c r="F98" i="3"/>
  <c r="H98" i="3" s="1"/>
  <c r="H99" i="3"/>
  <c r="G457" i="3"/>
  <c r="G46" i="10"/>
  <c r="H46" i="10"/>
  <c r="G26" i="10"/>
  <c r="H26" i="10"/>
  <c r="H362" i="3"/>
  <c r="G362" i="3"/>
  <c r="H254" i="3"/>
  <c r="G254" i="3"/>
  <c r="E171" i="3"/>
  <c r="G172" i="3"/>
  <c r="H172" i="3"/>
  <c r="H166" i="3"/>
  <c r="E64" i="10"/>
  <c r="H19" i="10"/>
  <c r="G19" i="10"/>
  <c r="H110" i="3"/>
  <c r="H38" i="10"/>
  <c r="G38" i="10"/>
  <c r="H24" i="10"/>
  <c r="G24" i="10"/>
  <c r="H503" i="3"/>
  <c r="G503" i="3"/>
  <c r="H7" i="3"/>
  <c r="G7" i="3"/>
  <c r="G430" i="3"/>
  <c r="F61" i="10"/>
  <c r="H61" i="10" s="1"/>
  <c r="E68" i="10"/>
  <c r="H206" i="3"/>
  <c r="G206" i="3"/>
  <c r="H87" i="10"/>
  <c r="G87" i="10"/>
  <c r="G36" i="10"/>
  <c r="G30" i="10"/>
  <c r="G14" i="10"/>
  <c r="H29" i="3"/>
  <c r="G29" i="3"/>
  <c r="H51" i="10"/>
  <c r="G51" i="10"/>
  <c r="G45" i="10"/>
  <c r="G124" i="3"/>
  <c r="H124" i="3"/>
  <c r="H218" i="3"/>
  <c r="G218" i="3"/>
  <c r="E94" i="10"/>
  <c r="G95" i="10"/>
  <c r="H53" i="3"/>
  <c r="G53" i="3"/>
  <c r="G103" i="3"/>
  <c r="H225" i="3"/>
  <c r="H331" i="3"/>
  <c r="G331" i="3"/>
  <c r="H491" i="3"/>
  <c r="H122" i="3"/>
  <c r="G122" i="3"/>
  <c r="H139" i="3"/>
  <c r="G139" i="3"/>
  <c r="F80" i="3"/>
  <c r="H80" i="3" s="1"/>
  <c r="F430" i="3"/>
  <c r="H430" i="3" s="1"/>
  <c r="F33" i="10"/>
  <c r="H33" i="10" s="1"/>
  <c r="F309" i="3"/>
  <c r="F339" i="3"/>
  <c r="H52" i="10"/>
  <c r="G52" i="10"/>
  <c r="F450" i="3"/>
  <c r="H451" i="3"/>
  <c r="H111" i="3"/>
  <c r="H5" i="12"/>
  <c r="F444" i="3"/>
  <c r="H444" i="3" s="1"/>
  <c r="H445" i="3"/>
  <c r="F101" i="3"/>
  <c r="H102" i="3"/>
  <c r="G92" i="10"/>
  <c r="G164" i="3"/>
  <c r="F447" i="3"/>
  <c r="H448" i="3"/>
  <c r="H100" i="10"/>
  <c r="H37" i="10"/>
  <c r="G37" i="10"/>
  <c r="G54" i="3"/>
  <c r="H44" i="10"/>
  <c r="G44" i="10"/>
  <c r="H357" i="3"/>
  <c r="G57" i="3"/>
  <c r="G456" i="3"/>
  <c r="E405" i="3"/>
  <c r="H406" i="3"/>
  <c r="G406" i="3"/>
  <c r="H249" i="3"/>
  <c r="H402" i="3"/>
  <c r="G402" i="3"/>
  <c r="F453" i="3"/>
  <c r="H454" i="3"/>
  <c r="H186" i="3"/>
  <c r="G186" i="3"/>
  <c r="H371" i="3"/>
  <c r="G371" i="3"/>
  <c r="H195" i="3"/>
  <c r="G195" i="3"/>
  <c r="G128" i="3"/>
  <c r="H128" i="3"/>
  <c r="H270" i="3"/>
  <c r="G270" i="3"/>
  <c r="H231" i="3"/>
  <c r="H11" i="3"/>
  <c r="G11" i="3"/>
  <c r="H476" i="3"/>
  <c r="G476" i="3"/>
  <c r="H387" i="3"/>
  <c r="G387" i="3"/>
  <c r="G88" i="10"/>
  <c r="H234" i="3"/>
  <c r="G8" i="10"/>
  <c r="H49" i="3"/>
  <c r="G49" i="3"/>
  <c r="G15" i="10"/>
  <c r="G43" i="10"/>
  <c r="G82" i="10"/>
  <c r="G23" i="10"/>
  <c r="G20" i="10"/>
  <c r="G358" i="3"/>
  <c r="H41" i="3"/>
  <c r="G41" i="3"/>
  <c r="H191" i="3"/>
  <c r="G191" i="3"/>
  <c r="G34" i="10"/>
  <c r="H381" i="3"/>
  <c r="G381" i="3"/>
  <c r="H266" i="3"/>
  <c r="G266" i="3"/>
  <c r="H390" i="3"/>
  <c r="H239" i="3"/>
  <c r="H63" i="3"/>
  <c r="H60" i="3"/>
  <c r="G60" i="3"/>
  <c r="G106" i="3"/>
  <c r="H366" i="3"/>
  <c r="G366" i="3"/>
  <c r="H157" i="3"/>
  <c r="H395" i="3"/>
  <c r="H189" i="3"/>
  <c r="G189" i="3"/>
  <c r="H398" i="3"/>
  <c r="G398" i="3"/>
  <c r="H243" i="3"/>
  <c r="G243" i="3"/>
  <c r="H163" i="3"/>
  <c r="G163" i="3"/>
  <c r="H119" i="3"/>
  <c r="G119" i="3"/>
  <c r="F253" i="3"/>
  <c r="F248" i="3" s="1"/>
  <c r="E76" i="10"/>
  <c r="F85" i="10"/>
  <c r="H85" i="10" s="1"/>
  <c r="H25" i="10"/>
  <c r="G25" i="10"/>
  <c r="F419" i="3"/>
  <c r="H420" i="3"/>
  <c r="H389" i="3"/>
  <c r="H4" i="12"/>
  <c r="G4" i="12"/>
  <c r="G472" i="3"/>
  <c r="H472" i="3"/>
  <c r="H465" i="3"/>
  <c r="G465" i="3"/>
  <c r="F107" i="3"/>
  <c r="H108" i="3"/>
  <c r="E98" i="10"/>
  <c r="H99" i="10"/>
  <c r="G99" i="10"/>
  <c r="G271" i="3"/>
  <c r="H309" i="3"/>
  <c r="G309" i="3"/>
  <c r="F75" i="3"/>
  <c r="H76" i="3"/>
  <c r="H56" i="10"/>
  <c r="F426" i="3"/>
  <c r="H426" i="3" s="1"/>
  <c r="H429" i="3"/>
  <c r="H39" i="10"/>
  <c r="C36" i="10"/>
  <c r="F471" i="3"/>
  <c r="F463" i="3" s="1"/>
  <c r="F462" i="3" s="1"/>
  <c r="E471" i="3"/>
  <c r="D471" i="3"/>
  <c r="C127" i="3"/>
  <c r="C117" i="3" s="1"/>
  <c r="C116" i="3" s="1"/>
  <c r="C361" i="3"/>
  <c r="C351" i="3" s="1"/>
  <c r="C350" i="3" s="1"/>
  <c r="D464" i="3"/>
  <c r="G464" i="3" s="1"/>
  <c r="D446" i="3"/>
  <c r="G446" i="3" s="1"/>
  <c r="C274" i="3"/>
  <c r="C273" i="3" s="1"/>
  <c r="F6" i="3"/>
  <c r="F5" i="3" s="1"/>
  <c r="F4" i="3" s="1"/>
  <c r="F361" i="3"/>
  <c r="F117" i="3"/>
  <c r="F116" i="3" s="1"/>
  <c r="C253" i="3"/>
  <c r="C248" i="3" s="1"/>
  <c r="F194" i="3"/>
  <c r="F184" i="3" s="1"/>
  <c r="F183" i="3" s="1"/>
  <c r="F284" i="3"/>
  <c r="F88" i="10"/>
  <c r="H88" i="10" s="1"/>
  <c r="F725" i="5"/>
  <c r="C725" i="5"/>
  <c r="D72" i="3"/>
  <c r="G72" i="3" s="1"/>
  <c r="C194" i="3"/>
  <c r="C184" i="3" s="1"/>
  <c r="D100" i="3"/>
  <c r="G100" i="3" s="1"/>
  <c r="E49" i="10"/>
  <c r="D395" i="3"/>
  <c r="G395" i="3" s="1"/>
  <c r="D502" i="3"/>
  <c r="F79" i="3"/>
  <c r="H79" i="3" s="1"/>
  <c r="D452" i="3"/>
  <c r="G452" i="3" s="1"/>
  <c r="F59" i="10"/>
  <c r="J28" i="6"/>
  <c r="D324" i="3"/>
  <c r="G324" i="3" s="1"/>
  <c r="D166" i="3"/>
  <c r="G166" i="3" s="1"/>
  <c r="D231" i="3"/>
  <c r="G231" i="3" s="1"/>
  <c r="D58" i="10"/>
  <c r="G58" i="10" s="1"/>
  <c r="D110" i="3"/>
  <c r="G110" i="3" s="1"/>
  <c r="D225" i="3"/>
  <c r="G225" i="3" s="1"/>
  <c r="D239" i="3"/>
  <c r="G239" i="3" s="1"/>
  <c r="D390" i="3"/>
  <c r="G390" i="3" s="1"/>
  <c r="D65" i="10"/>
  <c r="G65" i="10" s="1"/>
  <c r="D491" i="3"/>
  <c r="D490" i="3" s="1"/>
  <c r="D449" i="3"/>
  <c r="G449" i="3" s="1"/>
  <c r="D249" i="3"/>
  <c r="G249" i="3" s="1"/>
  <c r="D94" i="10"/>
  <c r="D425" i="3"/>
  <c r="D55" i="10"/>
  <c r="G55" i="10" s="1"/>
  <c r="D69" i="10"/>
  <c r="G69" i="10" s="1"/>
  <c r="D39" i="10"/>
  <c r="G39" i="10" s="1"/>
  <c r="D49" i="10"/>
  <c r="D48" i="10" s="1"/>
  <c r="E5" i="9"/>
  <c r="D77" i="10"/>
  <c r="D76" i="10" s="1"/>
  <c r="D22" i="10"/>
  <c r="E425" i="3"/>
  <c r="D46" i="9"/>
  <c r="G46" i="9" s="1"/>
  <c r="E41" i="10"/>
  <c r="D418" i="3"/>
  <c r="G418" i="3" s="1"/>
  <c r="E7" i="10"/>
  <c r="D284" i="3"/>
  <c r="E71" i="3"/>
  <c r="E401" i="3"/>
  <c r="E502" i="3"/>
  <c r="D79" i="3"/>
  <c r="G79" i="3" s="1"/>
  <c r="E284" i="3"/>
  <c r="E352" i="3"/>
  <c r="E127" i="3"/>
  <c r="D338" i="3"/>
  <c r="D334" i="3" s="1"/>
  <c r="E386" i="3"/>
  <c r="E6" i="3"/>
  <c r="D275" i="3"/>
  <c r="E455" i="3"/>
  <c r="E109" i="3"/>
  <c r="D171" i="3"/>
  <c r="D157" i="3"/>
  <c r="G157" i="3" s="1"/>
  <c r="E118" i="3"/>
  <c r="E170" i="3"/>
  <c r="D11" i="10"/>
  <c r="D352" i="3"/>
  <c r="D455" i="3"/>
  <c r="E59" i="3"/>
  <c r="D234" i="3"/>
  <c r="G234" i="3" s="1"/>
  <c r="E48" i="3"/>
  <c r="D48" i="3"/>
  <c r="D386" i="3"/>
  <c r="E275" i="3"/>
  <c r="D63" i="3"/>
  <c r="G63" i="3" s="1"/>
  <c r="D98" i="10"/>
  <c r="E490" i="3"/>
  <c r="C41" i="10"/>
  <c r="D41" i="10"/>
  <c r="F5" i="9"/>
  <c r="E15" i="8"/>
  <c r="C5" i="9"/>
  <c r="C57" i="9" s="1"/>
  <c r="E424" i="12"/>
  <c r="D5" i="9"/>
  <c r="F222" i="12"/>
  <c r="H222" i="12" s="1"/>
  <c r="F60" i="10"/>
  <c r="H60" i="10" s="1"/>
  <c r="E338" i="3"/>
  <c r="F18" i="10"/>
  <c r="H18" i="10" s="1"/>
  <c r="F95" i="10"/>
  <c r="F94" i="10" s="1"/>
  <c r="F69" i="10"/>
  <c r="F68" i="10" s="1"/>
  <c r="D16" i="3"/>
  <c r="F34" i="10"/>
  <c r="H34" i="10" s="1"/>
  <c r="F14" i="10"/>
  <c r="H14" i="10" s="1"/>
  <c r="F77" i="10"/>
  <c r="H77" i="10" s="1"/>
  <c r="F82" i="10"/>
  <c r="F81" i="10" s="1"/>
  <c r="F45" i="10"/>
  <c r="H45" i="10" s="1"/>
  <c r="F31" i="10"/>
  <c r="H31" i="10" s="1"/>
  <c r="F20" i="10"/>
  <c r="H20" i="10" s="1"/>
  <c r="E253" i="3"/>
  <c r="D17" i="10"/>
  <c r="F169" i="12"/>
  <c r="H169" i="12" s="1"/>
  <c r="E22" i="10"/>
  <c r="F36" i="10"/>
  <c r="H36" i="10" s="1"/>
  <c r="F23" i="10"/>
  <c r="H23" i="10" s="1"/>
  <c r="E194" i="3"/>
  <c r="E185" i="3"/>
  <c r="F66" i="12"/>
  <c r="H66" i="12" s="1"/>
  <c r="C39" i="10"/>
  <c r="E16" i="3"/>
  <c r="C17" i="10"/>
  <c r="E361" i="3"/>
  <c r="C49" i="10"/>
  <c r="C48" i="10" s="1"/>
  <c r="E29" i="10"/>
  <c r="E13" i="10"/>
  <c r="C94" i="10"/>
  <c r="D361" i="3"/>
  <c r="F30" i="10"/>
  <c r="H30" i="10" s="1"/>
  <c r="E17" i="10"/>
  <c r="E81" i="10"/>
  <c r="F49" i="10"/>
  <c r="F48" i="10" s="1"/>
  <c r="F15" i="10"/>
  <c r="H15" i="10" s="1"/>
  <c r="D13" i="10"/>
  <c r="F65" i="10"/>
  <c r="F64" i="10" s="1"/>
  <c r="F43" i="10"/>
  <c r="H43" i="10" s="1"/>
  <c r="D401" i="3"/>
  <c r="F11" i="10"/>
  <c r="C22" i="10"/>
  <c r="F8" i="10"/>
  <c r="F7" i="10" s="1"/>
  <c r="G5" i="5"/>
  <c r="I5" i="5" s="1"/>
  <c r="C29" i="10"/>
  <c r="C81" i="10"/>
  <c r="G232" i="5"/>
  <c r="I232" i="5" s="1"/>
  <c r="D6" i="3"/>
  <c r="G178" i="5"/>
  <c r="I178" i="5" s="1"/>
  <c r="C13" i="10"/>
  <c r="C6" i="10" s="1"/>
  <c r="D81" i="10"/>
  <c r="D60" i="10"/>
  <c r="G60" i="10" s="1"/>
  <c r="D194" i="3"/>
  <c r="D253" i="3"/>
  <c r="D127" i="3"/>
  <c r="D118" i="3"/>
  <c r="D29" i="10"/>
  <c r="D424" i="12"/>
  <c r="D7" i="10"/>
  <c r="D185" i="3"/>
  <c r="F324" i="3" l="1"/>
  <c r="H324" i="3" s="1"/>
  <c r="F352" i="3"/>
  <c r="F351" i="3"/>
  <c r="F350" i="3" s="1"/>
  <c r="F425" i="3"/>
  <c r="D14" i="8"/>
  <c r="G5" i="9"/>
  <c r="H5" i="9"/>
  <c r="G29" i="10"/>
  <c r="H16" i="3"/>
  <c r="G16" i="3"/>
  <c r="H194" i="3"/>
  <c r="G194" i="3"/>
  <c r="H490" i="3"/>
  <c r="G490" i="3"/>
  <c r="H59" i="3"/>
  <c r="H170" i="3"/>
  <c r="H109" i="3"/>
  <c r="H386" i="3"/>
  <c r="G386" i="3"/>
  <c r="H284" i="3"/>
  <c r="G284" i="3"/>
  <c r="G41" i="10"/>
  <c r="H471" i="3"/>
  <c r="G471" i="3"/>
  <c r="G76" i="10"/>
  <c r="F446" i="3"/>
  <c r="H446" i="3" s="1"/>
  <c r="H447" i="3"/>
  <c r="F100" i="3"/>
  <c r="H100" i="3" s="1"/>
  <c r="H101" i="3"/>
  <c r="F449" i="3"/>
  <c r="H449" i="3" s="1"/>
  <c r="H450" i="3"/>
  <c r="H64" i="10"/>
  <c r="H118" i="3"/>
  <c r="G118" i="3"/>
  <c r="G455" i="3"/>
  <c r="F58" i="10"/>
  <c r="H58" i="10" s="1"/>
  <c r="H59" i="10"/>
  <c r="H75" i="3"/>
  <c r="F72" i="3"/>
  <c r="H72" i="3" s="1"/>
  <c r="F106" i="3"/>
  <c r="H106" i="3" s="1"/>
  <c r="H107" i="3"/>
  <c r="H82" i="10"/>
  <c r="H8" i="10"/>
  <c r="H69" i="10"/>
  <c r="H171" i="3"/>
  <c r="G171" i="3"/>
  <c r="F456" i="3"/>
  <c r="H457" i="3"/>
  <c r="H361" i="3"/>
  <c r="G361" i="3"/>
  <c r="G424" i="12"/>
  <c r="H127" i="3"/>
  <c r="G127" i="3"/>
  <c r="H502" i="3"/>
  <c r="G502" i="3"/>
  <c r="H7" i="10"/>
  <c r="G7" i="10"/>
  <c r="E417" i="3"/>
  <c r="H425" i="3"/>
  <c r="G425" i="3"/>
  <c r="E48" i="10"/>
  <c r="H49" i="10"/>
  <c r="G49" i="10"/>
  <c r="F418" i="3"/>
  <c r="H418" i="3" s="1"/>
  <c r="H419" i="3"/>
  <c r="G77" i="10"/>
  <c r="H405" i="3"/>
  <c r="G405" i="3"/>
  <c r="H95" i="10"/>
  <c r="H68" i="10"/>
  <c r="F103" i="3"/>
  <c r="H103" i="3" s="1"/>
  <c r="H104" i="3"/>
  <c r="E80" i="10"/>
  <c r="H81" i="10"/>
  <c r="G81" i="10"/>
  <c r="H253" i="3"/>
  <c r="G253" i="3"/>
  <c r="E334" i="3"/>
  <c r="G338" i="3"/>
  <c r="H48" i="3"/>
  <c r="G48" i="3"/>
  <c r="G17" i="10"/>
  <c r="G13" i="10"/>
  <c r="H185" i="3"/>
  <c r="G185" i="3"/>
  <c r="G22" i="10"/>
  <c r="H275" i="3"/>
  <c r="G275" i="3"/>
  <c r="H6" i="3"/>
  <c r="G6" i="3"/>
  <c r="H352" i="3"/>
  <c r="G352" i="3"/>
  <c r="H401" i="3"/>
  <c r="G401" i="3"/>
  <c r="F71" i="3"/>
  <c r="F70" i="3" s="1"/>
  <c r="H98" i="10"/>
  <c r="G98" i="10"/>
  <c r="F452" i="3"/>
  <c r="H452" i="3" s="1"/>
  <c r="H453" i="3"/>
  <c r="F338" i="3"/>
  <c r="F334" i="3" s="1"/>
  <c r="H339" i="3"/>
  <c r="G491" i="3"/>
  <c r="H94" i="10"/>
  <c r="G94" i="10"/>
  <c r="H65" i="10"/>
  <c r="H54" i="10"/>
  <c r="H11" i="10"/>
  <c r="G11" i="10"/>
  <c r="B14" i="8"/>
  <c r="F274" i="3"/>
  <c r="F273" i="3" s="1"/>
  <c r="D54" i="10"/>
  <c r="G54" i="10" s="1"/>
  <c r="D109" i="3"/>
  <c r="G109" i="3" s="1"/>
  <c r="D64" i="10"/>
  <c r="G64" i="10" s="1"/>
  <c r="C183" i="3"/>
  <c r="C508" i="3" s="1"/>
  <c r="D501" i="3"/>
  <c r="D500" i="3" s="1"/>
  <c r="F57" i="10"/>
  <c r="H57" i="10" s="1"/>
  <c r="D68" i="10"/>
  <c r="G68" i="10" s="1"/>
  <c r="E70" i="3"/>
  <c r="E6" i="10"/>
  <c r="D274" i="3"/>
  <c r="E57" i="9"/>
  <c r="B13" i="8"/>
  <c r="E117" i="3"/>
  <c r="E274" i="3"/>
  <c r="C14" i="8"/>
  <c r="D170" i="3"/>
  <c r="G170" i="3" s="1"/>
  <c r="D417" i="3"/>
  <c r="D416" i="3" s="1"/>
  <c r="E501" i="3"/>
  <c r="E463" i="3"/>
  <c r="E351" i="3"/>
  <c r="E416" i="3"/>
  <c r="D80" i="10"/>
  <c r="D75" i="10" s="1"/>
  <c r="E5" i="3"/>
  <c r="E248" i="3"/>
  <c r="D59" i="3"/>
  <c r="G59" i="3" s="1"/>
  <c r="D351" i="3"/>
  <c r="D463" i="3"/>
  <c r="D71" i="3"/>
  <c r="G71" i="3" s="1"/>
  <c r="F41" i="10"/>
  <c r="H41" i="10" s="1"/>
  <c r="C16" i="10"/>
  <c r="C5" i="10" s="1"/>
  <c r="B17" i="8" s="1"/>
  <c r="E14" i="8"/>
  <c r="F57" i="9"/>
  <c r="C15" i="8"/>
  <c r="F15" i="8" s="1"/>
  <c r="D57" i="9"/>
  <c r="C80" i="10"/>
  <c r="C75" i="10" s="1"/>
  <c r="B18" i="8" s="1"/>
  <c r="F76" i="10"/>
  <c r="H76" i="10" s="1"/>
  <c r="F424" i="12"/>
  <c r="H424" i="12" s="1"/>
  <c r="F17" i="10"/>
  <c r="H17" i="10" s="1"/>
  <c r="E16" i="10"/>
  <c r="F22" i="10"/>
  <c r="H22" i="10" s="1"/>
  <c r="E184" i="3"/>
  <c r="F29" i="10"/>
  <c r="H29" i="10" s="1"/>
  <c r="F13" i="10"/>
  <c r="H13" i="10" s="1"/>
  <c r="D232" i="5"/>
  <c r="H232" i="5" s="1"/>
  <c r="D5" i="3"/>
  <c r="F80" i="10"/>
  <c r="D117" i="3"/>
  <c r="G725" i="5"/>
  <c r="I725" i="5" s="1"/>
  <c r="D57" i="10"/>
  <c r="G57" i="10" s="1"/>
  <c r="D248" i="3"/>
  <c r="D6" i="10"/>
  <c r="D16" i="10"/>
  <c r="D184" i="3"/>
  <c r="G16" i="10" l="1"/>
  <c r="D13" i="8"/>
  <c r="H57" i="9"/>
  <c r="G57" i="9"/>
  <c r="G14" i="8"/>
  <c r="F14" i="8"/>
  <c r="G184" i="3"/>
  <c r="H184" i="3"/>
  <c r="G416" i="3"/>
  <c r="K23" i="6"/>
  <c r="E116" i="3"/>
  <c r="H117" i="3"/>
  <c r="G117" i="3"/>
  <c r="G6" i="10"/>
  <c r="H351" i="3"/>
  <c r="G351" i="3"/>
  <c r="H70" i="3"/>
  <c r="K17" i="6"/>
  <c r="H338" i="3"/>
  <c r="G417" i="3"/>
  <c r="F455" i="3"/>
  <c r="H455" i="3" s="1"/>
  <c r="H456" i="3"/>
  <c r="H71" i="3"/>
  <c r="H5" i="3"/>
  <c r="G5" i="3"/>
  <c r="H463" i="3"/>
  <c r="G463" i="3"/>
  <c r="H334" i="3"/>
  <c r="G334" i="3"/>
  <c r="H48" i="10"/>
  <c r="G48" i="10"/>
  <c r="G248" i="3"/>
  <c r="H248" i="3"/>
  <c r="H501" i="3"/>
  <c r="G501" i="3"/>
  <c r="H274" i="3"/>
  <c r="G274" i="3"/>
  <c r="E75" i="10"/>
  <c r="H80" i="10"/>
  <c r="G80" i="10"/>
  <c r="F417" i="3"/>
  <c r="F416" i="3" s="1"/>
  <c r="F508" i="3" s="1"/>
  <c r="E5" i="10"/>
  <c r="E273" i="3"/>
  <c r="C13" i="8"/>
  <c r="D725" i="5"/>
  <c r="H725" i="5" s="1"/>
  <c r="D70" i="3"/>
  <c r="G70" i="3" s="1"/>
  <c r="E183" i="3"/>
  <c r="D350" i="3"/>
  <c r="E462" i="3"/>
  <c r="D273" i="3"/>
  <c r="C18" i="8"/>
  <c r="D4" i="3"/>
  <c r="E350" i="3"/>
  <c r="D462" i="3"/>
  <c r="E500" i="3"/>
  <c r="E4" i="3"/>
  <c r="E13" i="8"/>
  <c r="F16" i="10"/>
  <c r="H16" i="10" s="1"/>
  <c r="F6" i="10"/>
  <c r="H6" i="10" s="1"/>
  <c r="C101" i="10"/>
  <c r="B16" i="8" s="1"/>
  <c r="B19" i="8" s="1"/>
  <c r="D116" i="3"/>
  <c r="F75" i="10"/>
  <c r="D183" i="3"/>
  <c r="D5" i="10"/>
  <c r="D508" i="3" l="1"/>
  <c r="G13" i="8"/>
  <c r="F13" i="8"/>
  <c r="H350" i="3"/>
  <c r="G350" i="3"/>
  <c r="K22" i="6"/>
  <c r="N22" i="6" s="1"/>
  <c r="H462" i="3"/>
  <c r="G462" i="3"/>
  <c r="K24" i="6"/>
  <c r="H417" i="3"/>
  <c r="H416" i="3"/>
  <c r="H116" i="3"/>
  <c r="G116" i="3"/>
  <c r="K18" i="6"/>
  <c r="N18" i="6" s="1"/>
  <c r="G500" i="3"/>
  <c r="H500" i="3"/>
  <c r="K25" i="6"/>
  <c r="H273" i="3"/>
  <c r="G273" i="3"/>
  <c r="K21" i="6"/>
  <c r="H4" i="3"/>
  <c r="G4" i="3"/>
  <c r="K16" i="6"/>
  <c r="H183" i="3"/>
  <c r="G183" i="3"/>
  <c r="K19" i="6"/>
  <c r="D17" i="8"/>
  <c r="G5" i="10"/>
  <c r="D18" i="8"/>
  <c r="H75" i="10"/>
  <c r="G75" i="10"/>
  <c r="E101" i="10"/>
  <c r="N23" i="6"/>
  <c r="N25" i="6"/>
  <c r="N21" i="6"/>
  <c r="E508" i="3"/>
  <c r="N17" i="6"/>
  <c r="F5" i="10"/>
  <c r="E17" i="8" s="1"/>
  <c r="E18" i="8"/>
  <c r="C17" i="8"/>
  <c r="D101" i="10"/>
  <c r="C16" i="8" s="1"/>
  <c r="H5" i="10" l="1"/>
  <c r="D16" i="8"/>
  <c r="G101" i="10"/>
  <c r="F17" i="8"/>
  <c r="G17" i="8"/>
  <c r="G18" i="8"/>
  <c r="F18" i="8"/>
  <c r="M16" i="6"/>
  <c r="N16" i="6"/>
  <c r="H508" i="3"/>
  <c r="G508" i="3"/>
  <c r="K20" i="6"/>
  <c r="N19" i="6"/>
  <c r="M19" i="6"/>
  <c r="F101" i="10"/>
  <c r="E16" i="8" s="1"/>
  <c r="M18" i="6"/>
  <c r="C19" i="8"/>
  <c r="H101" i="10" l="1"/>
  <c r="D19" i="8"/>
  <c r="G16" i="8"/>
  <c r="F16" i="8"/>
  <c r="N20" i="6"/>
  <c r="K28" i="6"/>
  <c r="M28" i="6" s="1"/>
  <c r="E19" i="8"/>
  <c r="N24" i="6"/>
  <c r="M24" i="6"/>
  <c r="M20" i="6"/>
  <c r="F19" i="8" l="1"/>
  <c r="G19" i="8"/>
</calcChain>
</file>

<file path=xl/sharedStrings.xml><?xml version="1.0" encoding="utf-8"?>
<sst xmlns="http://schemas.openxmlformats.org/spreadsheetml/2006/main" count="3427" uniqueCount="1698">
  <si>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</si>
  <si>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</si>
  <si>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</si>
  <si>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</si>
  <si>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</si>
  <si>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</si>
  <si>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</si>
  <si>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</si>
  <si>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</si>
  <si>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</si>
  <si>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Planirani iznos</t>
  </si>
  <si>
    <t>Realizirani iznos</t>
  </si>
  <si>
    <t>Plaćeni iznos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</si>
  <si>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</si>
  <si>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</si>
  <si>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</si>
  <si>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</si>
  <si>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</si>
  <si>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</si>
  <si>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</si>
  <si>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</si>
  <si>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</si>
  <si>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</si>
  <si>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</si>
  <si>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</si>
  <si>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</si>
  <si>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</si>
  <si>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</si>
  <si>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</si>
  <si>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</si>
  <si>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Vlastiti prihodi</t>
  </si>
  <si>
    <t>202 PLAN RASHODA</t>
  </si>
  <si>
    <t>237 OBRAZOVANJE</t>
  </si>
  <si>
    <t>23701 RAZVOJ ODGOJNO OBRAZOVNOG SUSTAVA</t>
  </si>
  <si>
    <t>A679047 Europske integracije</t>
  </si>
  <si>
    <t>3121 OSTALI RASHODI ZA ZAPOSLENE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</si>
  <si>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</si>
  <si>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</si>
  <si>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</si>
  <si>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</si>
  <si>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</si>
  <si>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</si>
  <si>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</si>
  <si>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</si>
  <si>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</si>
  <si>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</si>
  <si>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</si>
  <si>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</si>
  <si>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Pomoći EU (51)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</si>
  <si>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</si>
  <si>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</si>
  <si>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</si>
  <si>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</si>
  <si>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</si>
  <si>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</si>
  <si>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</si>
  <si>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</si>
  <si>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</si>
  <si>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</si>
  <si>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</si>
  <si>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</si>
  <si>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</si>
  <si>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</si>
  <si>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</si>
  <si>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</si>
  <si>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</si>
  <si>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Pomoći EU (51)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</si>
  <si>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</si>
  <si>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</si>
  <si>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</si>
  <si>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</si>
  <si>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</si>
  <si>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</si>
  <si>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</si>
  <si>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</si>
  <si>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</si>
  <si>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</si>
  <si>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</si>
  <si>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</si>
  <si>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</si>
  <si>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</si>
  <si>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</si>
  <si>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</si>
  <si>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</si>
  <si>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Pomoći EU (51)</t>
  </si>
  <si>
    <t>202 PLAN RASHODA</t>
  </si>
  <si>
    <t>237 OBRAZOVANJE</t>
  </si>
  <si>
    <t>23701 RAZVOJ ODGOJNO OBRAZOVNOG SUSTAVA</t>
  </si>
  <si>
    <t>A679047 Europske integracije</t>
  </si>
  <si>
    <t>3212 Naknade za prijevoz, za rad na terenu i odvojeni život</t>
  </si>
  <si>
    <t>Vlastiti prihodi</t>
  </si>
  <si>
    <t>202 PLAN RASHODA</t>
  </si>
  <si>
    <t>237 OBRAZOVANJE</t>
  </si>
  <si>
    <t>23701 RAZVOJ ODGOJNO OBRAZOVNOG SUSTAVA</t>
  </si>
  <si>
    <t>A679047 Europske integracije</t>
  </si>
  <si>
    <t>3213 Stručno usavršavanje zaposlenika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</si>
  <si>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</si>
  <si>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</si>
  <si>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</si>
  <si>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</si>
  <si>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</si>
  <si>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</si>
  <si>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</si>
  <si>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</si>
  <si>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</si>
  <si>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</si>
  <si>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</si>
  <si>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</si>
  <si>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Vlastiti prihodi</t>
  </si>
  <si>
    <t>202 PLAN RASHODA</t>
  </si>
  <si>
    <t>237 OBRAZOVANJE</t>
  </si>
  <si>
    <t>23701 RAZVOJ ODGOJNO OBRAZOVNOG SUSTAVA</t>
  </si>
  <si>
    <t>A679047 Europske integracije</t>
  </si>
  <si>
    <t>3231 Usluge telefona, pošte i prijevoza</t>
  </si>
  <si>
    <t>Vlastiti prihodi</t>
  </si>
  <si>
    <t>202 PLAN RASHODA</t>
  </si>
  <si>
    <t>237 OBRAZOVANJE</t>
  </si>
  <si>
    <t>23701 RAZVOJ ODGOJNO OBRAZOVNOG SUSTAVA</t>
  </si>
  <si>
    <t>A679047 Europske integracije</t>
  </si>
  <si>
    <t>3235 Zakupnine i najamnine</t>
  </si>
  <si>
    <t>Pomoći EU (51)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</si>
  <si>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</si>
  <si>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</si>
  <si>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</si>
  <si>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</si>
  <si>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</si>
  <si>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</si>
  <si>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</si>
  <si>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</si>
  <si>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</si>
  <si>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</si>
  <si>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</si>
  <si>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Pomoći EU (51)</t>
  </si>
  <si>
    <t>202 PLAN RASHODA</t>
  </si>
  <si>
    <t>237 OBRAZOVANJE</t>
  </si>
  <si>
    <t>23701 RAZVOJ ODGOJNO OBRAZOVNOG SUSTAVA</t>
  </si>
  <si>
    <t>A679047 Europske integracije</t>
  </si>
  <si>
    <t>3239 Ostale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</si>
  <si>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</si>
  <si>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</si>
  <si>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</si>
  <si>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</si>
  <si>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</si>
  <si>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</si>
  <si>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</si>
  <si>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</si>
  <si>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</si>
  <si>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</si>
  <si>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</si>
  <si>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</si>
  <si>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Pomoći EU (51)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</si>
  <si>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</si>
  <si>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</si>
  <si>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</si>
  <si>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</si>
  <si>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</si>
  <si>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</si>
  <si>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</si>
  <si>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</si>
  <si>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</si>
  <si>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</si>
  <si>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</si>
  <si>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Pomoći EU (51)</t>
  </si>
  <si>
    <t>202 PLAN RASHODA</t>
  </si>
  <si>
    <t>237 OBRAZOVANJE</t>
  </si>
  <si>
    <t>23701 RAZVOJ ODGOJNO OBRAZOVNOG SUSTAVA</t>
  </si>
  <si>
    <t>A679047 Europske integracije</t>
  </si>
  <si>
    <t>3432 Negativne tečajne razlike i razlike zbog primjene valutne klauzule</t>
  </si>
  <si>
    <t>Pomoći EU (51)</t>
  </si>
  <si>
    <t>202 PLAN RASHODA</t>
  </si>
  <si>
    <t>237 OBRAZOVANJE</t>
  </si>
  <si>
    <t>23701 RAZVOJ ODGOJNO OBRAZOVNOG SUSTAVA</t>
  </si>
  <si>
    <t>A679047 Europske integracije</t>
  </si>
  <si>
    <t>3721 Naknade građanima i kućanstvima u novcu</t>
  </si>
  <si>
    <t>Ostale pomoći i darovnice (52)</t>
  </si>
  <si>
    <t>202 PLAN RASHODA</t>
  </si>
  <si>
    <t>237 OBRAZOVANJE</t>
  </si>
  <si>
    <t>23701 RAZVOJ ODGOJNO OBRAZOVNOG SUSTAVA</t>
  </si>
  <si>
    <t>A679047 Europske integracije</t>
  </si>
  <si>
    <t>4221 Uredska oprema i namještaj</t>
  </si>
  <si>
    <t>Vlastiti prihodi</t>
  </si>
  <si>
    <t>202 PLAN RASHODA</t>
  </si>
  <si>
    <t>237 OBRAZOVANJE</t>
  </si>
  <si>
    <t>23705 VISOKO OBRAZOVANJE</t>
  </si>
  <si>
    <t>A6210 REDOVNA DJELATNOST-MZOS</t>
  </si>
  <si>
    <t>3111 PLAĆE ZA REDOVAN RAD - BRUTO</t>
  </si>
  <si>
    <t>Opći prihodi i primici</t>
  </si>
  <si>
    <t>202 PLAN RASHODA</t>
  </si>
  <si>
    <t>237 OBRAZOVANJE</t>
  </si>
  <si>
    <t>23705 VISOKO OBRAZOVANJE</t>
  </si>
  <si>
    <t>A6210 REDOVNA DJELATNOST-MZOS</t>
  </si>
  <si>
    <t>3121 OSTALI RASHODI ZA ZAPOSLENE</t>
  </si>
  <si>
    <t>Opći prihodi i primici</t>
  </si>
  <si>
    <t>202 PLAN RASHODA</t>
  </si>
  <si>
    <t>237 OBRAZOVANJE</t>
  </si>
  <si>
    <t>23705 VISOKO OBRAZOVANJE</t>
  </si>
  <si>
    <t>A6210 REDOVNA DJELATNOST-MZOS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</si>
  <si>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</si>
  <si>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</si>
  <si>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</si>
  <si>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</si>
  <si>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</si>
  <si>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A6210 REDOVNA DJELATNOST-MZOS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</si>
  <si>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</si>
  <si>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</si>
  <si>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</si>
  <si>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</si>
  <si>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</si>
  <si>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A6210 REDOVNA DJELATNOST-MZOS</t>
  </si>
  <si>
    <t>3212 Naknade za prijevoz, za rad na terenu i odvojeni život</t>
  </si>
  <si>
    <t>Opći prihodi i primici</t>
  </si>
  <si>
    <t>202 PLAN RASHODA</t>
  </si>
  <si>
    <t>237 OBRAZOVANJE</t>
  </si>
  <si>
    <t>23705 VISOKO OBRAZOVANJE</t>
  </si>
  <si>
    <t>A6210 REDOVNA DJELATNOST-MZOS</t>
  </si>
  <si>
    <t>3236 Zdravstvene i veterinarske usluge</t>
  </si>
  <si>
    <t>Opći prihodi i primici</t>
  </si>
  <si>
    <t>202 PLAN RASHODA</t>
  </si>
  <si>
    <t>237 OBRAZOVANJE</t>
  </si>
  <si>
    <t>23705 VISOKO OBRAZOVANJE</t>
  </si>
  <si>
    <t>A6210 REDOVNA DJELATNOST-MZOS</t>
  </si>
  <si>
    <t>3295 Pristojbe i naknade</t>
  </si>
  <si>
    <t>Opći prihodi i primici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</si>
  <si>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</si>
  <si>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</si>
  <si>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</si>
  <si>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</si>
  <si>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</si>
  <si>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</si>
  <si>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</si>
  <si>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</si>
  <si>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</si>
  <si>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</si>
  <si>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</si>
  <si>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</si>
  <si>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</si>
  <si>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</si>
  <si>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</si>
  <si>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</si>
  <si>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</si>
  <si>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</si>
  <si>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</si>
  <si>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</si>
  <si>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</si>
  <si>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</si>
  <si>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</si>
  <si>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</si>
  <si>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</si>
  <si>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</si>
  <si>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</si>
  <si>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</si>
  <si>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</si>
  <si>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</si>
  <si>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</si>
  <si>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</si>
  <si>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</si>
  <si>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</si>
  <si>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</si>
  <si>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</si>
  <si>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</si>
  <si>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</si>
  <si>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</si>
  <si>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</si>
  <si>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</si>
  <si>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</si>
  <si>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</si>
  <si>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</si>
  <si>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</si>
  <si>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</si>
  <si>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</si>
  <si>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</si>
  <si>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</si>
  <si>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</si>
  <si>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</si>
  <si>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</si>
  <si>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</si>
  <si>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</si>
  <si>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</si>
  <si>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</si>
  <si>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</si>
  <si>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</si>
  <si>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</si>
  <si>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</si>
  <si>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</si>
  <si>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</si>
  <si>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</si>
  <si>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</si>
  <si>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</si>
  <si>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</si>
  <si>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</si>
  <si>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</si>
  <si>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</si>
  <si>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</si>
  <si>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</si>
  <si>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</si>
  <si>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</si>
  <si>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</si>
  <si>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</si>
  <si>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</si>
  <si>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</si>
  <si>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</si>
  <si>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</si>
  <si>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</si>
  <si>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</si>
  <si>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</si>
  <si>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</si>
  <si>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</si>
  <si>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</si>
  <si>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</si>
  <si>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</si>
  <si>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</si>
  <si>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</si>
  <si>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</si>
  <si>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</si>
  <si>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</si>
  <si>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</si>
  <si>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</si>
  <si>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</si>
  <si>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</si>
  <si>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</si>
  <si>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</si>
  <si>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</si>
  <si>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</si>
  <si>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</si>
  <si>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</si>
  <si>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</si>
  <si>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</si>
  <si>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</si>
  <si>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</si>
  <si>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</si>
  <si>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</si>
  <si>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</si>
  <si>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</si>
  <si>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</si>
  <si>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</si>
  <si>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</si>
  <si>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</si>
  <si>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</si>
  <si>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</si>
  <si>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</si>
  <si>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</si>
  <si>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</si>
  <si>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</si>
  <si>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</si>
  <si>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</si>
  <si>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</si>
  <si>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</si>
  <si>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</si>
  <si>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</si>
  <si>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</si>
  <si>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</si>
  <si>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</si>
  <si>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</si>
  <si>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</si>
  <si>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</si>
  <si>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</si>
  <si>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</si>
  <si>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</si>
  <si>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</si>
  <si>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3222 Materijal i sirovine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</si>
  <si>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</si>
  <si>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</si>
  <si>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</si>
  <si>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</si>
  <si>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</si>
  <si>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</si>
  <si>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</si>
  <si>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</si>
  <si>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</si>
  <si>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</si>
  <si>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</si>
  <si>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</si>
  <si>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</si>
  <si>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</si>
  <si>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</si>
  <si>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</si>
  <si>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</si>
  <si>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</si>
  <si>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</si>
  <si>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</si>
  <si>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</si>
  <si>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</si>
  <si>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</si>
  <si>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</si>
  <si>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</si>
  <si>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</si>
  <si>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</si>
  <si>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</si>
  <si>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</si>
  <si>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</si>
  <si>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</si>
  <si>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</si>
  <si>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</si>
  <si>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</si>
  <si>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</si>
  <si>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3227 Službena, radna i zaštitna odjeća i obuća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</si>
  <si>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</si>
  <si>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</si>
  <si>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</si>
  <si>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</si>
  <si>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</si>
  <si>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</si>
  <si>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</si>
  <si>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</si>
  <si>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</si>
  <si>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</si>
  <si>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</si>
  <si>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</si>
  <si>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</si>
  <si>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</si>
  <si>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</si>
  <si>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</si>
  <si>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</si>
  <si>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</si>
  <si>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</si>
  <si>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</si>
  <si>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</si>
  <si>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</si>
  <si>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</si>
  <si>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</si>
  <si>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</si>
  <si>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</si>
  <si>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</si>
  <si>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</si>
  <si>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</si>
  <si>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</si>
  <si>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</si>
  <si>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</si>
  <si>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</si>
  <si>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</si>
  <si>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</si>
  <si>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</si>
  <si>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</si>
  <si>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</si>
  <si>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</si>
  <si>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</si>
  <si>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</si>
  <si>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</si>
  <si>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</si>
  <si>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</si>
  <si>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</si>
  <si>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</si>
  <si>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</si>
  <si>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</si>
  <si>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</si>
  <si>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</si>
  <si>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</si>
  <si>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</si>
  <si>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</si>
  <si>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</si>
  <si>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</si>
  <si>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</si>
  <si>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</si>
  <si>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</si>
  <si>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</si>
  <si>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</si>
  <si>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</si>
  <si>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</si>
  <si>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</si>
  <si>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</si>
  <si>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</si>
  <si>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</si>
  <si>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</si>
  <si>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</si>
  <si>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</si>
  <si>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</si>
  <si>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</si>
  <si>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</si>
  <si>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</si>
  <si>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</si>
  <si>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</si>
  <si>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</si>
  <si>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</si>
  <si>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</si>
  <si>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</si>
  <si>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</si>
  <si>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</si>
  <si>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</si>
  <si>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</si>
  <si>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</si>
  <si>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</si>
  <si>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</si>
  <si>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</si>
  <si>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</si>
  <si>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</si>
  <si>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</si>
  <si>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</si>
  <si>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</si>
  <si>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</si>
  <si>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</si>
  <si>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</si>
  <si>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</si>
  <si>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</si>
  <si>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</si>
  <si>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</si>
  <si>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</si>
  <si>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</si>
  <si>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</si>
  <si>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</si>
  <si>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</si>
  <si>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</si>
  <si>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</si>
  <si>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</si>
  <si>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</si>
  <si>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</si>
  <si>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</si>
  <si>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</si>
  <si>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</si>
  <si>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</si>
  <si>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3238 Računalne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</si>
  <si>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</si>
  <si>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</si>
  <si>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</si>
  <si>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</si>
  <si>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</si>
  <si>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</si>
  <si>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</si>
  <si>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</si>
  <si>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</si>
  <si>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</si>
  <si>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</si>
  <si>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</si>
  <si>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</si>
  <si>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</si>
  <si>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</si>
  <si>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</si>
  <si>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</si>
  <si>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</si>
  <si>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</si>
  <si>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</si>
  <si>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</si>
  <si>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</si>
  <si>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</si>
  <si>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</si>
  <si>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</si>
  <si>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</si>
  <si>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</si>
  <si>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</si>
  <si>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</si>
  <si>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</si>
  <si>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</si>
  <si>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</si>
  <si>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</si>
  <si>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</si>
  <si>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</si>
  <si>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</si>
  <si>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</si>
  <si>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</si>
  <si>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</si>
  <si>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</si>
  <si>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</si>
  <si>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</si>
  <si>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</si>
  <si>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</si>
  <si>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</si>
  <si>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</si>
  <si>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</si>
  <si>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</si>
  <si>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</si>
  <si>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</si>
  <si>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</si>
  <si>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</si>
  <si>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</si>
  <si>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</si>
  <si>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</si>
  <si>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</si>
  <si>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</si>
  <si>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</si>
  <si>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</si>
  <si>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</si>
  <si>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</si>
  <si>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</si>
  <si>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</si>
  <si>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</si>
  <si>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</si>
  <si>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</si>
  <si>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</si>
  <si>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</si>
  <si>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</si>
  <si>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</si>
  <si>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</si>
  <si>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</si>
  <si>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</si>
  <si>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</si>
  <si>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</si>
  <si>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</si>
  <si>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</si>
  <si>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</si>
  <si>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</si>
  <si>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</si>
  <si>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</si>
  <si>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</si>
  <si>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</si>
  <si>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</si>
  <si>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</si>
  <si>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</si>
  <si>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</si>
  <si>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</si>
  <si>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</si>
  <si>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</si>
  <si>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</si>
  <si>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</si>
  <si>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</si>
  <si>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</si>
  <si>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</si>
  <si>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</si>
  <si>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</si>
  <si>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</si>
  <si>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</si>
  <si>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</si>
  <si>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</si>
  <si>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</si>
  <si>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</si>
  <si>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</si>
  <si>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</si>
  <si>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</si>
  <si>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</si>
  <si>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</si>
  <si>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</si>
  <si>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</si>
  <si>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</si>
  <si>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</si>
  <si>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</si>
  <si>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</si>
  <si>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</si>
  <si>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</si>
  <si>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</si>
  <si>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</si>
  <si>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</si>
  <si>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</si>
  <si>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</si>
  <si>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</si>
  <si>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</si>
  <si>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</si>
  <si>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</si>
  <si>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</si>
  <si>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</si>
  <si>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</si>
  <si>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</si>
  <si>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</si>
  <si>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</si>
  <si>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</si>
  <si>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</si>
  <si>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</si>
  <si>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</si>
  <si>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</si>
  <si>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</si>
  <si>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</si>
  <si>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</si>
  <si>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</si>
  <si>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</si>
  <si>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</si>
  <si>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</si>
  <si>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</si>
  <si>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</si>
  <si>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</si>
  <si>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</si>
  <si>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</si>
  <si>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</si>
  <si>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</si>
  <si>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</si>
  <si>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</si>
  <si>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</si>
  <si>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</si>
  <si>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</si>
  <si>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</si>
  <si>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</si>
  <si>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</si>
  <si>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</si>
  <si>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</si>
  <si>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</si>
  <si>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3434 Ostali nespomenuti financijski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</si>
  <si>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</si>
  <si>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</si>
  <si>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</si>
  <si>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</si>
  <si>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</si>
  <si>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3691 Prijenosi između pror. korisnika istog proračuna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</si>
  <si>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</si>
  <si>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</si>
  <si>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</si>
  <si>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</si>
  <si>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</si>
  <si>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3721 Naknade građanima i kućanstvima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</si>
  <si>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</si>
  <si>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</si>
  <si>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</si>
  <si>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</si>
  <si>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</si>
  <si>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3722 Naknade građanima i kućanstvima u naravi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</si>
  <si>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</si>
  <si>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</si>
  <si>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</si>
  <si>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</si>
  <si>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</si>
  <si>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</si>
  <si>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</si>
  <si>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</si>
  <si>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</si>
  <si>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</si>
  <si>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</si>
  <si>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</si>
  <si>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</si>
  <si>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</si>
  <si>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</si>
  <si>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</si>
  <si>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</si>
  <si>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</si>
  <si>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</si>
  <si>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</si>
  <si>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</si>
  <si>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</si>
  <si>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</si>
  <si>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</si>
  <si>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</si>
  <si>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</si>
  <si>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</si>
  <si>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</si>
  <si>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</si>
  <si>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3831 Naknade šteta pravnim i fizičkim osobama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</si>
  <si>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</si>
  <si>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</si>
  <si>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</si>
  <si>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</si>
  <si>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</si>
  <si>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</si>
  <si>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</si>
  <si>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</si>
  <si>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</si>
  <si>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</si>
  <si>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</si>
  <si>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</si>
  <si>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</si>
  <si>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</si>
  <si>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</si>
  <si>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</si>
  <si>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</si>
  <si>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</si>
  <si>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</si>
  <si>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</si>
  <si>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</si>
  <si>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</si>
  <si>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</si>
  <si>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</si>
  <si>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</si>
  <si>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</si>
  <si>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</si>
  <si>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</si>
  <si>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</si>
  <si>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</si>
  <si>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</si>
  <si>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</si>
  <si>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</si>
  <si>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</si>
  <si>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</si>
  <si>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</si>
  <si>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</si>
  <si>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</si>
  <si>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</si>
  <si>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</si>
  <si>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</si>
  <si>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</si>
  <si>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</si>
  <si>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</si>
  <si>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</si>
  <si>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</si>
  <si>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</si>
  <si>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</si>
  <si>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</si>
  <si>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</si>
  <si>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</si>
  <si>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</si>
  <si>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</si>
  <si>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</si>
  <si>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</si>
  <si>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</si>
  <si>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</si>
  <si>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</si>
  <si>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</si>
  <si>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</si>
  <si>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</si>
  <si>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</si>
  <si>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</si>
  <si>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</si>
  <si>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</si>
  <si>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</si>
  <si>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</si>
  <si>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</si>
  <si>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</si>
  <si>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</si>
  <si>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</si>
  <si>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</si>
  <si>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</si>
  <si>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</si>
  <si>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</si>
  <si>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</si>
  <si>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</si>
  <si>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</si>
  <si>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</si>
  <si>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</si>
  <si>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</si>
  <si>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</si>
  <si>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</si>
  <si>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4225 Instrumenti, uređaji i strojevi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</si>
  <si>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</si>
  <si>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</si>
  <si>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</si>
  <si>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</si>
  <si>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</si>
  <si>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</si>
  <si>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</si>
  <si>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</si>
  <si>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</si>
  <si>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</si>
  <si>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</si>
  <si>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</si>
  <si>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</si>
  <si>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</si>
  <si>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</si>
  <si>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</si>
  <si>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</si>
  <si>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4233 Prijevozna sredstva u pomorskom i riječnom prometu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</si>
  <si>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</si>
  <si>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</si>
  <si>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</si>
  <si>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</si>
  <si>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</si>
  <si>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</si>
  <si>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</si>
  <si>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</si>
  <si>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</si>
  <si>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</si>
  <si>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</si>
  <si>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</si>
  <si>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</si>
  <si>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</si>
  <si>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</si>
  <si>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</si>
  <si>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</si>
  <si>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</si>
  <si>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</si>
  <si>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</si>
  <si>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</si>
  <si>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</si>
  <si>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</si>
  <si>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</si>
  <si>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</si>
  <si>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</si>
  <si>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</si>
  <si>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</si>
  <si>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</si>
  <si>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</si>
  <si>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</si>
  <si>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</si>
  <si>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</si>
  <si>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</si>
  <si>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</si>
  <si>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</si>
  <si>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Ostali prihodi za posebne namjene</t>
  </si>
  <si>
    <t>202 PLAN RASHODA</t>
  </si>
  <si>
    <t>237 OBRAZOVANJE</t>
  </si>
  <si>
    <t>23705 VISOKO OBRAZOVANJE</t>
  </si>
  <si>
    <t>A622122 PROGRAMSKO FINANCIRANJE JAVNIH VISOKIH UČILIŠTA</t>
  </si>
  <si>
    <t>3111 PLAĆE ZA REDOVAN RAD - BRUTO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</si>
  <si>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</si>
  <si>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</si>
  <si>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</si>
  <si>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</si>
  <si>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</si>
  <si>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</si>
  <si>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</si>
  <si>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</si>
  <si>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</si>
  <si>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</si>
  <si>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</si>
  <si>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</si>
  <si>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</si>
  <si>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</si>
  <si>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</si>
  <si>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</si>
  <si>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</si>
  <si>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3211 Službena putovanja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</si>
  <si>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</si>
  <si>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</si>
  <si>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</si>
  <si>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</si>
  <si>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</si>
  <si>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3213 Stručno usavršavanje zaposlenika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</si>
  <si>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</si>
  <si>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</si>
  <si>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</si>
  <si>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</si>
  <si>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</si>
  <si>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3221 Uredski materijal i ostali materijalni rashodi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</si>
  <si>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</si>
  <si>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</si>
  <si>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</si>
  <si>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</si>
  <si>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</si>
  <si>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3222 Materijal i sirovine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</si>
  <si>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</si>
  <si>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</si>
  <si>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</si>
  <si>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</si>
  <si>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</si>
  <si>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3223 Energija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</si>
  <si>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</si>
  <si>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</si>
  <si>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</si>
  <si>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</si>
  <si>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</si>
  <si>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3224 Materijal i dijelovi za tekuće i investicijsko održavanje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</si>
  <si>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</si>
  <si>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</si>
  <si>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</si>
  <si>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</si>
  <si>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</si>
  <si>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3227 Službena, radna i zaštitna odjeća i obuća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</si>
  <si>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</si>
  <si>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</si>
  <si>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</si>
  <si>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</si>
  <si>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</si>
  <si>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3231 Usluge telefona, pošte i prijevoza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</si>
  <si>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</si>
  <si>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</si>
  <si>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</si>
  <si>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</si>
  <si>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</si>
  <si>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3232 Usluge tekućeg i investicijskog održavanja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</si>
  <si>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</si>
  <si>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</si>
  <si>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</si>
  <si>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</si>
  <si>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</si>
  <si>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3233 Usluge promidžbe i informiranja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</si>
  <si>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</si>
  <si>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</si>
  <si>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</si>
  <si>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</si>
  <si>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</si>
  <si>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3234 Komunalne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</si>
  <si>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</si>
  <si>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</si>
  <si>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</si>
  <si>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</si>
  <si>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</si>
  <si>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3235 Zakupnine i najamnine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</si>
  <si>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</si>
  <si>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</si>
  <si>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</si>
  <si>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</si>
  <si>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</si>
  <si>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3237 Intelektualne i osobne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</si>
  <si>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</si>
  <si>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</si>
  <si>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</si>
  <si>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</si>
  <si>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</si>
  <si>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3238 Računalne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</si>
  <si>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</si>
  <si>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</si>
  <si>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</si>
  <si>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</si>
  <si>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</si>
  <si>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3239 Ostale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</si>
  <si>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</si>
  <si>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</si>
  <si>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</si>
  <si>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</si>
  <si>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</si>
  <si>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3292 Premije osiguranja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</si>
  <si>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</si>
  <si>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</si>
  <si>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</si>
  <si>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</si>
  <si>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</si>
  <si>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3293 Reprezentacija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</si>
  <si>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</si>
  <si>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</si>
  <si>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</si>
  <si>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</si>
  <si>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</si>
  <si>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3294 Članarine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</si>
  <si>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</si>
  <si>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</si>
  <si>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</si>
  <si>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</si>
  <si>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</si>
  <si>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3295 Pristojbe i naknade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</si>
  <si>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</si>
  <si>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</si>
  <si>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</si>
  <si>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</si>
  <si>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</si>
  <si>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3299 Ostali nespomenuti rashodi poslovanja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</si>
  <si>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</si>
  <si>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</si>
  <si>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</si>
  <si>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</si>
  <si>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</si>
  <si>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</si>
  <si>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</si>
  <si>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</si>
  <si>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</si>
  <si>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</si>
  <si>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</si>
  <si>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3132 DOPRINOSI ZA OBVEZNO ZDRAVSTVENO OSIGURANJE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</si>
  <si>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</si>
  <si>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</si>
  <si>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</si>
  <si>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</si>
  <si>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</si>
  <si>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</si>
  <si>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</si>
  <si>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</si>
  <si>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</si>
  <si>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</si>
  <si>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</si>
  <si>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</si>
  <si>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</si>
  <si>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</si>
  <si>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</si>
  <si>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</si>
  <si>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</si>
  <si>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</si>
  <si>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</si>
  <si>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</si>
  <si>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</si>
  <si>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</si>
  <si>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</si>
  <si>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</si>
  <si>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</si>
  <si>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</si>
  <si>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</si>
  <si>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</si>
  <si>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</si>
  <si>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</si>
  <si>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</si>
  <si>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</si>
  <si>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</si>
  <si>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</si>
  <si>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</si>
  <si>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</si>
  <si>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</si>
  <si>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</si>
  <si>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</si>
  <si>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</si>
  <si>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</si>
  <si>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</si>
  <si>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</si>
  <si>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</si>
  <si>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</si>
  <si>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</si>
  <si>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</si>
  <si>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3233 Usluge promidžbe i informiranja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</si>
  <si>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</si>
  <si>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</si>
  <si>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</si>
  <si>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</si>
  <si>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</si>
  <si>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3235 Zakupnine i najamnine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</si>
  <si>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</si>
  <si>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</si>
  <si>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</si>
  <si>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</si>
  <si>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</si>
  <si>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</si>
  <si>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</si>
  <si>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</si>
  <si>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</si>
  <si>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</si>
  <si>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</si>
  <si>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</si>
  <si>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</si>
  <si>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</si>
  <si>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</si>
  <si>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</si>
  <si>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</si>
  <si>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</si>
  <si>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</si>
  <si>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</si>
  <si>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</si>
  <si>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</si>
  <si>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</si>
  <si>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</si>
  <si>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</si>
  <si>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</si>
  <si>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</si>
  <si>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</si>
  <si>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</si>
  <si>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</si>
  <si>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</si>
  <si>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</si>
  <si>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</si>
  <si>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</si>
  <si>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</si>
  <si>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3292 Premije osiguranja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</si>
  <si>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</si>
  <si>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</si>
  <si>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</si>
  <si>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</si>
  <si>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</si>
  <si>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3293 Reprezentacija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</si>
  <si>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</si>
  <si>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</si>
  <si>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</si>
  <si>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</si>
  <si>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</si>
  <si>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3294 Članarine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</si>
  <si>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</si>
  <si>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</si>
  <si>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</si>
  <si>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</si>
  <si>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</si>
  <si>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</si>
  <si>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</si>
  <si>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</si>
  <si>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</si>
  <si>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</si>
  <si>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</si>
  <si>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3432 Negativne tečajne razlike i razlike zbog primjene valutne klauzule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</si>
  <si>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</si>
  <si>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</si>
  <si>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</si>
  <si>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</si>
  <si>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</si>
  <si>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</si>
  <si>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</si>
  <si>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</si>
  <si>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</si>
  <si>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</si>
  <si>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</si>
  <si>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</si>
  <si>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</si>
  <si>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</si>
  <si>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</si>
  <si>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</si>
  <si>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</si>
  <si>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4227 Uređaji, strojevi i oprema za ostale namjene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</si>
  <si>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</si>
  <si>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</si>
  <si>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</si>
  <si>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</si>
  <si>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</si>
  <si>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4241 Knjige</t>
  </si>
  <si>
    <t>Ostali prihodi za posebne namjene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</si>
  <si>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</si>
  <si>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</si>
  <si>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</si>
  <si>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</si>
  <si>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</si>
  <si>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</si>
  <si>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</si>
  <si>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</si>
  <si>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</si>
  <si>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</si>
  <si>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</si>
  <si>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</si>
  <si>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</si>
  <si>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</si>
  <si>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</si>
  <si>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</si>
  <si>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3132 DOPRINOSI ZA OBVEZNO ZDRAVSTVENO OSIGURANJE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</si>
  <si>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</si>
  <si>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</si>
  <si>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</si>
  <si>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</si>
  <si>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</si>
  <si>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3133 DOPRINOSI ZA OBVEZNO OSIGURANJE U SLUČAJU NEZAPOSLENOSTI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</si>
  <si>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</si>
  <si>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</si>
  <si>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</si>
  <si>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</si>
  <si>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</si>
  <si>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</si>
  <si>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</si>
  <si>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</si>
  <si>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</si>
  <si>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</si>
  <si>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</si>
  <si>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</si>
  <si>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</si>
  <si>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</si>
  <si>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</si>
  <si>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</si>
  <si>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</si>
  <si>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</si>
  <si>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</si>
  <si>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</si>
  <si>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</si>
  <si>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</si>
  <si>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</si>
  <si>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</si>
  <si>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</si>
  <si>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</si>
  <si>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</si>
  <si>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</si>
  <si>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</si>
  <si>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3235 Zakupnine i najamnine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</si>
  <si>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</si>
  <si>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</si>
  <si>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</si>
  <si>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</si>
  <si>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</si>
  <si>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</si>
  <si>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</si>
  <si>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</si>
  <si>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</si>
  <si>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</si>
  <si>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</si>
  <si>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3241 Naknade troškova osobama izvan radnog odnosa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</si>
  <si>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</si>
  <si>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</si>
  <si>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</si>
  <si>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</si>
  <si>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</si>
  <si>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3293 Reprezentacija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</si>
  <si>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</si>
  <si>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</si>
  <si>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</si>
  <si>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</si>
  <si>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</si>
  <si>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3432 Negativne tečajne razlike i razlike zbog primjene valutne klauzule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</si>
  <si>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</si>
  <si>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</si>
  <si>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</si>
  <si>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</si>
  <si>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</si>
  <si>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3811 Tekuće donacije u novcu</t>
  </si>
  <si>
    <t>Vlastiti prihodi</t>
  </si>
  <si>
    <t>202 PLAN RASHODA</t>
  </si>
  <si>
    <t>238 ZNANOST I TEHNOLOŠKI RAZVOJ</t>
  </si>
  <si>
    <t>23801 ULAGANJE U ZNANSTVENO ISTRAŽIVAČKU DJELATNOST</t>
  </si>
  <si>
    <t>A622006 IZDAVANJE ZNANSTVENIH UDŽBENIKA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</si>
  <si>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</si>
  <si>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</si>
  <si>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</si>
  <si>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</si>
  <si>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</si>
  <si>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</si>
  <si>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3132 DOPRINOSI ZA OBVEZNO ZDRAVSTVENO OSIGURANJE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</si>
  <si>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</si>
  <si>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</si>
  <si>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</si>
  <si>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</si>
  <si>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</si>
  <si>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</si>
  <si>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</si>
  <si>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</si>
  <si>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</si>
  <si>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</si>
  <si>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</si>
  <si>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3239 Ostale usluge</t>
  </si>
  <si>
    <t>Ostale pomoći i darovnice (52)</t>
  </si>
  <si>
    <t>Row Labels</t>
  </si>
  <si>
    <t>Grand Total</t>
  </si>
  <si>
    <t>Sum of Realizirani iznos2</t>
  </si>
  <si>
    <t>FINANCIJSKI PLAN 2017.</t>
  </si>
  <si>
    <t>REALIZACIJA 2017.</t>
  </si>
  <si>
    <t>Sum of Planirani iznos2</t>
  </si>
  <si>
    <t>Opći prihodi i primici (11)</t>
  </si>
  <si>
    <t>Ostali prihodi za posebne namjene (43)</t>
  </si>
  <si>
    <t>Vlastiti prihodi (31)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</si>
  <si>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</si>
  <si>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</si>
  <si>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</si>
  <si>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</si>
  <si>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</si>
  <si>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</si>
  <si>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</si>
  <si>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 xml:space="preserve"> 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</si>
  <si>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</si>
  <si>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</si>
  <si>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</si>
  <si>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</si>
  <si>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</si>
  <si>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</si>
  <si>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</si>
  <si>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</si>
  <si>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</si>
  <si>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</si>
  <si>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 xml:space="preserve"> Reprezentacija</t>
  </si>
  <si>
    <t>Članarine</t>
  </si>
  <si>
    <t>Pristojbe i naknade</t>
  </si>
  <si>
    <t>Ostali nespomenuti rashodi poslovanja</t>
  </si>
  <si>
    <t>Bankarske usluge i usluge platnog prometa</t>
  </si>
  <si>
    <t>Uredska oprema i namještaj</t>
  </si>
  <si>
    <t>Uređaji, strojevi i oprema za ostale namjene</t>
  </si>
  <si>
    <t>51000 Rijeka</t>
  </si>
  <si>
    <t>Izvori financiranja</t>
  </si>
  <si>
    <t>Realizacija tekuća godina</t>
  </si>
  <si>
    <t>Ostvareni prihodi</t>
  </si>
  <si>
    <t>% INDEX</t>
  </si>
  <si>
    <t>Obračunati rashodi</t>
  </si>
  <si>
    <t>Razlika prihodi - rashodi</t>
  </si>
  <si>
    <t>1</t>
  </si>
  <si>
    <t>2</t>
  </si>
  <si>
    <t>4</t>
  </si>
  <si>
    <t>6 = 2-4</t>
  </si>
  <si>
    <t>Svi izvori</t>
  </si>
  <si>
    <t>1.</t>
  </si>
  <si>
    <t>OPĆI PRIHODI I PRIMICI</t>
  </si>
  <si>
    <t>3.</t>
  </si>
  <si>
    <t>VLASTITI PRIHODI</t>
  </si>
  <si>
    <t>4.</t>
  </si>
  <si>
    <t>PRIHODI ZA POSEBNE NAMJENE</t>
  </si>
  <si>
    <t>5.</t>
  </si>
  <si>
    <t>POMOĆI</t>
  </si>
  <si>
    <t>6.</t>
  </si>
  <si>
    <t>DONACIJE</t>
  </si>
  <si>
    <t>STUDENTSKA ULICA 2</t>
  </si>
  <si>
    <t>OIB 76722145702</t>
  </si>
  <si>
    <t>7.</t>
  </si>
  <si>
    <t>UKUPNO</t>
  </si>
  <si>
    <t>Plaće za redovan rad</t>
  </si>
  <si>
    <t>Ostali rashodi za zaposlene</t>
  </si>
  <si>
    <t xml:space="preserve"> Stručno usavršavanje zaposlenika</t>
  </si>
  <si>
    <t xml:space="preserve"> Intelektualne i osobne usluge</t>
  </si>
  <si>
    <t xml:space="preserve"> Naknade troškova osobama izvan radnog odnosa</t>
  </si>
  <si>
    <t>Reprezentacija</t>
  </si>
  <si>
    <t>Negativne tečajne razlike i razlike zbog primjene valutne klauzule</t>
  </si>
  <si>
    <t>Ostali nespomenuti financijski rashodi</t>
  </si>
  <si>
    <t>Prijenosi između pror. korisnika istog proračuna</t>
  </si>
  <si>
    <t xml:space="preserve"> Tekuće donacije u novcu</t>
  </si>
  <si>
    <t>Komunikacijska oprema</t>
  </si>
  <si>
    <t>Knjige</t>
  </si>
  <si>
    <t>Ostala nematerijalna proizvedena imovina</t>
  </si>
  <si>
    <t xml:space="preserve"> Uredski materijal i ostali materijalni rashodi</t>
  </si>
  <si>
    <t>Službena, radna i zaštitna odjeća i obuća</t>
  </si>
  <si>
    <t>Naknade građanima i kućanstvima u naravi</t>
  </si>
  <si>
    <t>Tekuće donacije u novcu</t>
  </si>
  <si>
    <t>Licence</t>
  </si>
  <si>
    <t>Oprema za održavanje i zaštitu</t>
  </si>
  <si>
    <t>Medicinska i laboratorijska oprema</t>
  </si>
  <si>
    <t>Instrumenti, uređaji i strojevi</t>
  </si>
  <si>
    <t xml:space="preserve"> Službena putovanja</t>
  </si>
  <si>
    <t xml:space="preserve"> Naknade za prijevoz, za rad na terenu i odvojeni život</t>
  </si>
  <si>
    <t xml:space="preserve"> Naknade građanima i kućanstvima u novcu</t>
  </si>
  <si>
    <t xml:space="preserve"> Licence</t>
  </si>
  <si>
    <t xml:space="preserve"> Knjige</t>
  </si>
  <si>
    <t>RASHODI POSLOVANJA</t>
  </si>
  <si>
    <t>Rashodi za zaposlene</t>
  </si>
  <si>
    <t>Plaće</t>
  </si>
  <si>
    <t>Doprinosi na plaće</t>
  </si>
  <si>
    <t>Materijalni rashodi</t>
  </si>
  <si>
    <t>Naknade troškova zaposlenima</t>
  </si>
  <si>
    <t>Konto</t>
  </si>
  <si>
    <t>PRIHODI/IZVOR FINANCIRANJA</t>
  </si>
  <si>
    <t>Prihodi za financiranje rashoda poslovanja</t>
  </si>
  <si>
    <t>Ostale kazne</t>
  </si>
  <si>
    <t>Ostali prihodi</t>
  </si>
  <si>
    <t>Tekuće pomoći od institucija i tijela  EU</t>
  </si>
  <si>
    <t>Tekuće pomoći od međunarodnih organizacija</t>
  </si>
  <si>
    <t>Kapitalne pomoći od međunarodnih organizacija</t>
  </si>
  <si>
    <t>Kapitalne pomoći od institucija i tijela  EU</t>
  </si>
  <si>
    <t>Tekuće pomoći od izvanproračunskih korisnika</t>
  </si>
  <si>
    <t>Tekući prijenosi između proračunskih korisnika istog proračuna</t>
  </si>
  <si>
    <t>Stambeni objekti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</si>
  <si>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</si>
  <si>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</si>
  <si>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</si>
  <si>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</si>
  <si>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Tekuće donacije</t>
  </si>
  <si>
    <t xml:space="preserve"> Kapitalne donacije</t>
  </si>
  <si>
    <t>UKUPNO:</t>
  </si>
  <si>
    <t>Rashodi za materijal i energiju</t>
  </si>
  <si>
    <t>Rashodi za usluge</t>
  </si>
  <si>
    <t>Financijski rashodi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</si>
  <si>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</si>
  <si>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</si>
  <si>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</si>
  <si>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</si>
  <si>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</si>
  <si>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Knjige, umjetnička djela i ostale izložbene vrijednosti</t>
  </si>
  <si>
    <t>Naknade troškova osobama izvan radnog odnosa</t>
  </si>
  <si>
    <t>Pomoći dane u inozemstvo i unutar opće proračuna</t>
  </si>
  <si>
    <t>Ostali rashodi</t>
  </si>
  <si>
    <t>Naknade građanima i kućanstvima na temelju osiguranja i druge naknade</t>
  </si>
  <si>
    <t>Ostale naknade građainma i kućanstvima iz proračuna</t>
  </si>
  <si>
    <t>Rashodi za nabavu neproizvedene dugotrajne imovine</t>
  </si>
  <si>
    <t>Doprinosi za obvezno zdravstveno osiguranje</t>
  </si>
  <si>
    <t>Doprinosi za obvezno osiguranje u slučaju nezaposlenosti</t>
  </si>
  <si>
    <t>Rashodi poslovanja</t>
  </si>
  <si>
    <t>Prijevozna sredstva u pomorskom i riječnom prometu</t>
  </si>
  <si>
    <t>Aktivnost/Izvor financiranja</t>
  </si>
  <si>
    <t>UKUPNO SVE AKTIVNOSTI</t>
  </si>
  <si>
    <t>-</t>
  </si>
  <si>
    <t>PRIHODI OD PRODAJE NEFIN. IMOVINE</t>
  </si>
  <si>
    <t>PRIHODI UKUPNO</t>
  </si>
  <si>
    <t>PRIHODI POSLOVANJA</t>
  </si>
  <si>
    <t>RASHODI UKUPNO</t>
  </si>
  <si>
    <t>RASHODI  POSLOVANJA</t>
  </si>
  <si>
    <t>RASHODI ZA NEFINANCIJSKU IMOVINU</t>
  </si>
  <si>
    <t>RAZLIKA - VIŠAK / MANJAK</t>
  </si>
  <si>
    <t>Prihodi poslovanja</t>
  </si>
  <si>
    <t>I. OPĆI DIO</t>
  </si>
  <si>
    <t>Naziv prihoda</t>
  </si>
  <si>
    <t>Tekući prijenosi između proračunskih korisnika istog proračuna temeljem prijenosa EU sredstava</t>
  </si>
  <si>
    <t>Kapitalne donacije</t>
  </si>
  <si>
    <t>Pomoći iz inozemstva i od subjekata unutar općeg proračuna</t>
  </si>
  <si>
    <t>Pomoći od međunarodnih organizacija, te institucija i tijela EU</t>
  </si>
  <si>
    <t>Pomoći od izvanproračunskih korisnika</t>
  </si>
  <si>
    <t>Prijenosi između proračunskih korisnika istog proračuna</t>
  </si>
  <si>
    <t>Prihodi od financijske imovine</t>
  </si>
  <si>
    <t>Prihodi po posebnim propisima</t>
  </si>
  <si>
    <t>Prihodi od prodaje proizvoda i robe, te pruženih usluga</t>
  </si>
  <si>
    <t>Donacije od fizičkih i pravnih osoba izvan općeg proračuna</t>
  </si>
  <si>
    <t>Prihodi iz nadležnog proračuna za financiranje redovne djelatnosti proračunskih korisnika</t>
  </si>
  <si>
    <t>Kazne i upravne mjere</t>
  </si>
  <si>
    <t>Prihodi od prodaje nefinancijske imovine</t>
  </si>
  <si>
    <t>Prihodi od prodaje dugotrajne proizvedne imovine</t>
  </si>
  <si>
    <t>Prihodi od prodaje građevinskih objekata</t>
  </si>
  <si>
    <t>Stambeni objekti za zaposlene</t>
  </si>
  <si>
    <t>Prihodi od imovine</t>
  </si>
  <si>
    <t>Prihodi od upravnih i administrativnih pristojbi, pristojbi po posebnim propisima i naknada</t>
  </si>
  <si>
    <t>Prihod od prodaje proizvoda i robe, te pruženih usluga i prihodi od donacija</t>
  </si>
  <si>
    <t>Prihodi od nadležnog proračuna i HZZO-a temeljem ugovornih obveza</t>
  </si>
  <si>
    <t>Kazne, upravne mjere i ostali prihodi</t>
  </si>
  <si>
    <t xml:space="preserve"> Pristojbe i naknade</t>
  </si>
  <si>
    <t>Naknade građanima i kućanstvima u novcu</t>
  </si>
  <si>
    <t>Naziv rashoda</t>
  </si>
  <si>
    <t>Plaće (Bruto)</t>
  </si>
  <si>
    <t>Pomoći dane u inozemstvo i unutar općeg proračuna</t>
  </si>
  <si>
    <t>Rashodi za nabavu neproizvedene nefinancijske imovine</t>
  </si>
  <si>
    <t>Nematerijalna imovina</t>
  </si>
  <si>
    <t>Prijevozna sredstva</t>
  </si>
  <si>
    <t>Nematerijalna proizvedna imovina</t>
  </si>
  <si>
    <t xml:space="preserve"> Instrumenti, uređaji i strojevi</t>
  </si>
  <si>
    <t xml:space="preserve">Plaće za redovan rad  </t>
  </si>
  <si>
    <t>Doprinosi za osiguranje u slučaju nezaposlenosti</t>
  </si>
  <si>
    <t>RASHODI/IZVOR FINANCIRANJA</t>
  </si>
  <si>
    <t>Pomoći EU  (51)</t>
  </si>
  <si>
    <t>PRIHODI OD PRODAJE NEFINANCIJSKE IMOVINE</t>
  </si>
  <si>
    <t xml:space="preserve"> Ostali nespomenuti rashodi poslovanja</t>
  </si>
  <si>
    <t>A622005 ORGANIZIRANJE I ODRŽAVANJE ZNANSTVENIH SKUPOVA</t>
  </si>
  <si>
    <t>II. POSEBNI DIO</t>
  </si>
  <si>
    <t>8.</t>
  </si>
  <si>
    <t>Prihodi od prodanih proizvoda</t>
  </si>
  <si>
    <t>Tekuće donacije u naravi</t>
  </si>
  <si>
    <t>5.1.</t>
  </si>
  <si>
    <t>5.2.</t>
  </si>
  <si>
    <t>Pomoći EU - izvor 51</t>
  </si>
  <si>
    <t>Ostale pomoći  - izvor 52</t>
  </si>
  <si>
    <t xml:space="preserve">SVEUČILIŠTE U RIJECI POMORSKI FAKULTET </t>
  </si>
  <si>
    <t xml:space="preserve">M.P.                                </t>
  </si>
  <si>
    <t>Ostale plaće u naravi</t>
  </si>
  <si>
    <t>Zatezne kamate</t>
  </si>
  <si>
    <t>Kazne, penali i naknade štete</t>
  </si>
  <si>
    <t>Naknade štete pravnim i fizičkim licima</t>
  </si>
  <si>
    <t>Ulaganje u računalne programe</t>
  </si>
  <si>
    <t>Ostala nematerijalna imovina</t>
  </si>
  <si>
    <t>Materijal za tekuće i investicijsko održavanje</t>
  </si>
  <si>
    <t>Naknade štete pravnim i fizičkim osobama</t>
  </si>
  <si>
    <t>Naknade osobama izvan radnog odnosa</t>
  </si>
  <si>
    <t>Tekući prijenosi između proračunskih korisnika</t>
  </si>
  <si>
    <t>3 = 2/1  *100</t>
  </si>
  <si>
    <t>5 = 4/1 *100</t>
  </si>
  <si>
    <t>Ukupno:</t>
  </si>
  <si>
    <t>Kapitalne pomoći od institucija i tijela   EU</t>
  </si>
  <si>
    <t>Ostale kazne (zakasnine biblioteka)</t>
  </si>
  <si>
    <t>Prihodi od prodanih proizvoda (knjige)</t>
  </si>
  <si>
    <t>Sveučilište u Rijeci</t>
  </si>
  <si>
    <t>Pomorski fakultet</t>
  </si>
  <si>
    <t>A6210 REDOVNA DJELATNOST-Ministarstvo znanosti i obrazovanja</t>
  </si>
  <si>
    <t>Uniri potpore - Opći prihodi i primici (11)</t>
  </si>
  <si>
    <t>Potpore za objavu radova - Ostali prihodi za posebne namjene (43)</t>
  </si>
  <si>
    <t>Troškovi sudskih postupaka</t>
  </si>
  <si>
    <t>Instrumenti uređaji</t>
  </si>
  <si>
    <t>Dodatna ulaganja na postrojenjima i opremi</t>
  </si>
  <si>
    <t>23705 VINP OSTALE AKTIVNOSTI</t>
  </si>
  <si>
    <t>A600001 PARTICIPACIJA ŠKOLARINA</t>
  </si>
  <si>
    <t>A600002 POSLIJEDIPLOMSKI STUDIJ</t>
  </si>
  <si>
    <t>3111</t>
  </si>
  <si>
    <t>3132</t>
  </si>
  <si>
    <t>3133</t>
  </si>
  <si>
    <t>3213</t>
  </si>
  <si>
    <t>3237</t>
  </si>
  <si>
    <t>3241</t>
  </si>
  <si>
    <t>3432</t>
  </si>
  <si>
    <t>3112</t>
  </si>
  <si>
    <t>3121</t>
  </si>
  <si>
    <t>3221</t>
  </si>
  <si>
    <t>3222</t>
  </si>
  <si>
    <t>3223</t>
  </si>
  <si>
    <t>3224</t>
  </si>
  <si>
    <t>3231</t>
  </si>
  <si>
    <t>3232</t>
  </si>
  <si>
    <t>3233</t>
  </si>
  <si>
    <t>3235</t>
  </si>
  <si>
    <t>3236</t>
  </si>
  <si>
    <t>3238</t>
  </si>
  <si>
    <t>3239</t>
  </si>
  <si>
    <t>3293</t>
  </si>
  <si>
    <t>3295</t>
  </si>
  <si>
    <t>3299</t>
  </si>
  <si>
    <t>3431</t>
  </si>
  <si>
    <t>3691</t>
  </si>
  <si>
    <t>3812</t>
  </si>
  <si>
    <t>4123</t>
  </si>
  <si>
    <t>4221</t>
  </si>
  <si>
    <t>4222</t>
  </si>
  <si>
    <t>4223</t>
  </si>
  <si>
    <t>4224</t>
  </si>
  <si>
    <t>4225</t>
  </si>
  <si>
    <t>4264</t>
  </si>
  <si>
    <t>3211</t>
  </si>
  <si>
    <t>23703 OSTALE AKTIVNOSTI IZVORA 11</t>
  </si>
  <si>
    <t>A600003 CJELOŽIVOTNO OBRAZOVANJE - CIP</t>
  </si>
  <si>
    <t>23705 EU PROJEKTI SVEUČILITE U RIJECI</t>
  </si>
  <si>
    <t>A600004 STRUČNA DJELATNOST - PROJEKTI</t>
  </si>
  <si>
    <t>23701 MZOS REDOVNA DJELATNOST</t>
  </si>
  <si>
    <t>23701 MZOS REDOVNA DJELATNOST (Redovna i dio EU)</t>
  </si>
  <si>
    <t>23703 OSTALE AKTIVNOSTI IZVORA 11 (Programski i UNIRi potpore)</t>
  </si>
  <si>
    <t>Pomoći (52)</t>
  </si>
  <si>
    <t>23704 OP UČINKOVITI LJUDSKI POTENCIJALI</t>
  </si>
  <si>
    <t>Pomoći ESF (561)</t>
  </si>
  <si>
    <t>K679106 OP UČINKOVITI LJUDSKI POTENCIJALI 2014-2020. PRIORITET 3</t>
  </si>
  <si>
    <t>Plaće u naravi</t>
  </si>
  <si>
    <t>Doprinosi za zapošljavanje</t>
  </si>
  <si>
    <t>Službena radna i zaštitna odjeća</t>
  </si>
  <si>
    <t>Umjetnička djela</t>
  </si>
  <si>
    <t>Ostale nespomunte usluge</t>
  </si>
  <si>
    <t>Instrumenti i uređaji i ostal aoprema</t>
  </si>
  <si>
    <t>Doprinosi za zdravstveno osiguranje</t>
  </si>
  <si>
    <t>Stručno usavršavanje</t>
  </si>
  <si>
    <t>Uredski materijal</t>
  </si>
  <si>
    <t>Službena i radna odjeća</t>
  </si>
  <si>
    <t>Telefon i poštarina</t>
  </si>
  <si>
    <t>Ostale nespomenute usluge</t>
  </si>
  <si>
    <t>Naknade osobama van radnog odnosa</t>
  </si>
  <si>
    <t>Ostali nespomenuti rashodi</t>
  </si>
  <si>
    <t>Negativne tečajne razlike</t>
  </si>
  <si>
    <t>ostali nespounti financijski rashodi</t>
  </si>
  <si>
    <t>Tekući prijenosi</t>
  </si>
  <si>
    <t>Tekuće donacij u naravi</t>
  </si>
  <si>
    <t>Uredska oprema i namjueštaj</t>
  </si>
  <si>
    <t>Uređaji za održavanje i zaštitu</t>
  </si>
  <si>
    <t>Insturmenti uređaji i strojevi</t>
  </si>
  <si>
    <t>Uređaji i strojevi za ostale namjene</t>
  </si>
  <si>
    <t>Prijevozna sredstva u pomorskom prometu</t>
  </si>
  <si>
    <t>Ulaganja u računalne programe</t>
  </si>
  <si>
    <t>Dodatna ulaganja u opermu</t>
  </si>
  <si>
    <t>Usluge promidžbe i informrianja</t>
  </si>
  <si>
    <t>Materijal i dijelovi za tekuće i invest održavanje</t>
  </si>
  <si>
    <t>Ostali financijski rahodi</t>
  </si>
  <si>
    <t>Pomoći EU  (561)</t>
  </si>
  <si>
    <t>Ulaganja na tuđoj imovini radi prava korištenja</t>
  </si>
  <si>
    <t>Tekući prijenosi temeljem EU sredstava</t>
  </si>
  <si>
    <t>Plaće za prekovremeni rad</t>
  </si>
  <si>
    <t>Materijal I sirovine</t>
  </si>
  <si>
    <t>Materijal za tekuće I investicijskog održavanje</t>
  </si>
  <si>
    <t>Naknade osoba izvan radnog odnosa</t>
  </si>
  <si>
    <t>Tekuće I investicijsko održavanje</t>
  </si>
  <si>
    <t>Nacionalno sufinanciranje (12)</t>
  </si>
  <si>
    <t>Naknade u novcu</t>
  </si>
  <si>
    <t xml:space="preserve">Naknade u naravi </t>
  </si>
  <si>
    <t>Prihodi za posebne namjene (43)</t>
  </si>
  <si>
    <t>A      STUDENTSKI ZBOR</t>
  </si>
  <si>
    <t>Donacije (6) Zaklada UNIRI</t>
  </si>
  <si>
    <t>Ulaganje u tuđu imovinu</t>
  </si>
  <si>
    <t>Umjetnička, literarna i znanstvena djela</t>
  </si>
  <si>
    <t>Rashodi za dodatna ulaganja na nefinancijskoj imovini</t>
  </si>
  <si>
    <t>Laboratorijska oprema</t>
  </si>
  <si>
    <t>Ulaganja u tuđu imovinu</t>
  </si>
  <si>
    <t>Stručno usavršavanje i osposobljavanje</t>
  </si>
  <si>
    <t>Usluge za tekuće i investicijsko održavanje</t>
  </si>
  <si>
    <t>Bankarske i usluge platnog prometa</t>
  </si>
  <si>
    <t>Pomoći (52) -Prihodi od Sveučilišta</t>
  </si>
  <si>
    <t>Prihodi za posebne namjene (43) Financiranje Fakultet</t>
  </si>
  <si>
    <t>A6210002 OSTALI VLASTITI I NAMJENSKI PRIHODI</t>
  </si>
  <si>
    <t>23705 VLASTITI I NAMJENSKI PRIHODI</t>
  </si>
  <si>
    <t>PRIHODI/RASHODI</t>
  </si>
  <si>
    <t>5.3.</t>
  </si>
  <si>
    <t>ESF - izvor 561</t>
  </si>
  <si>
    <t>1.2.</t>
  </si>
  <si>
    <t>NACIONALNO SUFINANCIRANJE  EU PROJEKATA</t>
  </si>
  <si>
    <t>Prihodi od prodaje umjetničkih djela</t>
  </si>
  <si>
    <t>Umjetnička i znanstvena djela</t>
  </si>
  <si>
    <t>DONOS</t>
  </si>
  <si>
    <t>ODNOS</t>
  </si>
  <si>
    <t>PRIMICI OD FINANCIJSKE IMOVINE I ZADUŽIVANJA</t>
  </si>
  <si>
    <t>NETO FINANCIRANJE</t>
  </si>
  <si>
    <t>Tekuće pomoći od institucija i tijela EU</t>
  </si>
  <si>
    <t>Kapitalne pomoći od institucija i tijela EU</t>
  </si>
  <si>
    <t>Prihodi od prodaje komunikacijske opreme</t>
  </si>
  <si>
    <t>Prihodi od prodaje postrojenja i opreme</t>
  </si>
  <si>
    <t xml:space="preserve">9. </t>
  </si>
  <si>
    <t>IZDACI ZA FINANCIJSKU IMOVINU I DEPOZITE</t>
  </si>
  <si>
    <t>P622003 PROJEKTI HRVATSKE ZAKLADE ZA ZNANOST</t>
  </si>
  <si>
    <t xml:space="preserve">Subvencije trgovačkim društvima </t>
  </si>
  <si>
    <t>Tekuće pomoći inozemnim vladama</t>
  </si>
  <si>
    <t>Tekuće donacije EU sredstava</t>
  </si>
  <si>
    <t>Tekući prijenosi između proarčunskih korisnika temeljem EU sredstava</t>
  </si>
  <si>
    <t>Tekuće pomoći između proačunskih korisnika istog proačuna</t>
  </si>
  <si>
    <t>ostale naknade troškova zaposlenima</t>
  </si>
  <si>
    <t>Ostale naknade troškova zaposlenima</t>
  </si>
  <si>
    <t>23704 OP UČINKOVITI LJUDSKI POTENCIJALI (MEDUSA I PANDORA)</t>
  </si>
  <si>
    <t>Naknade građanima u kućanstvu i novcu</t>
  </si>
  <si>
    <t>Naknade građanima</t>
  </si>
  <si>
    <t>Znanstvena i laboratorijska oprema</t>
  </si>
  <si>
    <t>Korištenje privatnog automobila u službene svrhe</t>
  </si>
  <si>
    <t xml:space="preserve">Prihodi iz nadležnog proračuna za kapitalna </t>
  </si>
  <si>
    <t>Prihodi za financiranje kapitalnih ulaganja</t>
  </si>
  <si>
    <t>Ostali uređaji ioprema</t>
  </si>
  <si>
    <t>Ostali uređaji i strojevi</t>
  </si>
  <si>
    <t>Tekući prijenosi EU sredstava</t>
  </si>
  <si>
    <t>Kapitalni prijenosi EU sredstava</t>
  </si>
  <si>
    <t>Prijensi EU sredstava</t>
  </si>
  <si>
    <t>Znanstveni projekti PFRI i UNIRI stim. potpora- Ostale pomoći i darovnice  (52)</t>
  </si>
  <si>
    <t>Kapitalni prijenosi od EU sredstava</t>
  </si>
  <si>
    <t>Naknade građanima i kućanstvima</t>
  </si>
  <si>
    <t>Pomoći dane u inozemstvo i izvan općeg proračuna</t>
  </si>
  <si>
    <t>Tekuće donacije iz EU sredstava</t>
  </si>
  <si>
    <t>Subvencije</t>
  </si>
  <si>
    <t>Subvencije trgovačkim društvima, zadrugama, poljoprivrednicima i obrtnicima iz EU sredstava</t>
  </si>
  <si>
    <t>Pomoći inozemnim vladama</t>
  </si>
  <si>
    <t>Subvencije trgovakčim društvima, poljoprivrednicima i obrtnicima temeljem EU sredstava</t>
  </si>
  <si>
    <t>Subvencije trgovačkim društvima</t>
  </si>
  <si>
    <t>Prijenosi između pror. korisnika istog proračuna temelje EU sredstava</t>
  </si>
  <si>
    <t>Tekuće donacije temeljem EU sredstava</t>
  </si>
  <si>
    <t>Uredska oprema</t>
  </si>
  <si>
    <t>Ostale pomoći (52)</t>
  </si>
  <si>
    <t>Izvršenje 2021.</t>
  </si>
  <si>
    <t>Kombi vozila</t>
  </si>
  <si>
    <t xml:space="preserve">Prijevozna sredstva </t>
  </si>
  <si>
    <t>Plaća u naravi</t>
  </si>
  <si>
    <t>Tekući prijenosi između proarčunskih korisnika istog proračuna</t>
  </si>
  <si>
    <t>Plaće za posebne uvjete rada</t>
  </si>
  <si>
    <t>Pomoći inozemnim vladama izvan EU</t>
  </si>
  <si>
    <t>Auto gume</t>
  </si>
  <si>
    <t>Sitni inventar i auto gume</t>
  </si>
  <si>
    <t>Materijal</t>
  </si>
  <si>
    <t>Materijal, sirovine</t>
  </si>
  <si>
    <t>Ostali materijal i sirovine</t>
  </si>
  <si>
    <t>Ostali materijali i sirovine</t>
  </si>
  <si>
    <t>Radna odjeća</t>
  </si>
  <si>
    <t>Tekuće pomoći proračunskim korisnicima iz proračuna JLPRS</t>
  </si>
  <si>
    <t>Tekuće pomoći iz proračuna JLPRS</t>
  </si>
  <si>
    <t>PLAN 2023.</t>
  </si>
  <si>
    <t>A622120 PRAVOMOĆNE SUDSKE PRESUDE</t>
  </si>
  <si>
    <t>Ostali nespomenuti prihodi (školarine)</t>
  </si>
  <si>
    <t>usluge promidžbe</t>
  </si>
  <si>
    <t>A621181 PRAVOMOĆNE SUDSKE PRESUDE</t>
  </si>
  <si>
    <t>Pomoći  51</t>
  </si>
  <si>
    <t>Dodatna ulaganja na građevinskim objektima</t>
  </si>
  <si>
    <t>Troškovi zateznih kamata</t>
  </si>
  <si>
    <t>Prihodi poslovanja i prihodi od prodaje nefinancije imovine ostvareni su kako slijedi:</t>
  </si>
  <si>
    <t>Prihodi poslovanja i prihodi od prodaje nefinancijske imovine ostvareni su prema izvorima financiranja kako slijedi:</t>
  </si>
  <si>
    <t>Rashodi poslovanja i rashodi za nabavu nefinancijske imovine izvršeni su kako slijedi:</t>
  </si>
  <si>
    <t>Rashodi poslovanja i rashodi za nabavu nefinancijske imovine izvršeni su  prema izvorima financiranja kako slijedi:</t>
  </si>
  <si>
    <t>Rashodi poslovanja i rashodi za nabavu nefinancijske imovine izvršeni su po aktivnostima i programima kako slijedi:</t>
  </si>
  <si>
    <t>Indeks                (4/3)</t>
  </si>
  <si>
    <t xml:space="preserve">   Dekanica:</t>
  </si>
  <si>
    <t>Prihodi od prodaje prijevoznih sredstava</t>
  </si>
  <si>
    <t>Prihodi od prodaje plovila</t>
  </si>
  <si>
    <t>Ostale nespomenute izložbene vrijednosti</t>
  </si>
  <si>
    <t>Ostali instrumenti i oprema</t>
  </si>
  <si>
    <t>Ostale nespomnute izložbene vrijednosti</t>
  </si>
  <si>
    <t>Indeks (4/5)</t>
  </si>
  <si>
    <t>IZDACI ZA FINANCIJSKU IMOVINU</t>
  </si>
  <si>
    <t>PRIMICI OD FINANCIJSKE IMOVINE</t>
  </si>
  <si>
    <t>Ostale pomoći i darovnice (52) - IAMU, dio stimulativnih ptopora</t>
  </si>
  <si>
    <t>Prihodi iz nadležnog proračuna za kapitalna ulaganja</t>
  </si>
  <si>
    <t>Tekući prijenosi između proračunskih korisnika istog proračuna (Sveučilište, MZO i HRZZ)</t>
  </si>
  <si>
    <t>Kapitalni prijenosi temeljem EU sredstava</t>
  </si>
  <si>
    <t>Tekuće pomoći od institucija i tijela EU -  ESF</t>
  </si>
  <si>
    <t>Kapitalne pomoći od institucija i tijela EU -  ESF</t>
  </si>
  <si>
    <t>Tekuće pomoći inozemnim vladama (sveučilištima)</t>
  </si>
  <si>
    <t>Prijenosi između prororačunskih korisnika istog proračuna</t>
  </si>
  <si>
    <t>Naknade građanima i kućanstvima (stipendije i školarine)</t>
  </si>
  <si>
    <t>Prihodi od prodaje opreme</t>
  </si>
  <si>
    <t>Prihodi od prodaje ostalih izložbenih vrijednosti</t>
  </si>
  <si>
    <t>Izvršenje financijskog plana po izvorima financiranja</t>
  </si>
  <si>
    <t>Premija osiguranja</t>
  </si>
  <si>
    <t>Prijenosi sredstava</t>
  </si>
  <si>
    <t xml:space="preserve">Pomoći (51) </t>
  </si>
  <si>
    <t>Znanstveno istraživačka oprema</t>
  </si>
  <si>
    <t>IZVRŠENJE                 I. -VI. 2023.</t>
  </si>
  <si>
    <t>prof. dr. sc. Ana Perić Hadžić</t>
  </si>
  <si>
    <t>U Rijeci, 14. srpnja 2023. godine</t>
  </si>
  <si>
    <t>Tekuće pomoći od inozemnih vlada</t>
  </si>
  <si>
    <t>Za razdoblje od 1.1.2023. do 30.06.2023.</t>
  </si>
  <si>
    <t>RAČUN PRIHODA I RASHODA PREMA FUNKCIJSKOG KLASIFIKACIJI</t>
  </si>
  <si>
    <t>BROJČANA OZNAKA I NAZIV</t>
  </si>
  <si>
    <t>OBRAZOVANJE</t>
  </si>
  <si>
    <t>VISOKO OBRAZOVANJE</t>
  </si>
  <si>
    <t>09</t>
  </si>
  <si>
    <t>097</t>
  </si>
  <si>
    <t>Indeks  2/3</t>
  </si>
  <si>
    <t>Indeks    2/1</t>
  </si>
  <si>
    <t>Financijski plan  ukupno</t>
  </si>
  <si>
    <t>Tekuće pomoći od inozemnih vlada u EU</t>
  </si>
  <si>
    <t>Naknada troškova osobama izvan radnog odnosa</t>
  </si>
  <si>
    <t>Nematerijalna imovine</t>
  </si>
  <si>
    <t>IZVRŠENJE                   I.-VI. 2022.</t>
  </si>
  <si>
    <t>Izvršenje financijskog plana Pomorskog fakulteta Rijeka za razdoblje 1. siječnja - 30. lipnja 2023. godine prema gotovinskom načelu izgleda kako slijedi:</t>
  </si>
  <si>
    <t>POLUGODIŠNJI IZVJEŠTAJ O IZVRŠENJU FINANCIJSKOG PLANA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</si>
</sst>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b/>
      <sz val="14"/>
      <color rgb="FF000000"/>
      <name val="Arimo"/>
      <family val="2"/>
    </font>
    <font>
      <sz val="10"/>
      <color rgb="FF000000"/>
      <name val="Arimo"/>
      <family val="2"/>
    </font>
    <font>
      <b/>
      <sz val="11"/>
      <color rgb="FF000000"/>
      <name val="Arimo"/>
      <family val="2"/>
    </font>
    <font>
      <b/>
      <sz val="9"/>
      <color rgb="FF000000"/>
      <name val="Arimo"/>
      <family val="2"/>
    </font>
    <font>
      <b/>
      <sz val="10"/>
      <color rgb="FF000000"/>
      <name val="Arimo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mo"/>
      <charset val="238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000000"/>
      <name val="Arimo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9" fillId="0" borderId="0"/>
    <xf numFmtId="0" fontId="20" fillId="0" borderId="0"/>
    <xf numFmtId="0" fontId="24" fillId="0" borderId="0"/>
    <xf numFmtId="4" fontId="27" fillId="0" borderId="26" applyNumberFormat="0" applyProtection="0">
      <alignment horizontal="right" vertical="center"/>
    </xf>
    <xf numFmtId="0" fontId="28" fillId="0" borderId="0"/>
    <xf numFmtId="0" fontId="30" fillId="0" borderId="0"/>
    <xf numFmtId="0" fontId="30" fillId="0" borderId="0"/>
  </cellStyleXfs>
  <cellXfs count="247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9" fillId="2" borderId="7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0" fontId="0" fillId="0" borderId="11" xfId="0" applyBorder="1"/>
    <xf numFmtId="0" fontId="11" fillId="0" borderId="0" xfId="0" applyFont="1"/>
    <xf numFmtId="0" fontId="0" fillId="0" borderId="11" xfId="0" applyBorder="1" applyAlignment="1">
      <alignment wrapText="1"/>
    </xf>
    <xf numFmtId="0" fontId="14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3" fillId="5" borderId="11" xfId="1" applyNumberFormat="1" applyFont="1" applyFill="1" applyBorder="1" applyAlignment="1" applyProtection="1">
      <alignment horizontal="center" wrapText="1"/>
    </xf>
    <xf numFmtId="0" fontId="13" fillId="5" borderId="11" xfId="1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3" fontId="18" fillId="6" borderId="11" xfId="0" applyNumberFormat="1" applyFont="1" applyFill="1" applyBorder="1" applyAlignment="1" applyProtection="1">
      <alignment horizontal="right" vertical="center" wrapText="1"/>
    </xf>
    <xf numFmtId="3" fontId="18" fillId="6" borderId="11" xfId="0" applyNumberFormat="1" applyFont="1" applyFill="1" applyBorder="1" applyAlignment="1">
      <alignment horizontal="right" vertical="center"/>
    </xf>
    <xf numFmtId="0" fontId="11" fillId="0" borderId="11" xfId="0" quotePrefix="1" applyFont="1" applyBorder="1" applyAlignment="1">
      <alignment horizontal="left" vertical="center"/>
    </xf>
    <xf numFmtId="3" fontId="14" fillId="0" borderId="0" xfId="0" applyNumberFormat="1" applyFont="1" applyFill="1" applyBorder="1" applyAlignment="1" applyProtection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quotePrefix="1" applyNumberFormat="1" applyFont="1" applyFill="1" applyBorder="1" applyAlignment="1" applyProtection="1">
      <alignment horizontal="left" vertical="center" wrapText="1"/>
    </xf>
    <xf numFmtId="3" fontId="11" fillId="6" borderId="11" xfId="0" applyNumberFormat="1" applyFont="1" applyFill="1" applyBorder="1" applyAlignment="1" applyProtection="1">
      <alignment horizontal="right" vertical="center" wrapText="1"/>
    </xf>
    <xf numFmtId="0" fontId="3" fillId="0" borderId="0" xfId="2" applyFont="1"/>
    <xf numFmtId="0" fontId="2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vertical="center"/>
    </xf>
    <xf numFmtId="49" fontId="3" fillId="0" borderId="0" xfId="2" applyNumberFormat="1" applyFont="1" applyBorder="1" applyAlignment="1"/>
    <xf numFmtId="0" fontId="3" fillId="0" borderId="0" xfId="2" applyFont="1" applyBorder="1" applyAlignment="1"/>
    <xf numFmtId="0" fontId="21" fillId="0" borderId="0" xfId="2" applyFont="1" applyBorder="1"/>
    <xf numFmtId="0" fontId="21" fillId="0" borderId="0" xfId="2" applyFont="1" applyFill="1" applyBorder="1"/>
    <xf numFmtId="0" fontId="21" fillId="0" borderId="0" xfId="2" applyFont="1" applyBorder="1" applyAlignment="1"/>
    <xf numFmtId="0" fontId="22" fillId="0" borderId="0" xfId="0" applyNumberFormat="1" applyFont="1" applyFill="1" applyBorder="1" applyAlignment="1" applyProtection="1">
      <alignment vertical="center"/>
    </xf>
    <xf numFmtId="0" fontId="0" fillId="4" borderId="0" xfId="0" applyFill="1"/>
    <xf numFmtId="0" fontId="21" fillId="0" borderId="11" xfId="0" applyNumberFormat="1" applyFont="1" applyFill="1" applyBorder="1" applyAlignment="1" applyProtection="1">
      <alignment horizontal="left" vertical="center" wrapText="1"/>
    </xf>
    <xf numFmtId="3" fontId="14" fillId="6" borderId="11" xfId="0" applyNumberFormat="1" applyFont="1" applyFill="1" applyBorder="1" applyAlignment="1" applyProtection="1">
      <alignment horizontal="right" vertical="center" wrapText="1"/>
    </xf>
    <xf numFmtId="0" fontId="11" fillId="7" borderId="11" xfId="0" applyNumberFormat="1" applyFont="1" applyFill="1" applyBorder="1" applyAlignment="1" applyProtection="1">
      <alignment horizontal="left" vertical="center" wrapText="1"/>
    </xf>
    <xf numFmtId="3" fontId="18" fillId="7" borderId="11" xfId="0" applyNumberFormat="1" applyFont="1" applyFill="1" applyBorder="1" applyAlignment="1" applyProtection="1">
      <alignment horizontal="right" vertical="center" wrapText="1"/>
    </xf>
    <xf numFmtId="0" fontId="11" fillId="8" borderId="11" xfId="0" applyNumberFormat="1" applyFont="1" applyFill="1" applyBorder="1" applyAlignment="1" applyProtection="1">
      <alignment horizontal="left" vertical="center" wrapText="1"/>
    </xf>
    <xf numFmtId="3" fontId="18" fillId="8" borderId="11" xfId="0" applyNumberFormat="1" applyFont="1" applyFill="1" applyBorder="1" applyAlignment="1" applyProtection="1">
      <alignment horizontal="right" vertical="center" wrapText="1"/>
    </xf>
    <xf numFmtId="3" fontId="0" fillId="6" borderId="11" xfId="0" applyNumberFormat="1" applyFill="1" applyBorder="1"/>
    <xf numFmtId="3" fontId="11" fillId="8" borderId="11" xfId="0" applyNumberFormat="1" applyFont="1" applyFill="1" applyBorder="1" applyAlignment="1" applyProtection="1">
      <alignment horizontal="right" vertical="center" wrapText="1"/>
    </xf>
    <xf numFmtId="0" fontId="13" fillId="5" borderId="22" xfId="1" applyNumberFormat="1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>
      <alignment horizontal="left" vertical="center" wrapText="1"/>
    </xf>
    <xf numFmtId="3" fontId="13" fillId="5" borderId="11" xfId="0" applyNumberFormat="1" applyFont="1" applyFill="1" applyBorder="1" applyAlignment="1">
      <alignment horizontal="right" vertical="center" wrapText="1"/>
    </xf>
    <xf numFmtId="3" fontId="11" fillId="7" borderId="11" xfId="0" applyNumberFormat="1" applyFont="1" applyFill="1" applyBorder="1" applyAlignment="1" applyProtection="1">
      <alignment horizontal="right" vertical="center" wrapText="1"/>
    </xf>
    <xf numFmtId="3" fontId="0" fillId="4" borderId="11" xfId="0" applyNumberFormat="1" applyFont="1" applyFill="1" applyBorder="1"/>
    <xf numFmtId="3" fontId="0" fillId="4" borderId="11" xfId="0" applyNumberFormat="1" applyFill="1" applyBorder="1"/>
    <xf numFmtId="0" fontId="3" fillId="0" borderId="11" xfId="0" applyFont="1" applyFill="1" applyBorder="1"/>
    <xf numFmtId="4" fontId="18" fillId="6" borderId="11" xfId="0" applyNumberFormat="1" applyFont="1" applyFill="1" applyBorder="1" applyAlignment="1" applyProtection="1">
      <alignment horizontal="right" vertical="center" wrapText="1"/>
    </xf>
    <xf numFmtId="0" fontId="13" fillId="5" borderId="0" xfId="0" quotePrefix="1" applyFont="1" applyFill="1" applyBorder="1" applyAlignment="1">
      <alignment horizontal="center" wrapText="1"/>
    </xf>
    <xf numFmtId="0" fontId="11" fillId="0" borderId="11" xfId="0" applyNumberFormat="1" applyFont="1" applyFill="1" applyBorder="1" applyAlignment="1" applyProtection="1">
      <alignment horizontal="right" vertical="center" wrapText="1"/>
    </xf>
    <xf numFmtId="2" fontId="18" fillId="7" borderId="11" xfId="0" applyNumberFormat="1" applyFont="1" applyFill="1" applyBorder="1" applyAlignment="1" applyProtection="1">
      <alignment horizontal="right" vertical="center" wrapText="1"/>
    </xf>
    <xf numFmtId="4" fontId="18" fillId="7" borderId="11" xfId="0" applyNumberFormat="1" applyFont="1" applyFill="1" applyBorder="1" applyAlignment="1" applyProtection="1">
      <alignment horizontal="right" vertical="center" wrapText="1"/>
    </xf>
    <xf numFmtId="4" fontId="18" fillId="8" borderId="11" xfId="0" applyNumberFormat="1" applyFont="1" applyFill="1" applyBorder="1" applyAlignment="1" applyProtection="1">
      <alignment horizontal="right" vertical="center" wrapText="1"/>
    </xf>
    <xf numFmtId="0" fontId="13" fillId="5" borderId="11" xfId="0" quotePrefix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left" vertical="center" wrapText="1"/>
    </xf>
    <xf numFmtId="3" fontId="2" fillId="2" borderId="0" xfId="0" applyNumberFormat="1" applyFont="1" applyFill="1" applyBorder="1" applyAlignment="1" applyProtection="1">
      <alignment vertical="center" wrapText="1"/>
      <protection locked="0"/>
    </xf>
    <xf numFmtId="3" fontId="13" fillId="5" borderId="11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0" xfId="0" applyFont="1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2" fontId="9" fillId="2" borderId="7" xfId="0" applyNumberFormat="1" applyFont="1" applyFill="1" applyBorder="1" applyAlignment="1" applyProtection="1">
      <alignment horizontal="right" vertical="center" wrapText="1"/>
    </xf>
    <xf numFmtId="2" fontId="9" fillId="2" borderId="0" xfId="0" applyNumberFormat="1" applyFont="1" applyFill="1" applyBorder="1" applyAlignment="1" applyProtection="1">
      <alignment horizontal="right" vertical="center" wrapText="1"/>
    </xf>
    <xf numFmtId="3" fontId="21" fillId="6" borderId="11" xfId="0" applyNumberFormat="1" applyFont="1" applyFill="1" applyBorder="1"/>
    <xf numFmtId="0" fontId="18" fillId="0" borderId="0" xfId="0" applyNumberFormat="1" applyFont="1" applyFill="1" applyBorder="1" applyAlignment="1" applyProtection="1">
      <alignment horizontal="center" vertical="center" wrapText="1"/>
    </xf>
    <xf numFmtId="3" fontId="0" fillId="4" borderId="11" xfId="0" applyNumberFormat="1" applyFill="1" applyBorder="1" applyAlignment="1">
      <alignment wrapText="1"/>
    </xf>
    <xf numFmtId="0" fontId="13" fillId="5" borderId="25" xfId="1" applyNumberFormat="1" applyFont="1" applyFill="1" applyBorder="1" applyAlignment="1" applyProtection="1">
      <alignment horizontal="center" vertical="center" wrapText="1"/>
    </xf>
    <xf numFmtId="0" fontId="13" fillId="5" borderId="11" xfId="0" quotePrefix="1" applyFont="1" applyFill="1" applyBorder="1" applyAlignment="1">
      <alignment horizontal="center" wrapText="1"/>
    </xf>
    <xf numFmtId="4" fontId="2" fillId="2" borderId="0" xfId="0" applyNumberFormat="1" applyFont="1" applyFill="1" applyBorder="1" applyAlignment="1" applyProtection="1">
      <alignment horizontal="right" vertical="center" wrapText="1"/>
    </xf>
    <xf numFmtId="4" fontId="12" fillId="2" borderId="9" xfId="0" applyNumberFormat="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 applyProtection="1">
      <alignment vertical="center"/>
    </xf>
    <xf numFmtId="3" fontId="26" fillId="6" borderId="11" xfId="0" applyNumberFormat="1" applyFont="1" applyFill="1" applyBorder="1"/>
    <xf numFmtId="0" fontId="13" fillId="9" borderId="11" xfId="0" applyFont="1" applyFill="1" applyBorder="1" applyAlignment="1">
      <alignment horizontal="left" vertical="center" wrapText="1"/>
    </xf>
    <xf numFmtId="3" fontId="13" fillId="9" borderId="11" xfId="0" applyNumberFormat="1" applyFont="1" applyFill="1" applyBorder="1" applyAlignment="1">
      <alignment horizontal="right" wrapText="1"/>
    </xf>
    <xf numFmtId="4" fontId="13" fillId="9" borderId="11" xfId="1" applyNumberFormat="1" applyFont="1" applyFill="1" applyBorder="1" applyAlignment="1" applyProtection="1">
      <alignment horizontal="right" wrapText="1"/>
    </xf>
    <xf numFmtId="0" fontId="3" fillId="0" borderId="11" xfId="0" applyFont="1" applyFill="1" applyBorder="1" applyAlignment="1">
      <alignment horizontal="left"/>
    </xf>
    <xf numFmtId="4" fontId="3" fillId="0" borderId="0" xfId="0" applyNumberFormat="1" applyFont="1" applyFill="1" applyBorder="1"/>
    <xf numFmtId="3" fontId="3" fillId="0" borderId="0" xfId="0" applyNumberFormat="1" applyFont="1" applyFill="1" applyBorder="1"/>
    <xf numFmtId="3" fontId="10" fillId="0" borderId="0" xfId="0" applyNumberFormat="1" applyFont="1" applyFill="1" applyBorder="1"/>
    <xf numFmtId="0" fontId="0" fillId="0" borderId="0" xfId="0" applyAlignment="1">
      <alignment horizontal="right"/>
    </xf>
    <xf numFmtId="0" fontId="10" fillId="0" borderId="11" xfId="0" applyFont="1" applyFill="1" applyBorder="1"/>
    <xf numFmtId="0" fontId="3" fillId="0" borderId="11" xfId="0" applyFont="1" applyFill="1" applyBorder="1" applyAlignment="1">
      <alignment horizontal="right"/>
    </xf>
    <xf numFmtId="4" fontId="21" fillId="6" borderId="11" xfId="0" applyNumberFormat="1" applyFont="1" applyFill="1" applyBorder="1"/>
    <xf numFmtId="0" fontId="21" fillId="0" borderId="0" xfId="0" applyFont="1"/>
    <xf numFmtId="4" fontId="11" fillId="4" borderId="11" xfId="0" applyNumberFormat="1" applyFont="1" applyFill="1" applyBorder="1"/>
    <xf numFmtId="4" fontId="11" fillId="8" borderId="11" xfId="0" applyNumberFormat="1" applyFont="1" applyFill="1" applyBorder="1" applyAlignment="1" applyProtection="1">
      <alignment horizontal="right" vertical="center" wrapText="1"/>
    </xf>
    <xf numFmtId="4" fontId="11" fillId="6" borderId="11" xfId="0" applyNumberFormat="1" applyFont="1" applyFill="1" applyBorder="1"/>
    <xf numFmtId="4" fontId="11" fillId="7" borderId="11" xfId="0" applyNumberFormat="1" applyFont="1" applyFill="1" applyBorder="1" applyAlignment="1" applyProtection="1">
      <alignment horizontal="right" vertical="center" wrapText="1"/>
    </xf>
    <xf numFmtId="0" fontId="13" fillId="5" borderId="11" xfId="1" applyNumberFormat="1" applyFont="1" applyFill="1" applyBorder="1" applyAlignment="1" applyProtection="1">
      <alignment horizontal="right" vertical="center" wrapText="1"/>
    </xf>
    <xf numFmtId="4" fontId="11" fillId="6" borderId="1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4" fontId="1" fillId="4" borderId="11" xfId="0" applyNumberFormat="1" applyFont="1" applyFill="1" applyBorder="1" applyAlignment="1">
      <alignment horizontal="right"/>
    </xf>
    <xf numFmtId="0" fontId="10" fillId="0" borderId="11" xfId="5" applyFont="1" applyBorder="1" applyAlignment="1" applyProtection="1">
      <alignment horizontal="left" vertical="center" wrapText="1"/>
    </xf>
    <xf numFmtId="3" fontId="11" fillId="6" borderId="11" xfId="0" applyNumberFormat="1" applyFont="1" applyFill="1" applyBorder="1"/>
    <xf numFmtId="0" fontId="0" fillId="0" borderId="0" xfId="0" applyBorder="1"/>
    <xf numFmtId="0" fontId="0" fillId="0" borderId="0" xfId="0" applyAlignment="1"/>
    <xf numFmtId="0" fontId="10" fillId="0" borderId="0" xfId="0" applyFont="1" applyFill="1" applyBorder="1"/>
    <xf numFmtId="4" fontId="29" fillId="0" borderId="0" xfId="0" applyNumberFormat="1" applyFont="1" applyFill="1" applyBorder="1"/>
    <xf numFmtId="0" fontId="29" fillId="0" borderId="0" xfId="0" applyFont="1" applyFill="1" applyBorder="1"/>
    <xf numFmtId="3" fontId="15" fillId="6" borderId="11" xfId="0" applyNumberFormat="1" applyFont="1" applyFill="1" applyBorder="1" applyAlignment="1" applyProtection="1">
      <alignment horizontal="right" vertical="center" wrapText="1"/>
    </xf>
    <xf numFmtId="0" fontId="26" fillId="0" borderId="0" xfId="0" applyFont="1"/>
    <xf numFmtId="0" fontId="26" fillId="0" borderId="0" xfId="0" applyFont="1" applyAlignment="1"/>
    <xf numFmtId="4" fontId="26" fillId="0" borderId="0" xfId="0" applyNumberFormat="1" applyFont="1"/>
    <xf numFmtId="0" fontId="26" fillId="0" borderId="0" xfId="0" applyNumberFormat="1" applyFont="1" applyFill="1" applyBorder="1" applyAlignment="1" applyProtection="1">
      <alignment vertical="center"/>
    </xf>
    <xf numFmtId="0" fontId="15" fillId="5" borderId="11" xfId="1" applyNumberFormat="1" applyFont="1" applyFill="1" applyBorder="1" applyAlignment="1" applyProtection="1">
      <alignment horizontal="center" wrapText="1"/>
    </xf>
    <xf numFmtId="3" fontId="15" fillId="6" borderId="11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 vertical="center" wrapText="1"/>
    </xf>
    <xf numFmtId="3" fontId="13" fillId="5" borderId="11" xfId="1" applyNumberFormat="1" applyFont="1" applyFill="1" applyBorder="1" applyAlignment="1" applyProtection="1">
      <alignment horizontal="right" wrapText="1"/>
    </xf>
    <xf numFmtId="0" fontId="0" fillId="0" borderId="0" xfId="0" applyAlignment="1"/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2" applyFont="1" applyBorder="1" applyAlignment="1">
      <alignment horizontal="right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21" fillId="0" borderId="0" xfId="2" applyFont="1" applyBorder="1" applyAlignment="1">
      <alignment horizontal="center" vertical="center"/>
    </xf>
    <xf numFmtId="0" fontId="0" fillId="0" borderId="9" xfId="0" applyBorder="1" applyAlignment="1"/>
    <xf numFmtId="0" fontId="3" fillId="0" borderId="0" xfId="0" applyFont="1" applyFill="1" applyBorder="1" applyAlignment="1">
      <alignment horizontal="left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4" fontId="2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9" xfId="0" applyFont="1" applyBorder="1" applyAlignment="1"/>
    <xf numFmtId="0" fontId="21" fillId="0" borderId="0" xfId="0" applyFont="1" applyAlignment="1"/>
    <xf numFmtId="0" fontId="11" fillId="4" borderId="11" xfId="0" applyFont="1" applyFill="1" applyBorder="1" applyAlignment="1">
      <alignment horizontal="right"/>
    </xf>
    <xf numFmtId="0" fontId="11" fillId="4" borderId="11" xfId="0" applyFont="1" applyFill="1" applyBorder="1"/>
    <xf numFmtId="0" fontId="21" fillId="4" borderId="11" xfId="0" applyFont="1" applyFill="1" applyBorder="1" applyAlignment="1">
      <alignment horizontal="right"/>
    </xf>
    <xf numFmtId="0" fontId="21" fillId="4" borderId="11" xfId="0" applyFont="1" applyFill="1" applyBorder="1"/>
    <xf numFmtId="0" fontId="11" fillId="4" borderId="11" xfId="0" applyFont="1" applyFill="1" applyBorder="1" applyAlignment="1">
      <alignment horizontal="left"/>
    </xf>
    <xf numFmtId="0" fontId="21" fillId="4" borderId="11" xfId="0" applyFont="1" applyFill="1" applyBorder="1" applyAlignment="1">
      <alignment wrapText="1"/>
    </xf>
    <xf numFmtId="3" fontId="11" fillId="6" borderId="11" xfId="0" applyNumberFormat="1" applyFont="1" applyFill="1" applyBorder="1" applyAlignment="1">
      <alignment horizontal="right"/>
    </xf>
    <xf numFmtId="0" fontId="21" fillId="0" borderId="0" xfId="0" applyFont="1" applyAlignment="1">
      <alignment horizontal="left"/>
    </xf>
    <xf numFmtId="3" fontId="21" fillId="4" borderId="11" xfId="0" applyNumberFormat="1" applyFont="1" applyFill="1" applyBorder="1"/>
    <xf numFmtId="3" fontId="11" fillId="4" borderId="11" xfId="0" applyNumberFormat="1" applyFont="1" applyFill="1" applyBorder="1"/>
    <xf numFmtId="0" fontId="11" fillId="4" borderId="11" xfId="0" applyFont="1" applyFill="1" applyBorder="1" applyAlignment="1">
      <alignment wrapText="1"/>
    </xf>
    <xf numFmtId="0" fontId="11" fillId="4" borderId="11" xfId="0" applyNumberFormat="1" applyFont="1" applyFill="1" applyBorder="1" applyAlignment="1">
      <alignment wrapText="1"/>
    </xf>
    <xf numFmtId="0" fontId="11" fillId="4" borderId="11" xfId="0" applyFont="1" applyFill="1" applyBorder="1" applyAlignment="1"/>
    <xf numFmtId="0" fontId="21" fillId="4" borderId="11" xfId="0" applyFont="1" applyFill="1" applyBorder="1" applyAlignment="1"/>
    <xf numFmtId="4" fontId="21" fillId="4" borderId="11" xfId="0" applyNumberFormat="1" applyFont="1" applyFill="1" applyBorder="1"/>
    <xf numFmtId="4" fontId="21" fillId="0" borderId="0" xfId="0" applyNumberFormat="1" applyFont="1"/>
    <xf numFmtId="4" fontId="11" fillId="0" borderId="0" xfId="0" applyNumberFormat="1" applyFont="1"/>
    <xf numFmtId="0" fontId="21" fillId="0" borderId="0" xfId="0" applyFont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/>
    <xf numFmtId="0" fontId="3" fillId="4" borderId="11" xfId="0" applyFont="1" applyFill="1" applyBorder="1" applyAlignment="1">
      <alignment horizontal="right"/>
    </xf>
    <xf numFmtId="3" fontId="21" fillId="4" borderId="11" xfId="0" applyNumberFormat="1" applyFont="1" applyFill="1" applyBorder="1" applyAlignment="1">
      <alignment wrapText="1"/>
    </xf>
    <xf numFmtId="4" fontId="0" fillId="6" borderId="11" xfId="0" applyNumberFormat="1" applyFill="1" applyBorder="1"/>
    <xf numFmtId="2" fontId="13" fillId="9" borderId="11" xfId="0" applyNumberFormat="1" applyFont="1" applyFill="1" applyBorder="1" applyAlignment="1">
      <alignment horizontal="right" wrapText="1"/>
    </xf>
    <xf numFmtId="2" fontId="13" fillId="5" borderId="11" xfId="0" applyNumberFormat="1" applyFont="1" applyFill="1" applyBorder="1" applyAlignment="1">
      <alignment horizontal="right" vertical="center" wrapText="1"/>
    </xf>
    <xf numFmtId="2" fontId="11" fillId="8" borderId="11" xfId="0" applyNumberFormat="1" applyFont="1" applyFill="1" applyBorder="1" applyAlignment="1" applyProtection="1">
      <alignment horizontal="right" vertical="center" wrapText="1"/>
    </xf>
    <xf numFmtId="2" fontId="21" fillId="6" borderId="11" xfId="0" applyNumberFormat="1" applyFont="1" applyFill="1" applyBorder="1"/>
    <xf numFmtId="2" fontId="13" fillId="5" borderId="11" xfId="1" applyNumberFormat="1" applyFont="1" applyFill="1" applyBorder="1" applyAlignment="1" applyProtection="1">
      <alignment horizontal="right" wrapText="1"/>
    </xf>
    <xf numFmtId="2" fontId="13" fillId="5" borderId="11" xfId="0" applyNumberFormat="1" applyFont="1" applyFill="1" applyBorder="1" applyAlignment="1">
      <alignment horizontal="right" wrapText="1"/>
    </xf>
    <xf numFmtId="2" fontId="26" fillId="6" borderId="11" xfId="0" applyNumberFormat="1" applyFont="1" applyFill="1" applyBorder="1"/>
    <xf numFmtId="4" fontId="13" fillId="9" borderId="11" xfId="0" applyNumberFormat="1" applyFont="1" applyFill="1" applyBorder="1" applyAlignment="1">
      <alignment horizontal="right" wrapText="1"/>
    </xf>
    <xf numFmtId="4" fontId="13" fillId="5" borderId="1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12" fillId="2" borderId="2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/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3" fontId="0" fillId="0" borderId="0" xfId="0" applyNumberFormat="1" applyBorder="1" applyAlignment="1">
      <alignment wrapText="1"/>
    </xf>
    <xf numFmtId="49" fontId="9" fillId="2" borderId="7" xfId="0" applyNumberFormat="1" applyFont="1" applyFill="1" applyBorder="1" applyAlignment="1" applyProtection="1">
      <alignment horizontal="right" vertical="center" wrapText="1"/>
    </xf>
    <xf numFmtId="0" fontId="31" fillId="3" borderId="11" xfId="0" applyNumberFormat="1" applyFont="1" applyFill="1" applyBorder="1" applyAlignment="1" applyProtection="1">
      <alignment horizontal="center" vertical="center" wrapText="1"/>
    </xf>
    <xf numFmtId="0" fontId="0" fillId="2" borderId="6" xfId="0" applyNumberFormat="1" applyFont="1" applyFill="1" applyBorder="1" applyAlignment="1" applyProtection="1">
      <alignment wrapText="1"/>
      <protection locked="0"/>
    </xf>
    <xf numFmtId="0" fontId="0" fillId="2" borderId="22" xfId="0" applyNumberFormat="1" applyFont="1" applyFill="1" applyBorder="1" applyAlignment="1" applyProtection="1">
      <alignment wrapText="1"/>
      <protection locked="0"/>
    </xf>
    <xf numFmtId="3" fontId="2" fillId="2" borderId="6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22" xfId="0" applyNumberFormat="1" applyFont="1" applyFill="1" applyBorder="1" applyAlignment="1" applyProtection="1">
      <alignment horizontal="right" vertical="center" wrapText="1"/>
    </xf>
    <xf numFmtId="3" fontId="2" fillId="2" borderId="27" xfId="0" applyNumberFormat="1" applyFont="1" applyFill="1" applyBorder="1" applyAlignment="1" applyProtection="1">
      <alignment horizontal="right" vertical="center" wrapText="1"/>
    </xf>
    <xf numFmtId="3" fontId="2" fillId="2" borderId="24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8" xfId="0" applyNumberFormat="1" applyFont="1" applyFill="1" applyBorder="1" applyAlignment="1" applyProtection="1">
      <alignment horizontal="right" vertical="center" wrapText="1"/>
    </xf>
    <xf numFmtId="4" fontId="2" fillId="2" borderId="27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2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/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2" applyFont="1" applyBorder="1" applyAlignment="1">
      <alignment horizontal="right" wrapText="1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NumberFormat="1" applyFont="1" applyFill="1" applyBorder="1" applyAlignment="1" applyProtection="1">
      <alignment horizontal="right" vertical="top" wrapText="1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Border="1" applyAlignment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7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2" fillId="2" borderId="9" xfId="0" applyNumberFormat="1" applyFont="1" applyFill="1" applyBorder="1" applyAlignment="1" applyProtection="1">
      <alignment horizontal="right" vertical="center" wrapText="1"/>
    </xf>
    <xf numFmtId="3" fontId="12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Border="1" applyAlignment="1">
      <alignment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7" fillId="3" borderId="20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21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14" xfId="0" applyNumberFormat="1" applyFont="1" applyFill="1" applyBorder="1" applyAlignment="1" applyProtection="1">
      <alignment horizontal="center" vertical="center" wrapText="1"/>
    </xf>
    <xf numFmtId="0" fontId="7" fillId="3" borderId="12" xfId="0" applyNumberFormat="1" applyFont="1" applyFill="1" applyBorder="1" applyAlignment="1" applyProtection="1">
      <alignment horizontal="center" vertical="center" wrapText="1"/>
    </xf>
    <xf numFmtId="0" fontId="7" fillId="3" borderId="13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0" fontId="7" fillId="3" borderId="19" xfId="0" applyNumberFormat="1" applyFont="1" applyFill="1" applyBorder="1" applyAlignment="1" applyProtection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17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wrapText="1"/>
    </xf>
    <xf numFmtId="49" fontId="7" fillId="3" borderId="11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3" fontId="2" fillId="2" borderId="4" xfId="0" applyNumberFormat="1" applyFont="1" applyFill="1" applyBorder="1" applyAlignment="1" applyProtection="1">
      <alignment horizontal="right" vertical="center" wrapText="1"/>
    </xf>
    <xf numFmtId="3" fontId="2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9" xfId="0" applyNumberFormat="1" applyFont="1" applyFill="1" applyBorder="1" applyAlignment="1" applyProtection="1">
      <alignment horizontal="left" vertical="center" wrapText="1"/>
    </xf>
    <xf numFmtId="3" fontId="2" fillId="2" borderId="8" xfId="0" applyNumberFormat="1" applyFont="1" applyFill="1" applyBorder="1" applyAlignment="1" applyProtection="1">
      <alignment horizontal="right" vertical="center" wrapText="1"/>
    </xf>
    <xf numFmtId="3" fontId="2" fillId="2" borderId="24" xfId="0" applyNumberFormat="1" applyFont="1" applyFill="1" applyBorder="1" applyAlignment="1" applyProtection="1">
      <alignment horizontal="right" vertical="center" wrapText="1"/>
      <protection locked="0"/>
    </xf>
    <xf numFmtId="0" fontId="31" fillId="3" borderId="11" xfId="0" applyNumberFormat="1" applyFont="1" applyFill="1" applyBorder="1" applyAlignment="1" applyProtection="1">
      <alignment horizontal="center" vertical="center" wrapText="1"/>
    </xf>
  </cellXfs>
  <cellStyles count="8">
    <cellStyle name="Normal" xfId="0" builtinId="0"/>
    <cellStyle name="Normal 2 2" xfId="1" xr:uid="{00000000-0005-0000-0000-000001000000}"/>
    <cellStyle name="Normal 3 3" xfId="2" xr:uid="{00000000-0005-0000-0000-000002000000}"/>
    <cellStyle name="Normal 6" xfId="5" xr:uid="{21AA44A9-EBE6-48CC-A1E1-4425728134DD}"/>
    <cellStyle name="Normalno 2" xfId="7" xr:uid="{C76DA2D3-734D-4626-B13D-73D179C853CA}"/>
    <cellStyle name="Normalno 4" xfId="6" xr:uid="{3CFDB4AA-5E83-4C6B-BE94-3CB4887C0DC4}"/>
    <cellStyle name="Obično_List4" xfId="3" xr:uid="{00000000-0005-0000-0000-000003000000}"/>
    <cellStyle name="SAPBEXstdData" xfId="4" xr:uid="{00000000-0005-0000-0000-000004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670560</xdr:colOff>
      <xdr:row>1</xdr:row>
      <xdr:rowOff>106680</xdr:rowOff>
    </xdr:to>
    <xdr:pic>
      <xdr:nvPicPr>
        <xdr:cNvPr id="2" name="Picture 1" descr="uniri kolor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4"/>
    <col min="3" max="3" width="16.85546875" style="8"/>
    <col min="4" max="4" width="16.85546875" style="5"/>
    <col min="6" max="8" width="16.85546875" style="11"/>
    <col min="10" max="12" width="16.85546875" style="11"/>
  </cols>
  <sheetData>
    <row r="1" spans="1:12">
      <c r="A1" s="188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>
      <c r="A2" s="6"/>
      <c r="B2" s="2"/>
      <c r="C2" s="6"/>
      <c r="D2" s="3"/>
      <c r="E2" s="7"/>
      <c r="F2" s="10"/>
      <c r="G2" s="10"/>
    </row>
    <row r="3" spans="1:12">
      <c r="A3" s="12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3" t="s">
        <v>9</v>
      </c>
      <c r="J3" s="10" t="s">
        <v>10</v>
      </c>
      <c r="K3" s="10" t="s">
        <v>11</v>
      </c>
      <c r="L3" s="10" t="s">
        <v>12</v>
      </c>
    </row>
    <row r="4" spans="1:12">
      <c r="A4" t="s">
        <v>13</v>
      </c>
      <c r="B4" t="s">
        <v>14</v>
      </c>
      <c r="C4" t="s">
        <v>15</v>
      </c>
      <c r="D4" t="s">
        <v>16</v>
      </c>
      <c r="E4" t="s">
        <v>17</v>
      </c>
      <c r="F4" s="14">
        <v>395000</v>
      </c>
      <c r="G4" s="14">
        <v>653178.09</v>
      </c>
      <c r="H4" s="14">
        <v>0</v>
      </c>
      <c r="I4" t="s">
        <v>18</v>
      </c>
      <c r="J4" s="14">
        <v>88000</v>
      </c>
      <c r="K4" s="14">
        <v>175381.91</v>
      </c>
      <c r="L4" s="14">
        <v>0</v>
      </c>
    </row>
    <row r="5" spans="1:1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14">
        <v>0</v>
      </c>
      <c r="G5" s="14">
        <v>0</v>
      </c>
      <c r="H5" s="14">
        <v>0</v>
      </c>
      <c r="I5" t="s">
        <v>24</v>
      </c>
      <c r="J5" s="14">
        <v>0</v>
      </c>
      <c r="K5" s="14">
        <v>100929.11</v>
      </c>
      <c r="L5" s="14">
        <v>0</v>
      </c>
    </row>
    <row r="6" spans="1:1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s="14">
        <v>0</v>
      </c>
      <c r="G6" s="14">
        <v>0</v>
      </c>
      <c r="H6" s="14">
        <v>0</v>
      </c>
      <c r="I6" t="s">
        <v>30</v>
      </c>
      <c r="J6" s="14">
        <v>307000</v>
      </c>
      <c r="K6" s="14">
        <v>376867.07</v>
      </c>
      <c r="L6" s="14">
        <v>0</v>
      </c>
    </row>
    <row r="7" spans="1:12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14">
        <v>2500</v>
      </c>
      <c r="G7" s="14">
        <v>2500</v>
      </c>
      <c r="H7" s="14">
        <v>0</v>
      </c>
      <c r="I7" t="s">
        <v>36</v>
      </c>
      <c r="J7" s="14">
        <v>2500</v>
      </c>
      <c r="K7" s="14">
        <v>2500</v>
      </c>
      <c r="L7" s="14">
        <v>0</v>
      </c>
    </row>
    <row r="8" spans="1:1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s="14">
        <v>73600</v>
      </c>
      <c r="G8" s="14">
        <v>101242.6</v>
      </c>
      <c r="H8" s="14">
        <v>0</v>
      </c>
      <c r="I8" t="s">
        <v>42</v>
      </c>
      <c r="J8" s="14">
        <v>60000</v>
      </c>
      <c r="K8" s="14">
        <v>58414.41</v>
      </c>
      <c r="L8" s="14">
        <v>0</v>
      </c>
    </row>
    <row r="9" spans="1:12">
      <c r="A9" t="s">
        <v>43</v>
      </c>
      <c r="B9" t="s">
        <v>44</v>
      </c>
      <c r="C9" t="s">
        <v>45</v>
      </c>
      <c r="D9" t="s">
        <v>46</v>
      </c>
      <c r="E9" t="s">
        <v>47</v>
      </c>
      <c r="F9" s="14">
        <v>0</v>
      </c>
      <c r="G9" s="14">
        <v>0</v>
      </c>
      <c r="H9" s="14">
        <v>0</v>
      </c>
      <c r="I9" t="s">
        <v>48</v>
      </c>
      <c r="J9" s="14">
        <v>13600</v>
      </c>
      <c r="K9" s="14">
        <v>27184.19</v>
      </c>
      <c r="L9" s="14">
        <v>0</v>
      </c>
    </row>
    <row r="10" spans="1:12">
      <c r="A10" t="s">
        <v>49</v>
      </c>
      <c r="B10" t="s">
        <v>50</v>
      </c>
      <c r="C10" t="s">
        <v>51</v>
      </c>
      <c r="D10" t="s">
        <v>52</v>
      </c>
      <c r="E10" t="s">
        <v>53</v>
      </c>
      <c r="F10" s="14">
        <v>0</v>
      </c>
      <c r="G10" s="14">
        <v>0</v>
      </c>
      <c r="H10" s="14">
        <v>0</v>
      </c>
      <c r="I10" t="s">
        <v>54</v>
      </c>
      <c r="J10" s="14">
        <v>0</v>
      </c>
      <c r="K10" s="14">
        <v>15644</v>
      </c>
      <c r="L10" s="14">
        <v>0</v>
      </c>
    </row>
    <row r="11" spans="1:12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s="14">
        <v>7700</v>
      </c>
      <c r="G11" s="14">
        <v>11104.04</v>
      </c>
      <c r="H11" s="14">
        <v>0</v>
      </c>
      <c r="I11" t="s">
        <v>60</v>
      </c>
      <c r="J11" s="14">
        <v>0</v>
      </c>
      <c r="K11" s="14">
        <v>1715.79</v>
      </c>
      <c r="L11" s="14">
        <v>0</v>
      </c>
    </row>
    <row r="12" spans="1:12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s="14">
        <v>0</v>
      </c>
      <c r="G12" s="14">
        <v>0</v>
      </c>
      <c r="H12" s="14">
        <v>0</v>
      </c>
      <c r="I12" t="s">
        <v>66</v>
      </c>
      <c r="J12" s="14">
        <v>1500</v>
      </c>
      <c r="K12" s="14">
        <v>2981.5</v>
      </c>
      <c r="L12" s="14">
        <v>0</v>
      </c>
    </row>
    <row r="13" spans="1:12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s="14">
        <v>0</v>
      </c>
      <c r="G13" s="14">
        <v>0</v>
      </c>
      <c r="H13" s="14">
        <v>0</v>
      </c>
      <c r="I13" t="s">
        <v>72</v>
      </c>
      <c r="J13" s="14">
        <v>6200</v>
      </c>
      <c r="K13" s="14">
        <v>6406.75</v>
      </c>
      <c r="L13" s="14">
        <v>0</v>
      </c>
    </row>
    <row r="14" spans="1:12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s="14">
        <v>40200</v>
      </c>
      <c r="G14" s="14">
        <v>59643.65</v>
      </c>
      <c r="H14" s="14">
        <v>0</v>
      </c>
      <c r="I14" t="s">
        <v>78</v>
      </c>
      <c r="J14" s="14">
        <v>30000</v>
      </c>
      <c r="K14" s="14">
        <v>51884.76</v>
      </c>
      <c r="L14" s="14">
        <v>0</v>
      </c>
    </row>
    <row r="15" spans="1:12">
      <c r="A15" t="s">
        <v>79</v>
      </c>
      <c r="B15" t="s">
        <v>80</v>
      </c>
      <c r="C15" t="s">
        <v>81</v>
      </c>
      <c r="D15" t="s">
        <v>82</v>
      </c>
      <c r="E15" t="s">
        <v>83</v>
      </c>
      <c r="F15" s="14">
        <v>0</v>
      </c>
      <c r="G15" s="14">
        <v>0</v>
      </c>
      <c r="H15" s="14">
        <v>0</v>
      </c>
      <c r="I15" t="s">
        <v>84</v>
      </c>
      <c r="J15" s="14">
        <v>10200</v>
      </c>
      <c r="K15" s="14">
        <v>7758.89</v>
      </c>
      <c r="L15" s="14">
        <v>0</v>
      </c>
    </row>
    <row r="16" spans="1:12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s="14">
        <v>2500</v>
      </c>
      <c r="G16" s="14">
        <v>2511.63</v>
      </c>
      <c r="H16" s="14">
        <v>0</v>
      </c>
      <c r="I16" t="s">
        <v>90</v>
      </c>
      <c r="J16" s="14">
        <v>2500</v>
      </c>
      <c r="K16" s="14">
        <v>2511.63</v>
      </c>
      <c r="L16" s="14">
        <v>0</v>
      </c>
    </row>
    <row r="17" spans="1:12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s="14">
        <v>1900</v>
      </c>
      <c r="G17" s="14">
        <v>0</v>
      </c>
      <c r="H17" s="14">
        <v>0</v>
      </c>
      <c r="I17" t="s">
        <v>96</v>
      </c>
      <c r="J17" s="14">
        <v>1900</v>
      </c>
      <c r="K17" s="14">
        <v>0</v>
      </c>
      <c r="L17" s="14">
        <v>0</v>
      </c>
    </row>
    <row r="18" spans="1:12">
      <c r="A18" t="s">
        <v>97</v>
      </c>
      <c r="B18" t="s">
        <v>98</v>
      </c>
      <c r="C18" t="s">
        <v>99</v>
      </c>
      <c r="D18" t="s">
        <v>100</v>
      </c>
      <c r="E18" t="s">
        <v>101</v>
      </c>
      <c r="F18" s="14">
        <v>500</v>
      </c>
      <c r="G18" s="14">
        <v>250</v>
      </c>
      <c r="H18" s="14">
        <v>0</v>
      </c>
      <c r="I18" t="s">
        <v>102</v>
      </c>
      <c r="J18" s="14">
        <v>500</v>
      </c>
      <c r="K18" s="14">
        <v>0</v>
      </c>
      <c r="L18" s="14">
        <v>0</v>
      </c>
    </row>
    <row r="19" spans="1:12">
      <c r="A19" t="s">
        <v>103</v>
      </c>
      <c r="B19" t="s">
        <v>104</v>
      </c>
      <c r="C19" t="s">
        <v>105</v>
      </c>
      <c r="D19" t="s">
        <v>106</v>
      </c>
      <c r="E19" t="s">
        <v>107</v>
      </c>
      <c r="F19" s="14">
        <v>0</v>
      </c>
      <c r="G19" s="14">
        <v>0</v>
      </c>
      <c r="H19" s="14">
        <v>0</v>
      </c>
      <c r="I19" t="s">
        <v>108</v>
      </c>
      <c r="J19" s="14">
        <v>0</v>
      </c>
      <c r="K19" s="14">
        <v>250</v>
      </c>
      <c r="L19" s="14">
        <v>0</v>
      </c>
    </row>
    <row r="20" spans="1:12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s="14">
        <v>1000</v>
      </c>
      <c r="G20" s="14">
        <v>675.85</v>
      </c>
      <c r="H20" s="14">
        <v>0</v>
      </c>
      <c r="I20" t="s">
        <v>114</v>
      </c>
      <c r="J20" s="14">
        <v>1000</v>
      </c>
      <c r="K20" s="14">
        <v>675.85</v>
      </c>
      <c r="L20" s="14">
        <v>0</v>
      </c>
    </row>
    <row r="21" spans="1:12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s="14">
        <v>4300</v>
      </c>
      <c r="G21" s="14">
        <v>0</v>
      </c>
      <c r="H21" s="14">
        <v>0</v>
      </c>
      <c r="I21" t="s">
        <v>120</v>
      </c>
      <c r="J21" s="14">
        <v>4300</v>
      </c>
      <c r="K21" s="14">
        <v>0</v>
      </c>
      <c r="L21" s="14">
        <v>0</v>
      </c>
    </row>
    <row r="22" spans="1:12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s="14">
        <v>6000</v>
      </c>
      <c r="G22" s="14">
        <v>3850</v>
      </c>
      <c r="H22" s="14">
        <v>0</v>
      </c>
      <c r="I22" t="s">
        <v>126</v>
      </c>
      <c r="J22" s="14">
        <v>4000</v>
      </c>
      <c r="K22" s="14">
        <v>3850</v>
      </c>
      <c r="L22" s="14">
        <v>0</v>
      </c>
    </row>
    <row r="23" spans="1:12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 s="14">
        <v>0</v>
      </c>
      <c r="G23" s="14">
        <v>0</v>
      </c>
      <c r="H23" s="14">
        <v>0</v>
      </c>
      <c r="I23" t="s">
        <v>132</v>
      </c>
      <c r="J23" s="14">
        <v>2000</v>
      </c>
      <c r="K23" s="14">
        <v>0</v>
      </c>
      <c r="L23" s="14">
        <v>0</v>
      </c>
    </row>
    <row r="24" spans="1:12">
      <c r="A24" t="s">
        <v>133</v>
      </c>
      <c r="B24" t="s">
        <v>134</v>
      </c>
      <c r="C24" t="s">
        <v>135</v>
      </c>
      <c r="D24" t="s">
        <v>136</v>
      </c>
      <c r="E24" t="s">
        <v>137</v>
      </c>
      <c r="F24" s="14">
        <v>1000</v>
      </c>
      <c r="G24" s="14">
        <v>562.5</v>
      </c>
      <c r="H24" s="14">
        <v>0</v>
      </c>
      <c r="I24" t="s">
        <v>138</v>
      </c>
      <c r="J24" s="14">
        <v>1000</v>
      </c>
      <c r="K24" s="14">
        <v>562.5</v>
      </c>
      <c r="L24" s="14">
        <v>0</v>
      </c>
    </row>
    <row r="25" spans="1:12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s="14">
        <v>12600</v>
      </c>
      <c r="G25" s="14">
        <v>9286.5</v>
      </c>
      <c r="H25" s="14">
        <v>0</v>
      </c>
      <c r="I25" t="s">
        <v>144</v>
      </c>
      <c r="J25" s="14">
        <v>5400</v>
      </c>
      <c r="K25" s="14">
        <v>5309</v>
      </c>
      <c r="L25" s="14">
        <v>0</v>
      </c>
    </row>
    <row r="26" spans="1:12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s="14">
        <v>0</v>
      </c>
      <c r="G26" s="14">
        <v>0</v>
      </c>
      <c r="H26" s="14">
        <v>0</v>
      </c>
      <c r="I26" t="s">
        <v>150</v>
      </c>
      <c r="J26" s="14">
        <v>7200</v>
      </c>
      <c r="K26" s="14">
        <v>3977.5</v>
      </c>
      <c r="L26" s="14">
        <v>0</v>
      </c>
    </row>
    <row r="27" spans="1:12">
      <c r="A27" t="s">
        <v>151</v>
      </c>
      <c r="B27" t="s">
        <v>152</v>
      </c>
      <c r="C27" t="s">
        <v>153</v>
      </c>
      <c r="D27" t="s">
        <v>154</v>
      </c>
      <c r="E27" t="s">
        <v>155</v>
      </c>
      <c r="F27" s="14">
        <v>100</v>
      </c>
      <c r="G27" s="14">
        <v>50</v>
      </c>
      <c r="H27" s="14">
        <v>0</v>
      </c>
      <c r="I27" t="s">
        <v>156</v>
      </c>
      <c r="J27" s="14">
        <v>0</v>
      </c>
      <c r="K27" s="14">
        <v>50</v>
      </c>
      <c r="L27" s="14">
        <v>0</v>
      </c>
    </row>
    <row r="28" spans="1:1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s="14">
        <v>0</v>
      </c>
      <c r="G28" s="14">
        <v>0</v>
      </c>
      <c r="H28" s="14">
        <v>0</v>
      </c>
      <c r="I28" t="s">
        <v>162</v>
      </c>
      <c r="J28" s="14">
        <v>100</v>
      </c>
      <c r="K28" s="14">
        <v>0</v>
      </c>
      <c r="L28" s="14">
        <v>0</v>
      </c>
    </row>
    <row r="29" spans="1:12">
      <c r="A29" t="s">
        <v>163</v>
      </c>
      <c r="B29" t="s">
        <v>164</v>
      </c>
      <c r="C29" t="s">
        <v>165</v>
      </c>
      <c r="D29" t="s">
        <v>166</v>
      </c>
      <c r="E29" t="s">
        <v>167</v>
      </c>
      <c r="F29" s="14">
        <v>0</v>
      </c>
      <c r="G29" s="14">
        <v>15.57</v>
      </c>
      <c r="H29" s="14">
        <v>0</v>
      </c>
      <c r="I29" t="s">
        <v>168</v>
      </c>
      <c r="J29" s="14">
        <v>0</v>
      </c>
      <c r="K29" s="14">
        <v>15.57</v>
      </c>
      <c r="L29" s="14">
        <v>0</v>
      </c>
    </row>
    <row r="30" spans="1:1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F30" s="14">
        <v>11400</v>
      </c>
      <c r="G30" s="14">
        <v>0</v>
      </c>
      <c r="H30" s="14">
        <v>0</v>
      </c>
      <c r="I30" t="s">
        <v>174</v>
      </c>
      <c r="J30" s="14">
        <v>11400</v>
      </c>
      <c r="K30" s="14">
        <v>0</v>
      </c>
      <c r="L30" s="14">
        <v>0</v>
      </c>
    </row>
    <row r="31" spans="1:12">
      <c r="A31" t="s">
        <v>175</v>
      </c>
      <c r="B31" t="s">
        <v>176</v>
      </c>
      <c r="C31" t="s">
        <v>177</v>
      </c>
      <c r="D31" t="s">
        <v>178</v>
      </c>
      <c r="E31" t="s">
        <v>179</v>
      </c>
      <c r="F31" s="14">
        <v>27000</v>
      </c>
      <c r="G31" s="14">
        <v>26098</v>
      </c>
      <c r="H31" s="14">
        <v>0</v>
      </c>
      <c r="I31" t="s">
        <v>180</v>
      </c>
      <c r="J31" s="14">
        <v>27000</v>
      </c>
      <c r="K31" s="14">
        <v>26098</v>
      </c>
      <c r="L31" s="14">
        <v>0</v>
      </c>
    </row>
    <row r="32" spans="1:12">
      <c r="A32" t="s">
        <v>181</v>
      </c>
      <c r="B32" t="s">
        <v>182</v>
      </c>
      <c r="C32" t="s">
        <v>183</v>
      </c>
      <c r="D32" t="s">
        <v>184</v>
      </c>
      <c r="E32" t="s">
        <v>185</v>
      </c>
      <c r="F32" s="14">
        <v>15323000</v>
      </c>
      <c r="G32" s="14">
        <v>15217683.58</v>
      </c>
      <c r="H32" s="14">
        <v>0</v>
      </c>
      <c r="I32" t="s">
        <v>186</v>
      </c>
      <c r="J32" s="14">
        <v>15323000</v>
      </c>
      <c r="K32" s="14">
        <v>15217683.58</v>
      </c>
      <c r="L32" s="14">
        <v>0</v>
      </c>
    </row>
    <row r="33" spans="1:12">
      <c r="A33" t="s">
        <v>187</v>
      </c>
      <c r="B33" t="s">
        <v>188</v>
      </c>
      <c r="C33" t="s">
        <v>189</v>
      </c>
      <c r="D33" t="s">
        <v>190</v>
      </c>
      <c r="E33" t="s">
        <v>191</v>
      </c>
      <c r="F33" s="14">
        <v>409210</v>
      </c>
      <c r="G33" s="14">
        <v>408384.63</v>
      </c>
      <c r="H33" s="14">
        <v>0</v>
      </c>
      <c r="I33" t="s">
        <v>192</v>
      </c>
      <c r="J33" s="14">
        <v>409210</v>
      </c>
      <c r="K33" s="14">
        <v>408384.63</v>
      </c>
      <c r="L33" s="14">
        <v>0</v>
      </c>
    </row>
    <row r="34" spans="1:12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s="14">
        <v>2360000</v>
      </c>
      <c r="G34" s="14">
        <v>2358428.75</v>
      </c>
      <c r="H34" s="14">
        <v>0</v>
      </c>
      <c r="I34" t="s">
        <v>198</v>
      </c>
      <c r="J34" s="14">
        <v>2360000</v>
      </c>
      <c r="K34" s="14">
        <v>2358428.75</v>
      </c>
      <c r="L34" s="14">
        <v>0</v>
      </c>
    </row>
    <row r="35" spans="1:12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s="14">
        <v>256000</v>
      </c>
      <c r="G35" s="14">
        <v>258625.02</v>
      </c>
      <c r="H35" s="14">
        <v>0</v>
      </c>
      <c r="I35" t="s">
        <v>204</v>
      </c>
      <c r="J35" s="14">
        <v>256000</v>
      </c>
      <c r="K35" s="14">
        <v>258625.02</v>
      </c>
      <c r="L35" s="14">
        <v>0</v>
      </c>
    </row>
    <row r="36" spans="1:12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F36" s="14">
        <v>327853</v>
      </c>
      <c r="G36" s="14">
        <v>328699.65999999997</v>
      </c>
      <c r="H36" s="14">
        <v>0</v>
      </c>
      <c r="I36" t="s">
        <v>210</v>
      </c>
      <c r="J36" s="14">
        <v>327853</v>
      </c>
      <c r="K36" s="14">
        <v>328699.65999999997</v>
      </c>
      <c r="L36" s="14">
        <v>0</v>
      </c>
    </row>
    <row r="37" spans="1:12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s="14">
        <v>22770</v>
      </c>
      <c r="G37" s="14">
        <v>7500</v>
      </c>
      <c r="H37" s="14">
        <v>0</v>
      </c>
      <c r="I37" t="s">
        <v>216</v>
      </c>
      <c r="J37" s="14">
        <v>22770</v>
      </c>
      <c r="K37" s="14">
        <v>7500</v>
      </c>
      <c r="L37" s="14">
        <v>0</v>
      </c>
    </row>
    <row r="38" spans="1:12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F38" s="14">
        <v>35240</v>
      </c>
      <c r="G38" s="14">
        <v>35240.400000000001</v>
      </c>
      <c r="H38" s="14">
        <v>0</v>
      </c>
      <c r="I38" t="s">
        <v>222</v>
      </c>
      <c r="J38" s="14">
        <v>35240</v>
      </c>
      <c r="K38" s="14">
        <v>35240.400000000001</v>
      </c>
      <c r="L38" s="14">
        <v>0</v>
      </c>
    </row>
    <row r="39" spans="1:12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F39" s="14">
        <v>3900000</v>
      </c>
      <c r="G39" s="14">
        <v>3898921.02</v>
      </c>
      <c r="H39" s="14">
        <v>0</v>
      </c>
      <c r="I39" t="s">
        <v>228</v>
      </c>
      <c r="J39" s="14">
        <v>1970000</v>
      </c>
      <c r="K39" s="14">
        <v>1842681.88</v>
      </c>
      <c r="L39" s="14">
        <v>0</v>
      </c>
    </row>
    <row r="40" spans="1:12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s="14">
        <v>0</v>
      </c>
      <c r="G40" s="14">
        <v>0</v>
      </c>
      <c r="H40" s="14">
        <v>0</v>
      </c>
      <c r="I40" t="s">
        <v>234</v>
      </c>
      <c r="J40" s="14">
        <v>30000</v>
      </c>
      <c r="K40" s="14">
        <v>26877.14</v>
      </c>
      <c r="L40" s="14">
        <v>0</v>
      </c>
    </row>
    <row r="41" spans="1:12">
      <c r="A41" t="s">
        <v>235</v>
      </c>
      <c r="B41" t="s">
        <v>236</v>
      </c>
      <c r="C41" t="s">
        <v>237</v>
      </c>
      <c r="D41" t="s">
        <v>238</v>
      </c>
      <c r="E41" t="s">
        <v>239</v>
      </c>
      <c r="F41" s="14">
        <v>0</v>
      </c>
      <c r="G41" s="14">
        <v>0</v>
      </c>
      <c r="H41" s="14">
        <v>0</v>
      </c>
      <c r="I41" t="s">
        <v>240</v>
      </c>
      <c r="J41" s="14">
        <v>1900000</v>
      </c>
      <c r="K41" s="14">
        <v>2029362</v>
      </c>
      <c r="L41" s="14">
        <v>0</v>
      </c>
    </row>
    <row r="42" spans="1:12">
      <c r="A42" t="s">
        <v>241</v>
      </c>
      <c r="B42" t="s">
        <v>242</v>
      </c>
      <c r="C42" t="s">
        <v>243</v>
      </c>
      <c r="D42" t="s">
        <v>244</v>
      </c>
      <c r="E42" t="s">
        <v>245</v>
      </c>
      <c r="F42" s="14">
        <v>110000</v>
      </c>
      <c r="G42" s="14">
        <v>41260</v>
      </c>
      <c r="H42" s="14">
        <v>0</v>
      </c>
      <c r="I42" t="s">
        <v>246</v>
      </c>
      <c r="J42" s="14">
        <v>20000</v>
      </c>
      <c r="K42" s="14">
        <v>0</v>
      </c>
      <c r="L42" s="14">
        <v>0</v>
      </c>
    </row>
    <row r="43" spans="1:12">
      <c r="A43" t="s">
        <v>247</v>
      </c>
      <c r="B43" t="s">
        <v>248</v>
      </c>
      <c r="C43" t="s">
        <v>249</v>
      </c>
      <c r="D43" t="s">
        <v>250</v>
      </c>
      <c r="E43" t="s">
        <v>251</v>
      </c>
      <c r="F43" s="14">
        <v>0</v>
      </c>
      <c r="G43" s="14">
        <v>0</v>
      </c>
      <c r="H43" s="14">
        <v>0</v>
      </c>
      <c r="I43" t="s">
        <v>252</v>
      </c>
      <c r="J43" s="14">
        <v>90000</v>
      </c>
      <c r="K43" s="14">
        <v>41260</v>
      </c>
      <c r="L43" s="14">
        <v>0</v>
      </c>
    </row>
    <row r="44" spans="1:12">
      <c r="A44" t="s">
        <v>253</v>
      </c>
      <c r="B44" t="s">
        <v>254</v>
      </c>
      <c r="C44" t="s">
        <v>255</v>
      </c>
      <c r="D44" t="s">
        <v>256</v>
      </c>
      <c r="E44" t="s">
        <v>257</v>
      </c>
      <c r="F44" s="14">
        <v>590000</v>
      </c>
      <c r="G44" s="14">
        <v>605420.68999999994</v>
      </c>
      <c r="H44" s="14">
        <v>0</v>
      </c>
      <c r="I44" t="s">
        <v>258</v>
      </c>
      <c r="J44" s="14">
        <v>290000</v>
      </c>
      <c r="K44" s="14">
        <v>285956.63</v>
      </c>
      <c r="L44" s="14">
        <v>0</v>
      </c>
    </row>
    <row r="45" spans="1:12">
      <c r="A45" t="s">
        <v>259</v>
      </c>
      <c r="B45" t="s">
        <v>260</v>
      </c>
      <c r="C45" t="s">
        <v>261</v>
      </c>
      <c r="D45" t="s">
        <v>262</v>
      </c>
      <c r="E45" t="s">
        <v>263</v>
      </c>
      <c r="F45" s="14">
        <v>0</v>
      </c>
      <c r="G45" s="14">
        <v>0</v>
      </c>
      <c r="H45" s="14">
        <v>0</v>
      </c>
      <c r="I45" t="s">
        <v>264</v>
      </c>
      <c r="J45" s="14">
        <v>5000</v>
      </c>
      <c r="K45" s="14">
        <v>4165.95</v>
      </c>
      <c r="L45" s="14">
        <v>0</v>
      </c>
    </row>
    <row r="46" spans="1:12">
      <c r="A46" t="s">
        <v>265</v>
      </c>
      <c r="B46" t="s">
        <v>266</v>
      </c>
      <c r="C46" t="s">
        <v>267</v>
      </c>
      <c r="D46" t="s">
        <v>268</v>
      </c>
      <c r="E46" t="s">
        <v>269</v>
      </c>
      <c r="F46" s="14">
        <v>0</v>
      </c>
      <c r="G46" s="14">
        <v>0</v>
      </c>
      <c r="H46" s="14">
        <v>0</v>
      </c>
      <c r="I46" t="s">
        <v>270</v>
      </c>
      <c r="J46" s="14">
        <v>295000</v>
      </c>
      <c r="K46" s="14">
        <v>315298.11</v>
      </c>
      <c r="L46" s="14">
        <v>0</v>
      </c>
    </row>
    <row r="47" spans="1:12">
      <c r="A47" t="s">
        <v>271</v>
      </c>
      <c r="B47" t="s">
        <v>272</v>
      </c>
      <c r="C47" t="s">
        <v>273</v>
      </c>
      <c r="D47" t="s">
        <v>274</v>
      </c>
      <c r="E47" t="s">
        <v>275</v>
      </c>
      <c r="F47" s="14">
        <v>74000</v>
      </c>
      <c r="G47" s="14">
        <v>66319.070000000007</v>
      </c>
      <c r="H47" s="14">
        <v>0</v>
      </c>
      <c r="I47" t="s">
        <v>276</v>
      </c>
      <c r="J47" s="14">
        <v>2000</v>
      </c>
      <c r="K47" s="14">
        <v>456.92</v>
      </c>
      <c r="L47" s="14">
        <v>0</v>
      </c>
    </row>
    <row r="48" spans="1:12">
      <c r="A48" t="s">
        <v>277</v>
      </c>
      <c r="B48" t="s">
        <v>278</v>
      </c>
      <c r="C48" t="s">
        <v>279</v>
      </c>
      <c r="D48" t="s">
        <v>280</v>
      </c>
      <c r="E48" t="s">
        <v>281</v>
      </c>
      <c r="F48" s="14">
        <v>0</v>
      </c>
      <c r="G48" s="14">
        <v>0</v>
      </c>
      <c r="H48" s="14">
        <v>0</v>
      </c>
      <c r="I48" t="s">
        <v>282</v>
      </c>
      <c r="J48" s="14">
        <v>32000</v>
      </c>
      <c r="K48" s="14">
        <v>34499.24</v>
      </c>
      <c r="L48" s="14">
        <v>0</v>
      </c>
    </row>
    <row r="49" spans="1:12">
      <c r="A49" t="s">
        <v>283</v>
      </c>
      <c r="B49" t="s">
        <v>284</v>
      </c>
      <c r="C49" t="s">
        <v>285</v>
      </c>
      <c r="D49" t="s">
        <v>286</v>
      </c>
      <c r="E49" t="s">
        <v>287</v>
      </c>
      <c r="F49" s="14">
        <v>0</v>
      </c>
      <c r="G49" s="14">
        <v>0</v>
      </c>
      <c r="H49" s="14">
        <v>0</v>
      </c>
      <c r="I49" t="s">
        <v>288</v>
      </c>
      <c r="J49" s="14">
        <v>40000</v>
      </c>
      <c r="K49" s="14">
        <v>31362.91</v>
      </c>
      <c r="L49" s="14">
        <v>0</v>
      </c>
    </row>
    <row r="50" spans="1:12">
      <c r="A50" t="s">
        <v>289</v>
      </c>
      <c r="B50" t="s">
        <v>290</v>
      </c>
      <c r="C50" t="s">
        <v>291</v>
      </c>
      <c r="D50" t="s">
        <v>292</v>
      </c>
      <c r="E50" t="s">
        <v>293</v>
      </c>
      <c r="F50" s="14">
        <v>605000</v>
      </c>
      <c r="G50" s="14">
        <v>517468.38</v>
      </c>
      <c r="H50" s="14">
        <v>0</v>
      </c>
      <c r="I50" t="s">
        <v>294</v>
      </c>
      <c r="J50" s="14">
        <v>255000</v>
      </c>
      <c r="K50" s="14">
        <v>311773.65999999997</v>
      </c>
      <c r="L50" s="14">
        <v>0</v>
      </c>
    </row>
    <row r="51" spans="1:12">
      <c r="A51" t="s">
        <v>295</v>
      </c>
      <c r="B51" t="s">
        <v>296</v>
      </c>
      <c r="C51" t="s">
        <v>297</v>
      </c>
      <c r="D51" t="s">
        <v>298</v>
      </c>
      <c r="E51" t="s">
        <v>299</v>
      </c>
      <c r="F51" s="14">
        <v>0</v>
      </c>
      <c r="G51" s="14">
        <v>0</v>
      </c>
      <c r="H51" s="14">
        <v>0</v>
      </c>
      <c r="I51" t="s">
        <v>300</v>
      </c>
      <c r="J51" s="14">
        <v>260000</v>
      </c>
      <c r="K51" s="14">
        <v>122608.24</v>
      </c>
      <c r="L51" s="14">
        <v>0</v>
      </c>
    </row>
    <row r="52" spans="1:12">
      <c r="A52" t="s">
        <v>301</v>
      </c>
      <c r="B52" t="s">
        <v>302</v>
      </c>
      <c r="C52" t="s">
        <v>303</v>
      </c>
      <c r="D52" t="s">
        <v>304</v>
      </c>
      <c r="E52" t="s">
        <v>305</v>
      </c>
      <c r="F52" s="14">
        <v>0</v>
      </c>
      <c r="G52" s="14">
        <v>0</v>
      </c>
      <c r="H52" s="14">
        <v>0</v>
      </c>
      <c r="I52" t="s">
        <v>306</v>
      </c>
      <c r="J52" s="14">
        <v>90000</v>
      </c>
      <c r="K52" s="14">
        <v>83086.48</v>
      </c>
      <c r="L52" s="14">
        <v>0</v>
      </c>
    </row>
    <row r="53" spans="1:12">
      <c r="A53" t="s">
        <v>307</v>
      </c>
      <c r="B53" t="s">
        <v>308</v>
      </c>
      <c r="C53" t="s">
        <v>309</v>
      </c>
      <c r="D53" t="s">
        <v>310</v>
      </c>
      <c r="E53" t="s">
        <v>311</v>
      </c>
      <c r="F53" s="14">
        <v>7000</v>
      </c>
      <c r="G53" s="14">
        <v>4120.3599999999997</v>
      </c>
      <c r="H53" s="14">
        <v>0</v>
      </c>
      <c r="I53" t="s">
        <v>312</v>
      </c>
      <c r="J53" s="14">
        <v>5000</v>
      </c>
      <c r="K53" s="14">
        <v>4120.3599999999997</v>
      </c>
      <c r="L53" s="14">
        <v>0</v>
      </c>
    </row>
    <row r="54" spans="1:12">
      <c r="A54" t="s">
        <v>313</v>
      </c>
      <c r="B54" t="s">
        <v>314</v>
      </c>
      <c r="C54" t="s">
        <v>315</v>
      </c>
      <c r="D54" t="s">
        <v>316</v>
      </c>
      <c r="E54" t="s">
        <v>317</v>
      </c>
      <c r="F54" s="14">
        <v>0</v>
      </c>
      <c r="G54" s="14">
        <v>0</v>
      </c>
      <c r="H54" s="14">
        <v>0</v>
      </c>
      <c r="I54" t="s">
        <v>318</v>
      </c>
      <c r="J54" s="14">
        <v>2000</v>
      </c>
      <c r="K54" s="14">
        <v>0</v>
      </c>
      <c r="L54" s="14">
        <v>0</v>
      </c>
    </row>
    <row r="55" spans="1:12">
      <c r="A55" t="s">
        <v>319</v>
      </c>
      <c r="B55" t="s">
        <v>320</v>
      </c>
      <c r="C55" t="s">
        <v>321</v>
      </c>
      <c r="D55" t="s">
        <v>322</v>
      </c>
      <c r="E55" t="s">
        <v>323</v>
      </c>
      <c r="F55" s="14">
        <v>116000</v>
      </c>
      <c r="G55" s="14">
        <v>114909.47</v>
      </c>
      <c r="H55" s="14">
        <v>0</v>
      </c>
      <c r="I55" t="s">
        <v>324</v>
      </c>
      <c r="J55" s="14">
        <v>60000</v>
      </c>
      <c r="K55" s="14">
        <v>64022.22</v>
      </c>
      <c r="L55" s="14">
        <v>0</v>
      </c>
    </row>
    <row r="56" spans="1:12">
      <c r="A56" t="s">
        <v>325</v>
      </c>
      <c r="B56" t="s">
        <v>326</v>
      </c>
      <c r="C56" t="s">
        <v>327</v>
      </c>
      <c r="D56" t="s">
        <v>328</v>
      </c>
      <c r="E56" t="s">
        <v>329</v>
      </c>
      <c r="F56" s="14">
        <v>0</v>
      </c>
      <c r="G56" s="14">
        <v>0</v>
      </c>
      <c r="H56" s="14">
        <v>0</v>
      </c>
      <c r="I56" t="s">
        <v>330</v>
      </c>
      <c r="J56" s="14">
        <v>6000</v>
      </c>
      <c r="K56" s="14">
        <v>5453.51</v>
      </c>
      <c r="L56" s="14">
        <v>0</v>
      </c>
    </row>
    <row r="57" spans="1:12">
      <c r="A57" t="s">
        <v>331</v>
      </c>
      <c r="B57" t="s">
        <v>332</v>
      </c>
      <c r="C57" t="s">
        <v>333</v>
      </c>
      <c r="D57" t="s">
        <v>334</v>
      </c>
      <c r="E57" t="s">
        <v>335</v>
      </c>
      <c r="F57" s="14">
        <v>0</v>
      </c>
      <c r="G57" s="14">
        <v>0</v>
      </c>
      <c r="H57" s="14">
        <v>0</v>
      </c>
      <c r="I57" t="s">
        <v>336</v>
      </c>
      <c r="J57" s="14">
        <v>50000</v>
      </c>
      <c r="K57" s="14">
        <v>45433.74</v>
      </c>
      <c r="L57" s="14">
        <v>0</v>
      </c>
    </row>
    <row r="58" spans="1:12">
      <c r="A58" t="s">
        <v>337</v>
      </c>
      <c r="B58" t="s">
        <v>338</v>
      </c>
      <c r="C58" t="s">
        <v>339</v>
      </c>
      <c r="D58" t="s">
        <v>340</v>
      </c>
      <c r="E58" t="s">
        <v>341</v>
      </c>
      <c r="F58" s="14">
        <v>320000</v>
      </c>
      <c r="G58" s="14">
        <v>279462.26</v>
      </c>
      <c r="H58" s="14">
        <v>0</v>
      </c>
      <c r="I58" t="s">
        <v>342</v>
      </c>
      <c r="J58" s="14">
        <v>10000</v>
      </c>
      <c r="K58" s="14">
        <v>5642.6</v>
      </c>
      <c r="L58" s="14">
        <v>0</v>
      </c>
    </row>
    <row r="59" spans="1:12">
      <c r="A59" t="s">
        <v>343</v>
      </c>
      <c r="B59" t="s">
        <v>344</v>
      </c>
      <c r="C59" t="s">
        <v>345</v>
      </c>
      <c r="D59" t="s">
        <v>346</v>
      </c>
      <c r="E59" t="s">
        <v>347</v>
      </c>
      <c r="F59" s="14">
        <v>0</v>
      </c>
      <c r="G59" s="14">
        <v>0</v>
      </c>
      <c r="H59" s="14">
        <v>0</v>
      </c>
      <c r="I59" t="s">
        <v>348</v>
      </c>
      <c r="J59" s="14">
        <v>60000</v>
      </c>
      <c r="K59" s="14">
        <v>50443.360000000001</v>
      </c>
      <c r="L59" s="14">
        <v>0</v>
      </c>
    </row>
    <row r="60" spans="1:12">
      <c r="A60" t="s">
        <v>349</v>
      </c>
      <c r="B60" t="s">
        <v>350</v>
      </c>
      <c r="C60" t="s">
        <v>351</v>
      </c>
      <c r="D60" t="s">
        <v>352</v>
      </c>
      <c r="E60" t="s">
        <v>353</v>
      </c>
      <c r="F60" s="14">
        <v>0</v>
      </c>
      <c r="G60" s="14">
        <v>0</v>
      </c>
      <c r="H60" s="14">
        <v>0</v>
      </c>
      <c r="I60" t="s">
        <v>354</v>
      </c>
      <c r="J60" s="14">
        <v>250000</v>
      </c>
      <c r="K60" s="14">
        <v>223376.3</v>
      </c>
      <c r="L60" s="14">
        <v>0</v>
      </c>
    </row>
    <row r="61" spans="1:12">
      <c r="A61" t="s">
        <v>355</v>
      </c>
      <c r="B61" t="s">
        <v>356</v>
      </c>
      <c r="C61" t="s">
        <v>357</v>
      </c>
      <c r="D61" t="s">
        <v>358</v>
      </c>
      <c r="E61" t="s">
        <v>359</v>
      </c>
      <c r="F61" s="14">
        <v>2000</v>
      </c>
      <c r="G61" s="14">
        <v>1056.25</v>
      </c>
      <c r="H61" s="14">
        <v>0</v>
      </c>
      <c r="I61" t="s">
        <v>360</v>
      </c>
      <c r="J61" s="14">
        <v>2000</v>
      </c>
      <c r="K61" s="14">
        <v>1056.25</v>
      </c>
      <c r="L61" s="14">
        <v>0</v>
      </c>
    </row>
    <row r="62" spans="1:12">
      <c r="A62" t="s">
        <v>361</v>
      </c>
      <c r="B62" t="s">
        <v>362</v>
      </c>
      <c r="C62" t="s">
        <v>363</v>
      </c>
      <c r="D62" t="s">
        <v>364</v>
      </c>
      <c r="E62" t="s">
        <v>365</v>
      </c>
      <c r="F62" s="14">
        <v>55300</v>
      </c>
      <c r="G62" s="14">
        <v>14298.2</v>
      </c>
      <c r="H62" s="14">
        <v>0</v>
      </c>
      <c r="I62" t="s">
        <v>366</v>
      </c>
      <c r="J62" s="14">
        <v>20000</v>
      </c>
      <c r="K62" s="14">
        <v>13588.45</v>
      </c>
      <c r="L62" s="14">
        <v>0</v>
      </c>
    </row>
    <row r="63" spans="1:12">
      <c r="A63" t="s">
        <v>367</v>
      </c>
      <c r="B63" t="s">
        <v>368</v>
      </c>
      <c r="C63" t="s">
        <v>369</v>
      </c>
      <c r="D63" t="s">
        <v>370</v>
      </c>
      <c r="E63" t="s">
        <v>371</v>
      </c>
      <c r="F63" s="14">
        <v>0</v>
      </c>
      <c r="G63" s="14">
        <v>0</v>
      </c>
      <c r="H63" s="14">
        <v>0</v>
      </c>
      <c r="I63" t="s">
        <v>372</v>
      </c>
      <c r="J63" s="14">
        <v>3000</v>
      </c>
      <c r="K63" s="14">
        <v>709.75</v>
      </c>
      <c r="L63" s="14">
        <v>0</v>
      </c>
    </row>
    <row r="64" spans="1:12">
      <c r="A64" t="s">
        <v>373</v>
      </c>
      <c r="B64" t="s">
        <v>374</v>
      </c>
      <c r="C64" t="s">
        <v>375</v>
      </c>
      <c r="D64" t="s">
        <v>376</v>
      </c>
      <c r="E64" t="s">
        <v>377</v>
      </c>
      <c r="F64" s="14">
        <v>0</v>
      </c>
      <c r="G64" s="14">
        <v>0</v>
      </c>
      <c r="H64" s="14">
        <v>0</v>
      </c>
      <c r="I64" t="s">
        <v>378</v>
      </c>
      <c r="J64" s="14">
        <v>32300</v>
      </c>
      <c r="K64" s="14">
        <v>0</v>
      </c>
      <c r="L64" s="14">
        <v>0</v>
      </c>
    </row>
    <row r="65" spans="1:12">
      <c r="A65" t="s">
        <v>379</v>
      </c>
      <c r="B65" t="s">
        <v>380</v>
      </c>
      <c r="C65" t="s">
        <v>381</v>
      </c>
      <c r="D65" t="s">
        <v>382</v>
      </c>
      <c r="E65" t="s">
        <v>383</v>
      </c>
      <c r="F65" s="14">
        <v>48000</v>
      </c>
      <c r="G65" s="14">
        <v>66272.28</v>
      </c>
      <c r="H65" s="14">
        <v>0</v>
      </c>
      <c r="I65" t="s">
        <v>384</v>
      </c>
      <c r="J65" s="14">
        <v>10000</v>
      </c>
      <c r="K65" s="14">
        <v>29217.68</v>
      </c>
      <c r="L65" s="14">
        <v>0</v>
      </c>
    </row>
    <row r="66" spans="1:12">
      <c r="A66" t="s">
        <v>385</v>
      </c>
      <c r="B66" t="s">
        <v>386</v>
      </c>
      <c r="C66" t="s">
        <v>387</v>
      </c>
      <c r="D66" t="s">
        <v>388</v>
      </c>
      <c r="E66" t="s">
        <v>389</v>
      </c>
      <c r="F66" s="14">
        <v>0</v>
      </c>
      <c r="G66" s="14">
        <v>0</v>
      </c>
      <c r="H66" s="14">
        <v>0</v>
      </c>
      <c r="I66" t="s">
        <v>390</v>
      </c>
      <c r="J66" s="14">
        <v>38000</v>
      </c>
      <c r="K66" s="14">
        <v>37054.6</v>
      </c>
      <c r="L66" s="14">
        <v>0</v>
      </c>
    </row>
    <row r="67" spans="1:12">
      <c r="A67" t="s">
        <v>391</v>
      </c>
      <c r="B67" t="s">
        <v>392</v>
      </c>
      <c r="C67" t="s">
        <v>393</v>
      </c>
      <c r="D67" t="s">
        <v>394</v>
      </c>
      <c r="E67" t="s">
        <v>395</v>
      </c>
      <c r="F67" s="14">
        <v>20000</v>
      </c>
      <c r="G67" s="14">
        <v>19485.16</v>
      </c>
      <c r="H67" s="14">
        <v>0</v>
      </c>
      <c r="I67" t="s">
        <v>396</v>
      </c>
      <c r="J67" s="14">
        <v>20000</v>
      </c>
      <c r="K67" s="14">
        <v>19485.16</v>
      </c>
      <c r="L67" s="14">
        <v>0</v>
      </c>
    </row>
    <row r="68" spans="1:12">
      <c r="A68" t="s">
        <v>397</v>
      </c>
      <c r="B68" t="s">
        <v>398</v>
      </c>
      <c r="C68" t="s">
        <v>399</v>
      </c>
      <c r="D68" t="s">
        <v>400</v>
      </c>
      <c r="E68" t="s">
        <v>401</v>
      </c>
      <c r="F68" s="14">
        <v>95000</v>
      </c>
      <c r="G68" s="14">
        <v>60479.48</v>
      </c>
      <c r="H68" s="14">
        <v>0</v>
      </c>
      <c r="I68" t="s">
        <v>402</v>
      </c>
      <c r="J68" s="14">
        <v>60000</v>
      </c>
      <c r="K68" s="14">
        <v>44399.87</v>
      </c>
      <c r="L68" s="14">
        <v>0</v>
      </c>
    </row>
    <row r="69" spans="1:12">
      <c r="A69" t="s">
        <v>403</v>
      </c>
      <c r="B69" t="s">
        <v>404</v>
      </c>
      <c r="C69" t="s">
        <v>405</v>
      </c>
      <c r="D69" t="s">
        <v>406</v>
      </c>
      <c r="E69" t="s">
        <v>407</v>
      </c>
      <c r="F69" s="14">
        <v>0</v>
      </c>
      <c r="G69" s="14">
        <v>0</v>
      </c>
      <c r="H69" s="14">
        <v>0</v>
      </c>
      <c r="I69" t="s">
        <v>408</v>
      </c>
      <c r="J69" s="14">
        <v>25000</v>
      </c>
      <c r="K69" s="14">
        <v>9014.84</v>
      </c>
      <c r="L69" s="14">
        <v>0</v>
      </c>
    </row>
    <row r="70" spans="1:12">
      <c r="A70" t="s">
        <v>409</v>
      </c>
      <c r="B70" t="s">
        <v>410</v>
      </c>
      <c r="C70" t="s">
        <v>411</v>
      </c>
      <c r="D70" t="s">
        <v>412</v>
      </c>
      <c r="E70" t="s">
        <v>413</v>
      </c>
      <c r="F70" s="14">
        <v>0</v>
      </c>
      <c r="G70" s="14">
        <v>0</v>
      </c>
      <c r="H70" s="14">
        <v>0</v>
      </c>
      <c r="I70" t="s">
        <v>414</v>
      </c>
      <c r="J70" s="14">
        <v>10000</v>
      </c>
      <c r="K70" s="14">
        <v>7064.77</v>
      </c>
      <c r="L70" s="14">
        <v>0</v>
      </c>
    </row>
    <row r="71" spans="1:12">
      <c r="A71" t="s">
        <v>415</v>
      </c>
      <c r="B71" t="s">
        <v>416</v>
      </c>
      <c r="C71" t="s">
        <v>417</v>
      </c>
      <c r="D71" t="s">
        <v>418</v>
      </c>
      <c r="E71" t="s">
        <v>419</v>
      </c>
      <c r="F71" s="14">
        <v>700000</v>
      </c>
      <c r="G71" s="14">
        <v>694140</v>
      </c>
      <c r="H71" s="14">
        <v>0</v>
      </c>
      <c r="I71" t="s">
        <v>420</v>
      </c>
      <c r="J71" s="14">
        <v>615000</v>
      </c>
      <c r="K71" s="14">
        <v>619590.22</v>
      </c>
      <c r="L71" s="14">
        <v>0</v>
      </c>
    </row>
    <row r="72" spans="1:12">
      <c r="A72" t="s">
        <v>421</v>
      </c>
      <c r="B72" t="s">
        <v>422</v>
      </c>
      <c r="C72" t="s">
        <v>423</v>
      </c>
      <c r="D72" t="s">
        <v>424</v>
      </c>
      <c r="E72" t="s">
        <v>425</v>
      </c>
      <c r="F72" s="14">
        <v>0</v>
      </c>
      <c r="G72" s="14">
        <v>0</v>
      </c>
      <c r="H72" s="14">
        <v>0</v>
      </c>
      <c r="I72" t="s">
        <v>426</v>
      </c>
      <c r="J72" s="14">
        <v>35000</v>
      </c>
      <c r="K72" s="14">
        <v>30197.72</v>
      </c>
      <c r="L72" s="14">
        <v>0</v>
      </c>
    </row>
    <row r="73" spans="1:12">
      <c r="A73" t="s">
        <v>427</v>
      </c>
      <c r="B73" t="s">
        <v>428</v>
      </c>
      <c r="C73" t="s">
        <v>429</v>
      </c>
      <c r="D73" t="s">
        <v>430</v>
      </c>
      <c r="E73" t="s">
        <v>431</v>
      </c>
      <c r="F73" s="14">
        <v>0</v>
      </c>
      <c r="G73" s="14">
        <v>0</v>
      </c>
      <c r="H73" s="14">
        <v>0</v>
      </c>
      <c r="I73" t="s">
        <v>432</v>
      </c>
      <c r="J73" s="14">
        <v>50000</v>
      </c>
      <c r="K73" s="14">
        <v>44352.06</v>
      </c>
      <c r="L73" s="14">
        <v>0</v>
      </c>
    </row>
    <row r="74" spans="1:12">
      <c r="A74" t="s">
        <v>433</v>
      </c>
      <c r="B74" t="s">
        <v>434</v>
      </c>
      <c r="C74" t="s">
        <v>435</v>
      </c>
      <c r="D74" t="s">
        <v>436</v>
      </c>
      <c r="E74" t="s">
        <v>437</v>
      </c>
      <c r="F74" s="14">
        <v>51000</v>
      </c>
      <c r="G74" s="14">
        <v>14330.79</v>
      </c>
      <c r="H74" s="14">
        <v>0</v>
      </c>
      <c r="I74" t="s">
        <v>438</v>
      </c>
      <c r="J74" s="14">
        <v>1000</v>
      </c>
      <c r="K74" s="14">
        <v>1321.91</v>
      </c>
      <c r="L74" s="14">
        <v>0</v>
      </c>
    </row>
    <row r="75" spans="1:12">
      <c r="A75" t="s">
        <v>439</v>
      </c>
      <c r="B75" t="s">
        <v>440</v>
      </c>
      <c r="C75" t="s">
        <v>441</v>
      </c>
      <c r="D75" t="s">
        <v>442</v>
      </c>
      <c r="E75" t="s">
        <v>443</v>
      </c>
      <c r="F75" s="14">
        <v>0</v>
      </c>
      <c r="G75" s="14">
        <v>0</v>
      </c>
      <c r="H75" s="14">
        <v>0</v>
      </c>
      <c r="I75" t="s">
        <v>444</v>
      </c>
      <c r="J75" s="14">
        <v>50000</v>
      </c>
      <c r="K75" s="14">
        <v>13008.88</v>
      </c>
      <c r="L75" s="14">
        <v>0</v>
      </c>
    </row>
    <row r="76" spans="1:12">
      <c r="A76" t="s">
        <v>445</v>
      </c>
      <c r="B76" t="s">
        <v>446</v>
      </c>
      <c r="C76" t="s">
        <v>447</v>
      </c>
      <c r="D76" t="s">
        <v>448</v>
      </c>
      <c r="E76" t="s">
        <v>449</v>
      </c>
      <c r="F76" s="14">
        <v>97250</v>
      </c>
      <c r="G76" s="14">
        <v>37684.85</v>
      </c>
      <c r="H76" s="14">
        <v>0</v>
      </c>
      <c r="I76" t="s">
        <v>450</v>
      </c>
      <c r="J76" s="14">
        <v>10000</v>
      </c>
      <c r="K76" s="14">
        <v>3988.13</v>
      </c>
      <c r="L76" s="14">
        <v>0</v>
      </c>
    </row>
    <row r="77" spans="1:12">
      <c r="A77" t="s">
        <v>451</v>
      </c>
      <c r="B77" t="s">
        <v>452</v>
      </c>
      <c r="C77" t="s">
        <v>453</v>
      </c>
      <c r="D77" t="s">
        <v>454</v>
      </c>
      <c r="E77" t="s">
        <v>455</v>
      </c>
      <c r="F77" s="14">
        <v>0</v>
      </c>
      <c r="G77" s="14">
        <v>0</v>
      </c>
      <c r="H77" s="14">
        <v>0</v>
      </c>
      <c r="I77" t="s">
        <v>456</v>
      </c>
      <c r="J77" s="14">
        <v>87250</v>
      </c>
      <c r="K77" s="14">
        <v>33696.720000000001</v>
      </c>
      <c r="L77" s="14">
        <v>0</v>
      </c>
    </row>
    <row r="78" spans="1:12">
      <c r="A78" t="s">
        <v>457</v>
      </c>
      <c r="B78" t="s">
        <v>458</v>
      </c>
      <c r="C78" t="s">
        <v>459</v>
      </c>
      <c r="D78" t="s">
        <v>460</v>
      </c>
      <c r="E78" t="s">
        <v>461</v>
      </c>
      <c r="F78" s="14">
        <v>258152</v>
      </c>
      <c r="G78" s="14">
        <v>327435.57</v>
      </c>
      <c r="H78" s="14">
        <v>0</v>
      </c>
      <c r="I78" t="s">
        <v>462</v>
      </c>
      <c r="J78" s="14">
        <v>17152</v>
      </c>
      <c r="K78" s="14">
        <v>4222.58</v>
      </c>
      <c r="L78" s="14">
        <v>0</v>
      </c>
    </row>
    <row r="79" spans="1:12">
      <c r="A79" t="s">
        <v>463</v>
      </c>
      <c r="B79" t="s">
        <v>464</v>
      </c>
      <c r="C79" t="s">
        <v>465</v>
      </c>
      <c r="D79" t="s">
        <v>466</v>
      </c>
      <c r="E79" t="s">
        <v>467</v>
      </c>
      <c r="F79" s="14">
        <v>0</v>
      </c>
      <c r="G79" s="14">
        <v>0</v>
      </c>
      <c r="H79" s="14">
        <v>0</v>
      </c>
      <c r="I79" t="s">
        <v>468</v>
      </c>
      <c r="J79" s="14">
        <v>121000</v>
      </c>
      <c r="K79" s="14">
        <v>151428.54999999999</v>
      </c>
      <c r="L79" s="14">
        <v>0</v>
      </c>
    </row>
    <row r="80" spans="1:12">
      <c r="A80" t="s">
        <v>469</v>
      </c>
      <c r="B80" t="s">
        <v>470</v>
      </c>
      <c r="C80" t="s">
        <v>471</v>
      </c>
      <c r="D80" t="s">
        <v>472</v>
      </c>
      <c r="E80" t="s">
        <v>473</v>
      </c>
      <c r="F80" s="14">
        <v>0</v>
      </c>
      <c r="G80" s="14">
        <v>0</v>
      </c>
      <c r="H80" s="14">
        <v>0</v>
      </c>
      <c r="I80" t="s">
        <v>474</v>
      </c>
      <c r="J80" s="14">
        <v>120000</v>
      </c>
      <c r="K80" s="14">
        <v>171784.44</v>
      </c>
      <c r="L80" s="14">
        <v>0</v>
      </c>
    </row>
    <row r="81" spans="1:12">
      <c r="A81" t="s">
        <v>475</v>
      </c>
      <c r="B81" t="s">
        <v>476</v>
      </c>
      <c r="C81" t="s">
        <v>477</v>
      </c>
      <c r="D81" t="s">
        <v>478</v>
      </c>
      <c r="E81" t="s">
        <v>479</v>
      </c>
      <c r="F81" s="14">
        <v>3000</v>
      </c>
      <c r="G81" s="14">
        <v>9985</v>
      </c>
      <c r="H81" s="14">
        <v>0</v>
      </c>
      <c r="I81" t="s">
        <v>480</v>
      </c>
      <c r="J81" s="14">
        <v>3000</v>
      </c>
      <c r="K81" s="14">
        <v>3685</v>
      </c>
      <c r="L81" s="14">
        <v>0</v>
      </c>
    </row>
    <row r="82" spans="1:12">
      <c r="A82" t="s">
        <v>481</v>
      </c>
      <c r="B82" t="s">
        <v>482</v>
      </c>
      <c r="C82" t="s">
        <v>483</v>
      </c>
      <c r="D82" t="s">
        <v>484</v>
      </c>
      <c r="E82" t="s">
        <v>485</v>
      </c>
      <c r="F82" s="14">
        <v>0</v>
      </c>
      <c r="G82" s="14">
        <v>0</v>
      </c>
      <c r="H82" s="14">
        <v>0</v>
      </c>
      <c r="I82" t="s">
        <v>486</v>
      </c>
      <c r="J82" s="14">
        <v>0</v>
      </c>
      <c r="K82" s="14">
        <v>6300</v>
      </c>
      <c r="L82" s="14">
        <v>0</v>
      </c>
    </row>
    <row r="83" spans="1:12">
      <c r="A83" t="s">
        <v>487</v>
      </c>
      <c r="B83" t="s">
        <v>488</v>
      </c>
      <c r="C83" t="s">
        <v>489</v>
      </c>
      <c r="D83" t="s">
        <v>490</v>
      </c>
      <c r="E83" t="s">
        <v>491</v>
      </c>
      <c r="F83" s="14">
        <v>2619100</v>
      </c>
      <c r="G83" s="14">
        <v>2579719.83</v>
      </c>
      <c r="H83" s="14">
        <v>0</v>
      </c>
      <c r="I83" t="s">
        <v>492</v>
      </c>
      <c r="J83" s="14">
        <v>1405000</v>
      </c>
      <c r="K83" s="14">
        <v>449199.08</v>
      </c>
      <c r="L83" s="14">
        <v>0</v>
      </c>
    </row>
    <row r="84" spans="1:12">
      <c r="A84" t="s">
        <v>493</v>
      </c>
      <c r="B84" t="s">
        <v>494</v>
      </c>
      <c r="C84" t="s">
        <v>495</v>
      </c>
      <c r="D84" t="s">
        <v>496</v>
      </c>
      <c r="E84" t="s">
        <v>497</v>
      </c>
      <c r="F84" s="14">
        <v>0</v>
      </c>
      <c r="G84" s="14">
        <v>0</v>
      </c>
      <c r="H84" s="14">
        <v>0</v>
      </c>
      <c r="I84" t="s">
        <v>498</v>
      </c>
      <c r="J84" s="14">
        <v>949100</v>
      </c>
      <c r="K84" s="14">
        <v>2027362.68</v>
      </c>
      <c r="L84" s="14">
        <v>0</v>
      </c>
    </row>
    <row r="85" spans="1:12">
      <c r="A85" t="s">
        <v>499</v>
      </c>
      <c r="B85" t="s">
        <v>500</v>
      </c>
      <c r="C85" t="s">
        <v>501</v>
      </c>
      <c r="D85" t="s">
        <v>502</v>
      </c>
      <c r="E85" t="s">
        <v>503</v>
      </c>
      <c r="F85" s="14">
        <v>0</v>
      </c>
      <c r="G85" s="14">
        <v>0</v>
      </c>
      <c r="H85" s="14">
        <v>0</v>
      </c>
      <c r="I85" t="s">
        <v>504</v>
      </c>
      <c r="J85" s="14">
        <v>265000</v>
      </c>
      <c r="K85" s="14">
        <v>103158.07</v>
      </c>
      <c r="L85" s="14">
        <v>0</v>
      </c>
    </row>
    <row r="86" spans="1:1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s="14">
        <v>20000</v>
      </c>
      <c r="G86" s="14">
        <v>40610.06</v>
      </c>
      <c r="H86" s="14">
        <v>0</v>
      </c>
      <c r="I86" t="s">
        <v>510</v>
      </c>
      <c r="J86" s="14">
        <v>20000</v>
      </c>
      <c r="K86" s="14">
        <v>40610.06</v>
      </c>
      <c r="L86" s="14">
        <v>0</v>
      </c>
    </row>
    <row r="87" spans="1:12">
      <c r="A87" t="s">
        <v>511</v>
      </c>
      <c r="B87" t="s">
        <v>512</v>
      </c>
      <c r="C87" t="s">
        <v>513</v>
      </c>
      <c r="D87" t="s">
        <v>514</v>
      </c>
      <c r="E87" t="s">
        <v>515</v>
      </c>
      <c r="F87" s="14">
        <v>165000</v>
      </c>
      <c r="G87" s="14">
        <v>152695.17000000001</v>
      </c>
      <c r="H87" s="14">
        <v>0</v>
      </c>
      <c r="I87" t="s">
        <v>516</v>
      </c>
      <c r="J87" s="14">
        <v>15000</v>
      </c>
      <c r="K87" s="14">
        <v>8762.5</v>
      </c>
      <c r="L87" s="14">
        <v>0</v>
      </c>
    </row>
    <row r="88" spans="1:12">
      <c r="A88" t="s">
        <v>517</v>
      </c>
      <c r="B88" t="s">
        <v>518</v>
      </c>
      <c r="C88" t="s">
        <v>519</v>
      </c>
      <c r="D88" t="s">
        <v>520</v>
      </c>
      <c r="E88" t="s">
        <v>521</v>
      </c>
      <c r="F88" s="14">
        <v>0</v>
      </c>
      <c r="G88" s="14">
        <v>0</v>
      </c>
      <c r="H88" s="14">
        <v>0</v>
      </c>
      <c r="I88" t="s">
        <v>522</v>
      </c>
      <c r="J88" s="14">
        <v>20000</v>
      </c>
      <c r="K88" s="14">
        <v>0</v>
      </c>
      <c r="L88" s="14">
        <v>0</v>
      </c>
    </row>
    <row r="89" spans="1:12">
      <c r="A89" t="s">
        <v>523</v>
      </c>
      <c r="B89" t="s">
        <v>524</v>
      </c>
      <c r="C89" t="s">
        <v>525</v>
      </c>
      <c r="D89" t="s">
        <v>526</v>
      </c>
      <c r="E89" t="s">
        <v>527</v>
      </c>
      <c r="F89" s="14">
        <v>0</v>
      </c>
      <c r="G89" s="14">
        <v>0</v>
      </c>
      <c r="H89" s="14">
        <v>0</v>
      </c>
      <c r="I89" t="s">
        <v>528</v>
      </c>
      <c r="J89" s="14">
        <v>75000</v>
      </c>
      <c r="K89" s="14">
        <v>75399.75</v>
      </c>
      <c r="L89" s="14">
        <v>0</v>
      </c>
    </row>
    <row r="90" spans="1:12">
      <c r="A90" t="s">
        <v>529</v>
      </c>
      <c r="B90" t="s">
        <v>530</v>
      </c>
      <c r="C90" t="s">
        <v>531</v>
      </c>
      <c r="D90" t="s">
        <v>532</v>
      </c>
      <c r="E90" t="s">
        <v>533</v>
      </c>
      <c r="F90" s="14">
        <v>0</v>
      </c>
      <c r="G90" s="14">
        <v>0</v>
      </c>
      <c r="H90" s="14">
        <v>0</v>
      </c>
      <c r="I90" t="s">
        <v>534</v>
      </c>
      <c r="J90" s="14">
        <v>55000</v>
      </c>
      <c r="K90" s="14">
        <v>68532.92</v>
      </c>
      <c r="L90" s="14">
        <v>0</v>
      </c>
    </row>
    <row r="91" spans="1:12">
      <c r="A91" t="s">
        <v>535</v>
      </c>
      <c r="B91" t="s">
        <v>536</v>
      </c>
      <c r="C91" t="s">
        <v>537</v>
      </c>
      <c r="D91" t="s">
        <v>538</v>
      </c>
      <c r="E91" t="s">
        <v>539</v>
      </c>
      <c r="F91" s="14">
        <v>17848</v>
      </c>
      <c r="G91" s="14">
        <v>30824.45</v>
      </c>
      <c r="H91" s="14">
        <v>0</v>
      </c>
      <c r="I91" t="s">
        <v>540</v>
      </c>
      <c r="J91" s="14">
        <v>7848</v>
      </c>
      <c r="K91" s="14">
        <v>27189.56</v>
      </c>
      <c r="L91" s="14">
        <v>0</v>
      </c>
    </row>
    <row r="92" spans="1:12">
      <c r="A92" t="s">
        <v>541</v>
      </c>
      <c r="B92" t="s">
        <v>542</v>
      </c>
      <c r="C92" t="s">
        <v>543</v>
      </c>
      <c r="D92" t="s">
        <v>544</v>
      </c>
      <c r="E92" t="s">
        <v>545</v>
      </c>
      <c r="F92" s="14">
        <v>0</v>
      </c>
      <c r="G92" s="14">
        <v>0</v>
      </c>
      <c r="H92" s="14">
        <v>0</v>
      </c>
      <c r="I92" t="s">
        <v>546</v>
      </c>
      <c r="J92" s="14">
        <v>10000</v>
      </c>
      <c r="K92" s="14">
        <v>3634.89</v>
      </c>
      <c r="L92" s="14">
        <v>0</v>
      </c>
    </row>
    <row r="93" spans="1:12">
      <c r="A93" t="s">
        <v>547</v>
      </c>
      <c r="B93" t="s">
        <v>548</v>
      </c>
      <c r="C93" t="s">
        <v>549</v>
      </c>
      <c r="D93" t="s">
        <v>550</v>
      </c>
      <c r="E93" t="s">
        <v>551</v>
      </c>
      <c r="F93" s="14">
        <v>500</v>
      </c>
      <c r="G93" s="14">
        <v>19476.27</v>
      </c>
      <c r="H93" s="14">
        <v>0</v>
      </c>
      <c r="I93" t="s">
        <v>552</v>
      </c>
      <c r="J93" s="14">
        <v>0</v>
      </c>
      <c r="K93" s="14">
        <v>540.32000000000005</v>
      </c>
      <c r="L93" s="14">
        <v>0</v>
      </c>
    </row>
    <row r="94" spans="1:12">
      <c r="A94" t="s">
        <v>553</v>
      </c>
      <c r="B94" t="s">
        <v>554</v>
      </c>
      <c r="C94" t="s">
        <v>555</v>
      </c>
      <c r="D94" t="s">
        <v>556</v>
      </c>
      <c r="E94" t="s">
        <v>557</v>
      </c>
      <c r="F94" s="14">
        <v>0</v>
      </c>
      <c r="G94" s="14">
        <v>0</v>
      </c>
      <c r="H94" s="14">
        <v>0</v>
      </c>
      <c r="I94" t="s">
        <v>558</v>
      </c>
      <c r="J94" s="14">
        <v>500</v>
      </c>
      <c r="K94" s="14">
        <v>18935.95</v>
      </c>
      <c r="L94" s="14">
        <v>0</v>
      </c>
    </row>
    <row r="95" spans="1:12">
      <c r="A95" t="s">
        <v>559</v>
      </c>
      <c r="B95" t="s">
        <v>560</v>
      </c>
      <c r="C95" t="s">
        <v>561</v>
      </c>
      <c r="D95" t="s">
        <v>562</v>
      </c>
      <c r="E95" t="s">
        <v>563</v>
      </c>
      <c r="F95" s="14">
        <v>230900</v>
      </c>
      <c r="G95" s="14">
        <v>155131.69</v>
      </c>
      <c r="H95" s="14">
        <v>0</v>
      </c>
      <c r="I95" t="s">
        <v>564</v>
      </c>
      <c r="J95" s="14">
        <v>0</v>
      </c>
      <c r="K95" s="14">
        <v>6071.5</v>
      </c>
      <c r="L95" s="14">
        <v>0</v>
      </c>
    </row>
    <row r="96" spans="1:12">
      <c r="A96" t="s">
        <v>565</v>
      </c>
      <c r="B96" t="s">
        <v>566</v>
      </c>
      <c r="C96" t="s">
        <v>567</v>
      </c>
      <c r="D96" t="s">
        <v>568</v>
      </c>
      <c r="E96" t="s">
        <v>569</v>
      </c>
      <c r="F96" s="14">
        <v>0</v>
      </c>
      <c r="G96" s="14">
        <v>0</v>
      </c>
      <c r="H96" s="14">
        <v>0</v>
      </c>
      <c r="I96" t="s">
        <v>570</v>
      </c>
      <c r="J96" s="14">
        <v>10000</v>
      </c>
      <c r="K96" s="14">
        <v>9816.76</v>
      </c>
      <c r="L96" s="14">
        <v>0</v>
      </c>
    </row>
    <row r="97" spans="1:12">
      <c r="A97" t="s">
        <v>571</v>
      </c>
      <c r="B97" t="s">
        <v>572</v>
      </c>
      <c r="C97" t="s">
        <v>573</v>
      </c>
      <c r="D97" t="s">
        <v>574</v>
      </c>
      <c r="E97" t="s">
        <v>575</v>
      </c>
      <c r="F97" s="14">
        <v>0</v>
      </c>
      <c r="G97" s="14">
        <v>0</v>
      </c>
      <c r="H97" s="14">
        <v>0</v>
      </c>
      <c r="I97" t="s">
        <v>576</v>
      </c>
      <c r="J97" s="14">
        <v>155900</v>
      </c>
      <c r="K97" s="14">
        <v>123140.13</v>
      </c>
      <c r="L97" s="14">
        <v>0</v>
      </c>
    </row>
    <row r="98" spans="1:12">
      <c r="A98" t="s">
        <v>577</v>
      </c>
      <c r="B98" t="s">
        <v>578</v>
      </c>
      <c r="C98" t="s">
        <v>579</v>
      </c>
      <c r="D98" t="s">
        <v>580</v>
      </c>
      <c r="E98" t="s">
        <v>581</v>
      </c>
      <c r="F98" s="14">
        <v>0</v>
      </c>
      <c r="G98" s="14">
        <v>0</v>
      </c>
      <c r="H98" s="14">
        <v>0</v>
      </c>
      <c r="I98" t="s">
        <v>582</v>
      </c>
      <c r="J98" s="14">
        <v>65000</v>
      </c>
      <c r="K98" s="14">
        <v>16103.3</v>
      </c>
      <c r="L98" s="14">
        <v>0</v>
      </c>
    </row>
    <row r="99" spans="1:12">
      <c r="A99" t="s">
        <v>583</v>
      </c>
      <c r="B99" t="s">
        <v>584</v>
      </c>
      <c r="C99" t="s">
        <v>585</v>
      </c>
      <c r="D99" t="s">
        <v>586</v>
      </c>
      <c r="E99" t="s">
        <v>587</v>
      </c>
      <c r="F99" s="14">
        <v>38000</v>
      </c>
      <c r="G99" s="14">
        <v>73181.61</v>
      </c>
      <c r="H99" s="14">
        <v>0</v>
      </c>
      <c r="I99" t="s">
        <v>588</v>
      </c>
      <c r="J99" s="14">
        <v>0</v>
      </c>
      <c r="K99" s="14">
        <v>70</v>
      </c>
      <c r="L99" s="14">
        <v>0</v>
      </c>
    </row>
    <row r="100" spans="1:12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F100" s="14">
        <v>0</v>
      </c>
      <c r="G100" s="14">
        <v>0</v>
      </c>
      <c r="H100" s="14">
        <v>0</v>
      </c>
      <c r="I100" t="s">
        <v>594</v>
      </c>
      <c r="J100" s="14">
        <v>28000</v>
      </c>
      <c r="K100" s="14">
        <v>62101.81</v>
      </c>
      <c r="L100" s="14">
        <v>0</v>
      </c>
    </row>
    <row r="101" spans="1:12">
      <c r="A101" t="s">
        <v>595</v>
      </c>
      <c r="B101" t="s">
        <v>596</v>
      </c>
      <c r="C101" t="s">
        <v>597</v>
      </c>
      <c r="D101" t="s">
        <v>598</v>
      </c>
      <c r="E101" t="s">
        <v>599</v>
      </c>
      <c r="F101" s="14">
        <v>0</v>
      </c>
      <c r="G101" s="14">
        <v>0</v>
      </c>
      <c r="H101" s="14">
        <v>0</v>
      </c>
      <c r="I101" t="s">
        <v>600</v>
      </c>
      <c r="J101" s="14">
        <v>10000</v>
      </c>
      <c r="K101" s="14">
        <v>11009.8</v>
      </c>
      <c r="L101" s="14">
        <v>0</v>
      </c>
    </row>
    <row r="102" spans="1:12">
      <c r="A102" t="s">
        <v>601</v>
      </c>
      <c r="B102" t="s">
        <v>602</v>
      </c>
      <c r="C102" t="s">
        <v>603</v>
      </c>
      <c r="D102" t="s">
        <v>604</v>
      </c>
      <c r="E102" t="s">
        <v>605</v>
      </c>
      <c r="F102" s="14">
        <v>18200</v>
      </c>
      <c r="G102" s="14">
        <v>11478.5</v>
      </c>
      <c r="H102" s="14">
        <v>0</v>
      </c>
      <c r="I102" t="s">
        <v>606</v>
      </c>
      <c r="J102" s="14">
        <v>15000</v>
      </c>
      <c r="K102" s="14">
        <v>11126</v>
      </c>
      <c r="L102" s="14">
        <v>0</v>
      </c>
    </row>
    <row r="103" spans="1:12">
      <c r="A103" t="s">
        <v>607</v>
      </c>
      <c r="B103" t="s">
        <v>608</v>
      </c>
      <c r="C103" t="s">
        <v>609</v>
      </c>
      <c r="D103" t="s">
        <v>610</v>
      </c>
      <c r="E103" t="s">
        <v>611</v>
      </c>
      <c r="F103" s="14">
        <v>0</v>
      </c>
      <c r="G103" s="14">
        <v>0</v>
      </c>
      <c r="H103" s="14">
        <v>0</v>
      </c>
      <c r="I103" t="s">
        <v>612</v>
      </c>
      <c r="J103" s="14">
        <v>3000</v>
      </c>
      <c r="K103" s="14">
        <v>0</v>
      </c>
      <c r="L103" s="14">
        <v>0</v>
      </c>
    </row>
    <row r="104" spans="1:12">
      <c r="A104" t="s">
        <v>613</v>
      </c>
      <c r="B104" t="s">
        <v>614</v>
      </c>
      <c r="C104" t="s">
        <v>615</v>
      </c>
      <c r="D104" t="s">
        <v>616</v>
      </c>
      <c r="E104" t="s">
        <v>617</v>
      </c>
      <c r="F104" s="14">
        <v>0</v>
      </c>
      <c r="G104" s="14">
        <v>0</v>
      </c>
      <c r="H104" s="14">
        <v>0</v>
      </c>
      <c r="I104" t="s">
        <v>618</v>
      </c>
      <c r="J104" s="14">
        <v>200</v>
      </c>
      <c r="K104" s="14">
        <v>352.5</v>
      </c>
      <c r="L104" s="14">
        <v>0</v>
      </c>
    </row>
    <row r="105" spans="1:12">
      <c r="A105" t="s">
        <v>619</v>
      </c>
      <c r="B105" t="s">
        <v>620</v>
      </c>
      <c r="C105" t="s">
        <v>621</v>
      </c>
      <c r="D105" t="s">
        <v>622</v>
      </c>
      <c r="E105" t="s">
        <v>623</v>
      </c>
      <c r="F105" s="14">
        <v>288000</v>
      </c>
      <c r="G105" s="14">
        <v>156373.43</v>
      </c>
      <c r="H105" s="14">
        <v>0</v>
      </c>
      <c r="I105" t="s">
        <v>624</v>
      </c>
      <c r="J105" s="14">
        <v>150000</v>
      </c>
      <c r="K105" s="14">
        <v>124751.23</v>
      </c>
      <c r="L105" s="14">
        <v>0</v>
      </c>
    </row>
    <row r="106" spans="1:12">
      <c r="A106" t="s">
        <v>625</v>
      </c>
      <c r="B106" t="s">
        <v>626</v>
      </c>
      <c r="C106" t="s">
        <v>627</v>
      </c>
      <c r="D106" t="s">
        <v>628</v>
      </c>
      <c r="E106" t="s">
        <v>629</v>
      </c>
      <c r="F106" s="14">
        <v>0</v>
      </c>
      <c r="G106" s="14">
        <v>0</v>
      </c>
      <c r="H106" s="14">
        <v>0</v>
      </c>
      <c r="I106" t="s">
        <v>630</v>
      </c>
      <c r="J106" s="14">
        <v>120000</v>
      </c>
      <c r="K106" s="14">
        <v>16296.74</v>
      </c>
      <c r="L106" s="14">
        <v>0</v>
      </c>
    </row>
    <row r="107" spans="1:12">
      <c r="A107" t="s">
        <v>631</v>
      </c>
      <c r="B107" t="s">
        <v>632</v>
      </c>
      <c r="C107" t="s">
        <v>633</v>
      </c>
      <c r="D107" t="s">
        <v>634</v>
      </c>
      <c r="E107" t="s">
        <v>635</v>
      </c>
      <c r="F107" s="14">
        <v>0</v>
      </c>
      <c r="G107" s="14">
        <v>0</v>
      </c>
      <c r="H107" s="14">
        <v>0</v>
      </c>
      <c r="I107" t="s">
        <v>636</v>
      </c>
      <c r="J107" s="14">
        <v>18000</v>
      </c>
      <c r="K107" s="14">
        <v>15325.46</v>
      </c>
      <c r="L107" s="14">
        <v>0</v>
      </c>
    </row>
    <row r="108" spans="1:12">
      <c r="A108" t="s">
        <v>637</v>
      </c>
      <c r="B108" t="s">
        <v>638</v>
      </c>
      <c r="C108" t="s">
        <v>639</v>
      </c>
      <c r="D108" t="s">
        <v>640</v>
      </c>
      <c r="E108" t="s">
        <v>641</v>
      </c>
      <c r="F108" s="14">
        <v>28550</v>
      </c>
      <c r="G108" s="14">
        <v>24130.33</v>
      </c>
      <c r="H108" s="14">
        <v>0</v>
      </c>
      <c r="I108" t="s">
        <v>642</v>
      </c>
      <c r="J108" s="14">
        <v>28000</v>
      </c>
      <c r="K108" s="14">
        <v>22034.57</v>
      </c>
      <c r="L108" s="14">
        <v>0</v>
      </c>
    </row>
    <row r="109" spans="1:12">
      <c r="A109" t="s">
        <v>643</v>
      </c>
      <c r="B109" t="s">
        <v>644</v>
      </c>
      <c r="C109" t="s">
        <v>645</v>
      </c>
      <c r="D109" t="s">
        <v>646</v>
      </c>
      <c r="E109" t="s">
        <v>647</v>
      </c>
      <c r="F109" s="14">
        <v>0</v>
      </c>
      <c r="G109" s="14">
        <v>0</v>
      </c>
      <c r="H109" s="14">
        <v>0</v>
      </c>
      <c r="I109" t="s">
        <v>648</v>
      </c>
      <c r="J109" s="14">
        <v>550</v>
      </c>
      <c r="K109" s="14">
        <v>2095.7600000000002</v>
      </c>
      <c r="L109" s="14">
        <v>0</v>
      </c>
    </row>
    <row r="110" spans="1:12">
      <c r="A110" t="s">
        <v>649</v>
      </c>
      <c r="B110" t="s">
        <v>650</v>
      </c>
      <c r="C110" t="s">
        <v>651</v>
      </c>
      <c r="D110" t="s">
        <v>652</v>
      </c>
      <c r="E110" t="s">
        <v>653</v>
      </c>
      <c r="F110" s="14">
        <v>12000</v>
      </c>
      <c r="G110" s="14">
        <v>16780.54</v>
      </c>
      <c r="H110" s="14">
        <v>0</v>
      </c>
      <c r="I110" t="s">
        <v>654</v>
      </c>
      <c r="J110" s="14">
        <v>12000</v>
      </c>
      <c r="K110" s="14">
        <v>14784.66</v>
      </c>
      <c r="L110" s="14">
        <v>0</v>
      </c>
    </row>
    <row r="111" spans="1:12">
      <c r="A111" t="s">
        <v>655</v>
      </c>
      <c r="B111" t="s">
        <v>656</v>
      </c>
      <c r="C111" t="s">
        <v>657</v>
      </c>
      <c r="D111" t="s">
        <v>658</v>
      </c>
      <c r="E111" t="s">
        <v>659</v>
      </c>
      <c r="F111" s="14">
        <v>0</v>
      </c>
      <c r="G111" s="14">
        <v>0</v>
      </c>
      <c r="H111" s="14">
        <v>0</v>
      </c>
      <c r="I111" t="s">
        <v>660</v>
      </c>
      <c r="J111" s="14">
        <v>0</v>
      </c>
      <c r="K111" s="14">
        <v>1812.54</v>
      </c>
      <c r="L111" s="14">
        <v>0</v>
      </c>
    </row>
    <row r="112" spans="1:12">
      <c r="A112" t="s">
        <v>661</v>
      </c>
      <c r="B112" t="s">
        <v>662</v>
      </c>
      <c r="C112" t="s">
        <v>663</v>
      </c>
      <c r="D112" t="s">
        <v>664</v>
      </c>
      <c r="E112" t="s">
        <v>665</v>
      </c>
      <c r="F112" s="14">
        <v>0</v>
      </c>
      <c r="G112" s="14">
        <v>0</v>
      </c>
      <c r="H112" s="14">
        <v>0</v>
      </c>
      <c r="I112" t="s">
        <v>666</v>
      </c>
      <c r="J112" s="14">
        <v>0</v>
      </c>
      <c r="K112" s="14">
        <v>183.34</v>
      </c>
      <c r="L112" s="14">
        <v>0</v>
      </c>
    </row>
    <row r="113" spans="1:12">
      <c r="A113" t="s">
        <v>667</v>
      </c>
      <c r="B113" t="s">
        <v>668</v>
      </c>
      <c r="C113" t="s">
        <v>669</v>
      </c>
      <c r="D113" t="s">
        <v>670</v>
      </c>
      <c r="E113" t="s">
        <v>671</v>
      </c>
      <c r="F113" s="14">
        <v>0</v>
      </c>
      <c r="G113" s="14">
        <v>111</v>
      </c>
      <c r="H113" s="14">
        <v>0</v>
      </c>
      <c r="I113" t="s">
        <v>672</v>
      </c>
      <c r="J113" s="14">
        <v>0</v>
      </c>
      <c r="K113" s="14">
        <v>111</v>
      </c>
      <c r="L113" s="14">
        <v>0</v>
      </c>
    </row>
    <row r="114" spans="1:12">
      <c r="A114" t="s">
        <v>673</v>
      </c>
      <c r="B114" t="s">
        <v>674</v>
      </c>
      <c r="C114" t="s">
        <v>675</v>
      </c>
      <c r="D114" t="s">
        <v>676</v>
      </c>
      <c r="E114" t="s">
        <v>677</v>
      </c>
      <c r="F114" s="14">
        <v>0</v>
      </c>
      <c r="G114" s="14">
        <v>299960</v>
      </c>
      <c r="H114" s="14">
        <v>0</v>
      </c>
      <c r="I114" t="s">
        <v>678</v>
      </c>
      <c r="J114" s="14">
        <v>0</v>
      </c>
      <c r="K114" s="14">
        <v>299960</v>
      </c>
      <c r="L114" s="14">
        <v>0</v>
      </c>
    </row>
    <row r="115" spans="1:12">
      <c r="A115" t="s">
        <v>679</v>
      </c>
      <c r="B115" t="s">
        <v>680</v>
      </c>
      <c r="C115" t="s">
        <v>681</v>
      </c>
      <c r="D115" t="s">
        <v>682</v>
      </c>
      <c r="E115" t="s">
        <v>683</v>
      </c>
      <c r="F115" s="14">
        <v>0</v>
      </c>
      <c r="G115" s="14">
        <v>11400</v>
      </c>
      <c r="H115" s="14">
        <v>0</v>
      </c>
      <c r="I115" t="s">
        <v>684</v>
      </c>
      <c r="J115" s="14">
        <v>0</v>
      </c>
      <c r="K115" s="14">
        <v>11400</v>
      </c>
      <c r="L115" s="14">
        <v>0</v>
      </c>
    </row>
    <row r="116" spans="1:12">
      <c r="A116" t="s">
        <v>685</v>
      </c>
      <c r="B116" t="s">
        <v>686</v>
      </c>
      <c r="C116" t="s">
        <v>687</v>
      </c>
      <c r="D116" t="s">
        <v>688</v>
      </c>
      <c r="E116" t="s">
        <v>689</v>
      </c>
      <c r="F116" s="14">
        <v>30000</v>
      </c>
      <c r="G116" s="14">
        <v>35661.25</v>
      </c>
      <c r="H116" s="14">
        <v>0</v>
      </c>
      <c r="I116" t="s">
        <v>690</v>
      </c>
      <c r="J116" s="14">
        <v>30000</v>
      </c>
      <c r="K116" s="14">
        <v>35661.25</v>
      </c>
      <c r="L116" s="14">
        <v>0</v>
      </c>
    </row>
    <row r="117" spans="1:12">
      <c r="A117" t="s">
        <v>691</v>
      </c>
      <c r="B117" t="s">
        <v>692</v>
      </c>
      <c r="C117" t="s">
        <v>693</v>
      </c>
      <c r="D117" t="s">
        <v>694</v>
      </c>
      <c r="E117" t="s">
        <v>695</v>
      </c>
      <c r="F117" s="14">
        <v>53000</v>
      </c>
      <c r="G117" s="14">
        <v>55300</v>
      </c>
      <c r="H117" s="14">
        <v>0</v>
      </c>
      <c r="I117" t="s">
        <v>696</v>
      </c>
      <c r="J117" s="14">
        <v>0</v>
      </c>
      <c r="K117" s="14">
        <v>1000</v>
      </c>
      <c r="L117" s="14">
        <v>0</v>
      </c>
    </row>
    <row r="118" spans="1:12">
      <c r="A118" t="s">
        <v>697</v>
      </c>
      <c r="B118" t="s">
        <v>698</v>
      </c>
      <c r="C118" t="s">
        <v>699</v>
      </c>
      <c r="D118" t="s">
        <v>700</v>
      </c>
      <c r="E118" t="s">
        <v>701</v>
      </c>
      <c r="F118" s="14">
        <v>0</v>
      </c>
      <c r="G118" s="14">
        <v>0</v>
      </c>
      <c r="H118" s="14">
        <v>0</v>
      </c>
      <c r="I118" t="s">
        <v>702</v>
      </c>
      <c r="J118" s="14">
        <v>27000</v>
      </c>
      <c r="K118" s="14">
        <v>42000</v>
      </c>
      <c r="L118" s="14">
        <v>0</v>
      </c>
    </row>
    <row r="119" spans="1:12">
      <c r="A119" t="s">
        <v>703</v>
      </c>
      <c r="B119" t="s">
        <v>704</v>
      </c>
      <c r="C119" t="s">
        <v>705</v>
      </c>
      <c r="D119" t="s">
        <v>706</v>
      </c>
      <c r="E119" t="s">
        <v>707</v>
      </c>
      <c r="F119" s="14">
        <v>0</v>
      </c>
      <c r="G119" s="14">
        <v>0</v>
      </c>
      <c r="H119" s="14">
        <v>0</v>
      </c>
      <c r="I119" t="s">
        <v>708</v>
      </c>
      <c r="J119" s="14">
        <v>25000</v>
      </c>
      <c r="K119" s="14">
        <v>12300</v>
      </c>
      <c r="L119" s="14">
        <v>0</v>
      </c>
    </row>
    <row r="120" spans="1:12">
      <c r="A120" t="s">
        <v>709</v>
      </c>
      <c r="B120" t="s">
        <v>710</v>
      </c>
      <c r="C120" t="s">
        <v>711</v>
      </c>
      <c r="D120" t="s">
        <v>712</v>
      </c>
      <c r="E120" t="s">
        <v>713</v>
      </c>
      <c r="F120" s="14">
        <v>0</v>
      </c>
      <c r="G120" s="14">
        <v>0</v>
      </c>
      <c r="H120" s="14">
        <v>0</v>
      </c>
      <c r="I120" t="s">
        <v>714</v>
      </c>
      <c r="J120" s="14">
        <v>1000</v>
      </c>
      <c r="K120" s="14">
        <v>0</v>
      </c>
      <c r="L120" s="14">
        <v>0</v>
      </c>
    </row>
    <row r="121" spans="1:12">
      <c r="A121" t="s">
        <v>715</v>
      </c>
      <c r="B121" t="s">
        <v>716</v>
      </c>
      <c r="C121" t="s">
        <v>717</v>
      </c>
      <c r="D121" t="s">
        <v>718</v>
      </c>
      <c r="E121" t="s">
        <v>719</v>
      </c>
      <c r="F121" s="14">
        <v>0</v>
      </c>
      <c r="G121" s="14">
        <v>125.66</v>
      </c>
      <c r="H121" s="14">
        <v>0</v>
      </c>
      <c r="I121" t="s">
        <v>720</v>
      </c>
      <c r="J121" s="14">
        <v>0</v>
      </c>
      <c r="K121" s="14">
        <v>125.66</v>
      </c>
      <c r="L121" s="14">
        <v>0</v>
      </c>
    </row>
    <row r="122" spans="1:12">
      <c r="A122" t="s">
        <v>721</v>
      </c>
      <c r="B122" t="s">
        <v>722</v>
      </c>
      <c r="C122" t="s">
        <v>723</v>
      </c>
      <c r="D122" t="s">
        <v>724</v>
      </c>
      <c r="E122" t="s">
        <v>725</v>
      </c>
      <c r="F122" s="14">
        <v>235000</v>
      </c>
      <c r="G122" s="14">
        <v>225911.86</v>
      </c>
      <c r="H122" s="14">
        <v>0</v>
      </c>
      <c r="I122" t="s">
        <v>726</v>
      </c>
      <c r="J122" s="14">
        <v>150000</v>
      </c>
      <c r="K122" s="14">
        <v>143568.75</v>
      </c>
      <c r="L122" s="14">
        <v>0</v>
      </c>
    </row>
    <row r="123" spans="1:12">
      <c r="A123" t="s">
        <v>727</v>
      </c>
      <c r="B123" t="s">
        <v>728</v>
      </c>
      <c r="C123" t="s">
        <v>729</v>
      </c>
      <c r="D123" t="s">
        <v>730</v>
      </c>
      <c r="E123" t="s">
        <v>731</v>
      </c>
      <c r="F123" s="14">
        <v>0</v>
      </c>
      <c r="G123" s="14">
        <v>0</v>
      </c>
      <c r="H123" s="14">
        <v>0</v>
      </c>
      <c r="I123" t="s">
        <v>732</v>
      </c>
      <c r="J123" s="14">
        <v>85000</v>
      </c>
      <c r="K123" s="14">
        <v>82343.11</v>
      </c>
      <c r="L123" s="14">
        <v>0</v>
      </c>
    </row>
    <row r="124" spans="1:12">
      <c r="A124" t="s">
        <v>733</v>
      </c>
      <c r="B124" t="s">
        <v>734</v>
      </c>
      <c r="C124" t="s">
        <v>735</v>
      </c>
      <c r="D124" t="s">
        <v>736</v>
      </c>
      <c r="E124" t="s">
        <v>737</v>
      </c>
      <c r="F124" s="14">
        <v>620000</v>
      </c>
      <c r="G124" s="14">
        <v>612266.86</v>
      </c>
      <c r="H124" s="14">
        <v>0</v>
      </c>
      <c r="I124" t="s">
        <v>738</v>
      </c>
      <c r="J124" s="14">
        <v>0</v>
      </c>
      <c r="K124" s="14">
        <v>5954.65</v>
      </c>
      <c r="L124" s="14">
        <v>0</v>
      </c>
    </row>
    <row r="125" spans="1:12">
      <c r="A125" t="s">
        <v>739</v>
      </c>
      <c r="B125" t="s">
        <v>740</v>
      </c>
      <c r="C125" t="s">
        <v>741</v>
      </c>
      <c r="D125" t="s">
        <v>742</v>
      </c>
      <c r="E125" t="s">
        <v>743</v>
      </c>
      <c r="F125" s="14">
        <v>0</v>
      </c>
      <c r="G125" s="14">
        <v>0</v>
      </c>
      <c r="H125" s="14">
        <v>0</v>
      </c>
      <c r="I125" t="s">
        <v>744</v>
      </c>
      <c r="J125" s="14">
        <v>520000</v>
      </c>
      <c r="K125" s="14">
        <v>557022.62</v>
      </c>
      <c r="L125" s="14">
        <v>0</v>
      </c>
    </row>
    <row r="126" spans="1:12">
      <c r="A126" t="s">
        <v>745</v>
      </c>
      <c r="B126" t="s">
        <v>746</v>
      </c>
      <c r="C126" t="s">
        <v>747</v>
      </c>
      <c r="D126" t="s">
        <v>748</v>
      </c>
      <c r="E126" t="s">
        <v>749</v>
      </c>
      <c r="F126" s="14">
        <v>0</v>
      </c>
      <c r="G126" s="14">
        <v>0</v>
      </c>
      <c r="H126" s="14">
        <v>0</v>
      </c>
      <c r="I126" t="s">
        <v>750</v>
      </c>
      <c r="J126" s="14">
        <v>15000</v>
      </c>
      <c r="K126" s="14">
        <v>14812.5</v>
      </c>
      <c r="L126" s="14">
        <v>0</v>
      </c>
    </row>
    <row r="127" spans="1:12">
      <c r="A127" t="s">
        <v>751</v>
      </c>
      <c r="B127" t="s">
        <v>752</v>
      </c>
      <c r="C127" t="s">
        <v>753</v>
      </c>
      <c r="D127" t="s">
        <v>754</v>
      </c>
      <c r="E127" t="s">
        <v>755</v>
      </c>
      <c r="F127" s="14">
        <v>0</v>
      </c>
      <c r="G127" s="14">
        <v>0</v>
      </c>
      <c r="H127" s="14">
        <v>0</v>
      </c>
      <c r="I127" t="s">
        <v>756</v>
      </c>
      <c r="J127" s="14">
        <v>45000</v>
      </c>
      <c r="K127" s="14">
        <v>0</v>
      </c>
      <c r="L127" s="14">
        <v>0</v>
      </c>
    </row>
    <row r="128" spans="1:12">
      <c r="A128" t="s">
        <v>757</v>
      </c>
      <c r="B128" t="s">
        <v>758</v>
      </c>
      <c r="C128" t="s">
        <v>759</v>
      </c>
      <c r="D128" t="s">
        <v>760</v>
      </c>
      <c r="E128" t="s">
        <v>761</v>
      </c>
      <c r="F128" s="14">
        <v>0</v>
      </c>
      <c r="G128" s="14">
        <v>0</v>
      </c>
      <c r="H128" s="14">
        <v>0</v>
      </c>
      <c r="I128" t="s">
        <v>762</v>
      </c>
      <c r="J128" s="14">
        <v>40000</v>
      </c>
      <c r="K128" s="14">
        <v>34477.089999999997</v>
      </c>
      <c r="L128" s="14">
        <v>0</v>
      </c>
    </row>
    <row r="129" spans="1:12">
      <c r="A129" t="s">
        <v>763</v>
      </c>
      <c r="B129" t="s">
        <v>764</v>
      </c>
      <c r="C129" t="s">
        <v>765</v>
      </c>
      <c r="D129" t="s">
        <v>766</v>
      </c>
      <c r="E129" t="s">
        <v>767</v>
      </c>
      <c r="F129" s="14">
        <v>25000</v>
      </c>
      <c r="G129" s="14">
        <v>21295.89</v>
      </c>
      <c r="H129" s="14">
        <v>0</v>
      </c>
      <c r="I129" t="s">
        <v>768</v>
      </c>
      <c r="J129" s="14">
        <v>15000</v>
      </c>
      <c r="K129" s="14">
        <v>12154.63</v>
      </c>
      <c r="L129" s="14">
        <v>0</v>
      </c>
    </row>
    <row r="130" spans="1:12">
      <c r="A130" t="s">
        <v>769</v>
      </c>
      <c r="B130" t="s">
        <v>770</v>
      </c>
      <c r="C130" t="s">
        <v>771</v>
      </c>
      <c r="D130" t="s">
        <v>772</v>
      </c>
      <c r="E130" t="s">
        <v>773</v>
      </c>
      <c r="F130" s="14">
        <v>0</v>
      </c>
      <c r="G130" s="14">
        <v>0</v>
      </c>
      <c r="H130" s="14">
        <v>0</v>
      </c>
      <c r="I130" t="s">
        <v>774</v>
      </c>
      <c r="J130" s="14">
        <v>10000</v>
      </c>
      <c r="K130" s="14">
        <v>9141.26</v>
      </c>
      <c r="L130" s="14">
        <v>0</v>
      </c>
    </row>
    <row r="131" spans="1:12">
      <c r="A131" t="s">
        <v>775</v>
      </c>
      <c r="B131" t="s">
        <v>776</v>
      </c>
      <c r="C131" t="s">
        <v>777</v>
      </c>
      <c r="D131" t="s">
        <v>778</v>
      </c>
      <c r="E131" t="s">
        <v>779</v>
      </c>
      <c r="F131" s="14">
        <v>38000</v>
      </c>
      <c r="G131" s="14">
        <v>30927.32</v>
      </c>
      <c r="H131" s="14">
        <v>0</v>
      </c>
      <c r="I131" t="s">
        <v>780</v>
      </c>
      <c r="J131" s="14">
        <v>30000</v>
      </c>
      <c r="K131" s="14">
        <v>29466.880000000001</v>
      </c>
      <c r="L131" s="14">
        <v>0</v>
      </c>
    </row>
    <row r="132" spans="1:12">
      <c r="A132" t="s">
        <v>781</v>
      </c>
      <c r="B132" t="s">
        <v>782</v>
      </c>
      <c r="C132" t="s">
        <v>783</v>
      </c>
      <c r="D132" t="s">
        <v>784</v>
      </c>
      <c r="E132" t="s">
        <v>785</v>
      </c>
      <c r="F132" s="14">
        <v>0</v>
      </c>
      <c r="G132" s="14">
        <v>0</v>
      </c>
      <c r="H132" s="14">
        <v>0</v>
      </c>
      <c r="I132" t="s">
        <v>786</v>
      </c>
      <c r="J132" s="14">
        <v>8000</v>
      </c>
      <c r="K132" s="14">
        <v>1460.44</v>
      </c>
      <c r="L132" s="14">
        <v>0</v>
      </c>
    </row>
    <row r="133" spans="1:12">
      <c r="A133" t="s">
        <v>787</v>
      </c>
      <c r="B133" t="s">
        <v>788</v>
      </c>
      <c r="C133" t="s">
        <v>789</v>
      </c>
      <c r="D133" t="s">
        <v>790</v>
      </c>
      <c r="E133" t="s">
        <v>791</v>
      </c>
      <c r="F133" s="14">
        <v>300000</v>
      </c>
      <c r="G133" s="14">
        <v>379950.03</v>
      </c>
      <c r="H133" s="14">
        <v>0</v>
      </c>
      <c r="I133" t="s">
        <v>792</v>
      </c>
      <c r="J133" s="14">
        <v>300000</v>
      </c>
      <c r="K133" s="14">
        <v>253844.97</v>
      </c>
      <c r="L133" s="14">
        <v>0</v>
      </c>
    </row>
    <row r="134" spans="1:12">
      <c r="A134" t="s">
        <v>793</v>
      </c>
      <c r="B134" t="s">
        <v>794</v>
      </c>
      <c r="C134" t="s">
        <v>795</v>
      </c>
      <c r="D134" t="s">
        <v>796</v>
      </c>
      <c r="E134" t="s">
        <v>797</v>
      </c>
      <c r="F134" s="14">
        <v>0</v>
      </c>
      <c r="G134" s="14">
        <v>0</v>
      </c>
      <c r="H134" s="14">
        <v>0</v>
      </c>
      <c r="I134" t="s">
        <v>798</v>
      </c>
      <c r="J134" s="14">
        <v>0</v>
      </c>
      <c r="K134" s="14">
        <v>126105.06</v>
      </c>
      <c r="L134" s="14">
        <v>0</v>
      </c>
    </row>
    <row r="135" spans="1:12">
      <c r="A135" t="s">
        <v>799</v>
      </c>
      <c r="B135" t="s">
        <v>800</v>
      </c>
      <c r="C135" t="s">
        <v>801</v>
      </c>
      <c r="D135" t="s">
        <v>802</v>
      </c>
      <c r="E135" t="s">
        <v>803</v>
      </c>
      <c r="F135" s="14">
        <v>60000</v>
      </c>
      <c r="G135" s="14">
        <v>53413.38</v>
      </c>
      <c r="H135" s="14">
        <v>0</v>
      </c>
      <c r="I135" t="s">
        <v>804</v>
      </c>
      <c r="J135" s="14">
        <v>60000</v>
      </c>
      <c r="K135" s="14">
        <v>53413.38</v>
      </c>
      <c r="L135" s="14">
        <v>0</v>
      </c>
    </row>
    <row r="136" spans="1:12">
      <c r="A136" t="s">
        <v>805</v>
      </c>
      <c r="B136" t="s">
        <v>806</v>
      </c>
      <c r="C136" t="s">
        <v>807</v>
      </c>
      <c r="D136" t="s">
        <v>808</v>
      </c>
      <c r="E136" t="s">
        <v>809</v>
      </c>
      <c r="F136" s="14">
        <v>133000</v>
      </c>
      <c r="G136" s="14">
        <v>0</v>
      </c>
      <c r="H136" s="14">
        <v>0</v>
      </c>
      <c r="I136" t="s">
        <v>810</v>
      </c>
      <c r="J136" s="14">
        <v>125000</v>
      </c>
      <c r="K136" s="14">
        <v>0</v>
      </c>
      <c r="L136" s="14">
        <v>0</v>
      </c>
    </row>
    <row r="137" spans="1:12">
      <c r="A137" t="s">
        <v>811</v>
      </c>
      <c r="B137" t="s">
        <v>812</v>
      </c>
      <c r="C137" t="s">
        <v>813</v>
      </c>
      <c r="D137" t="s">
        <v>814</v>
      </c>
      <c r="E137" t="s">
        <v>815</v>
      </c>
      <c r="F137" s="14">
        <v>0</v>
      </c>
      <c r="G137" s="14">
        <v>0</v>
      </c>
      <c r="H137" s="14">
        <v>0</v>
      </c>
      <c r="I137" t="s">
        <v>816</v>
      </c>
      <c r="J137" s="14">
        <v>8000</v>
      </c>
      <c r="K137" s="14">
        <v>0</v>
      </c>
      <c r="L137" s="14">
        <v>0</v>
      </c>
    </row>
    <row r="138" spans="1:12">
      <c r="A138" t="s">
        <v>817</v>
      </c>
      <c r="B138" t="s">
        <v>818</v>
      </c>
      <c r="C138" t="s">
        <v>819</v>
      </c>
      <c r="D138" t="s">
        <v>820</v>
      </c>
      <c r="E138" t="s">
        <v>821</v>
      </c>
      <c r="F138" s="14">
        <v>18000</v>
      </c>
      <c r="G138" s="14">
        <v>17525</v>
      </c>
      <c r="H138" s="14">
        <v>0</v>
      </c>
      <c r="I138" t="s">
        <v>822</v>
      </c>
      <c r="J138" s="14">
        <v>18000</v>
      </c>
      <c r="K138" s="14">
        <v>17525</v>
      </c>
      <c r="L138" s="14">
        <v>0</v>
      </c>
    </row>
    <row r="139" spans="1:12">
      <c r="A139" t="s">
        <v>823</v>
      </c>
      <c r="B139" t="s">
        <v>824</v>
      </c>
      <c r="C139" t="s">
        <v>825</v>
      </c>
      <c r="D139" t="s">
        <v>826</v>
      </c>
      <c r="E139" t="s">
        <v>827</v>
      </c>
      <c r="F139" s="14">
        <v>48900</v>
      </c>
      <c r="G139" s="14">
        <v>56426.73</v>
      </c>
      <c r="H139" s="14">
        <v>0</v>
      </c>
      <c r="I139" t="s">
        <v>828</v>
      </c>
      <c r="J139" s="14">
        <v>0</v>
      </c>
      <c r="K139" s="14">
        <v>9168.2000000000007</v>
      </c>
      <c r="L139" s="14">
        <v>0</v>
      </c>
    </row>
    <row r="140" spans="1:12">
      <c r="A140" t="s">
        <v>829</v>
      </c>
      <c r="B140" t="s">
        <v>830</v>
      </c>
      <c r="C140" t="s">
        <v>831</v>
      </c>
      <c r="D140" t="s">
        <v>832</v>
      </c>
      <c r="E140" t="s">
        <v>833</v>
      </c>
      <c r="F140" s="14">
        <v>0</v>
      </c>
      <c r="G140" s="14">
        <v>0</v>
      </c>
      <c r="H140" s="14">
        <v>0</v>
      </c>
      <c r="I140" t="s">
        <v>834</v>
      </c>
      <c r="J140" s="14">
        <v>40000</v>
      </c>
      <c r="K140" s="14">
        <v>46838.53</v>
      </c>
      <c r="L140" s="14">
        <v>0</v>
      </c>
    </row>
    <row r="141" spans="1:12">
      <c r="A141" t="s">
        <v>835</v>
      </c>
      <c r="B141" t="s">
        <v>836</v>
      </c>
      <c r="C141" t="s">
        <v>837</v>
      </c>
      <c r="D141" t="s">
        <v>838</v>
      </c>
      <c r="E141" t="s">
        <v>839</v>
      </c>
      <c r="F141" s="14">
        <v>0</v>
      </c>
      <c r="G141" s="14">
        <v>0</v>
      </c>
      <c r="H141" s="14">
        <v>0</v>
      </c>
      <c r="I141" t="s">
        <v>840</v>
      </c>
      <c r="J141" s="14">
        <v>4000</v>
      </c>
      <c r="K141" s="14">
        <v>0</v>
      </c>
      <c r="L141" s="14">
        <v>0</v>
      </c>
    </row>
    <row r="142" spans="1:12">
      <c r="A142" t="s">
        <v>841</v>
      </c>
      <c r="B142" t="s">
        <v>842</v>
      </c>
      <c r="C142" t="s">
        <v>843</v>
      </c>
      <c r="D142" t="s">
        <v>844</v>
      </c>
      <c r="E142" t="s">
        <v>845</v>
      </c>
      <c r="F142" s="14">
        <v>0</v>
      </c>
      <c r="G142" s="14">
        <v>0</v>
      </c>
      <c r="H142" s="14">
        <v>0</v>
      </c>
      <c r="I142" t="s">
        <v>846</v>
      </c>
      <c r="J142" s="14">
        <v>4900</v>
      </c>
      <c r="K142" s="14">
        <v>420</v>
      </c>
      <c r="L142" s="14">
        <v>0</v>
      </c>
    </row>
    <row r="143" spans="1:12">
      <c r="A143" t="s">
        <v>847</v>
      </c>
      <c r="B143" t="s">
        <v>848</v>
      </c>
      <c r="C143" t="s">
        <v>849</v>
      </c>
      <c r="D143" t="s">
        <v>850</v>
      </c>
      <c r="E143" t="s">
        <v>851</v>
      </c>
      <c r="F143" s="14">
        <v>0</v>
      </c>
      <c r="G143" s="14">
        <v>15000</v>
      </c>
      <c r="H143" s="14">
        <v>0</v>
      </c>
      <c r="I143" t="s">
        <v>852</v>
      </c>
      <c r="J143" s="14">
        <v>0</v>
      </c>
      <c r="K143" s="14">
        <v>2750</v>
      </c>
      <c r="L143" s="14">
        <v>0</v>
      </c>
    </row>
    <row r="144" spans="1:12">
      <c r="A144" t="s">
        <v>853</v>
      </c>
      <c r="B144" t="s">
        <v>854</v>
      </c>
      <c r="C144" t="s">
        <v>855</v>
      </c>
      <c r="D144" t="s">
        <v>856</v>
      </c>
      <c r="E144" t="s">
        <v>857</v>
      </c>
      <c r="F144" s="14">
        <v>0</v>
      </c>
      <c r="G144" s="14">
        <v>0</v>
      </c>
      <c r="H144" s="14">
        <v>0</v>
      </c>
      <c r="I144" t="s">
        <v>858</v>
      </c>
      <c r="J144" s="14">
        <v>0</v>
      </c>
      <c r="K144" s="14">
        <v>12250</v>
      </c>
      <c r="L144" s="14">
        <v>0</v>
      </c>
    </row>
    <row r="145" spans="1:12">
      <c r="A145" t="s">
        <v>859</v>
      </c>
      <c r="B145" t="s">
        <v>860</v>
      </c>
      <c r="C145" t="s">
        <v>861</v>
      </c>
      <c r="D145" t="s">
        <v>862</v>
      </c>
      <c r="E145" t="s">
        <v>863</v>
      </c>
      <c r="F145" s="14">
        <v>1435000</v>
      </c>
      <c r="G145" s="14">
        <v>1434365.27</v>
      </c>
      <c r="H145" s="14">
        <v>0</v>
      </c>
      <c r="I145" t="s">
        <v>864</v>
      </c>
      <c r="J145" s="14">
        <v>1435000</v>
      </c>
      <c r="K145" s="14">
        <v>1434365.27</v>
      </c>
      <c r="L145" s="14">
        <v>0</v>
      </c>
    </row>
    <row r="146" spans="1:12">
      <c r="A146" t="s">
        <v>865</v>
      </c>
      <c r="B146" t="s">
        <v>866</v>
      </c>
      <c r="C146" t="s">
        <v>867</v>
      </c>
      <c r="D146" t="s">
        <v>868</v>
      </c>
      <c r="E146" t="s">
        <v>869</v>
      </c>
      <c r="F146" s="14">
        <v>223000</v>
      </c>
      <c r="G146" s="14">
        <v>222326.61</v>
      </c>
      <c r="H146" s="14">
        <v>0</v>
      </c>
      <c r="I146" t="s">
        <v>870</v>
      </c>
      <c r="J146" s="14">
        <v>223000</v>
      </c>
      <c r="K146" s="14">
        <v>222326.61</v>
      </c>
      <c r="L146" s="14">
        <v>0</v>
      </c>
    </row>
    <row r="147" spans="1:12">
      <c r="A147" t="s">
        <v>871</v>
      </c>
      <c r="B147" t="s">
        <v>872</v>
      </c>
      <c r="C147" t="s">
        <v>873</v>
      </c>
      <c r="D147" t="s">
        <v>874</v>
      </c>
      <c r="E147" t="s">
        <v>875</v>
      </c>
      <c r="F147" s="14">
        <v>24000</v>
      </c>
      <c r="G147" s="14">
        <v>24384.16</v>
      </c>
      <c r="H147" s="14">
        <v>0</v>
      </c>
      <c r="I147" t="s">
        <v>876</v>
      </c>
      <c r="J147" s="14">
        <v>24000</v>
      </c>
      <c r="K147" s="14">
        <v>24384.16</v>
      </c>
      <c r="L147" s="14">
        <v>0</v>
      </c>
    </row>
    <row r="148" spans="1:12">
      <c r="A148" t="s">
        <v>877</v>
      </c>
      <c r="B148" t="s">
        <v>878</v>
      </c>
      <c r="C148" t="s">
        <v>879</v>
      </c>
      <c r="D148" t="s">
        <v>880</v>
      </c>
      <c r="E148" t="s">
        <v>881</v>
      </c>
      <c r="F148" s="14">
        <v>26000</v>
      </c>
      <c r="G148" s="14">
        <v>32659.91</v>
      </c>
      <c r="H148" s="14">
        <v>0</v>
      </c>
      <c r="I148" t="s">
        <v>882</v>
      </c>
      <c r="J148" s="14">
        <v>26000</v>
      </c>
      <c r="K148" s="14">
        <v>32659.91</v>
      </c>
      <c r="L148" s="14">
        <v>0</v>
      </c>
    </row>
    <row r="149" spans="1:12">
      <c r="A149" t="s">
        <v>883</v>
      </c>
      <c r="B149" t="s">
        <v>884</v>
      </c>
      <c r="C149" t="s">
        <v>885</v>
      </c>
      <c r="D149" t="s">
        <v>886</v>
      </c>
      <c r="E149" t="s">
        <v>887</v>
      </c>
      <c r="F149" s="14">
        <v>35000</v>
      </c>
      <c r="G149" s="14">
        <v>46247.5</v>
      </c>
      <c r="H149" s="14">
        <v>0</v>
      </c>
      <c r="I149" t="s">
        <v>888</v>
      </c>
      <c r="J149" s="14">
        <v>35000</v>
      </c>
      <c r="K149" s="14">
        <v>46247.5</v>
      </c>
      <c r="L149" s="14">
        <v>0</v>
      </c>
    </row>
    <row r="150" spans="1:12">
      <c r="A150" t="s">
        <v>889</v>
      </c>
      <c r="B150" t="s">
        <v>890</v>
      </c>
      <c r="C150" t="s">
        <v>891</v>
      </c>
      <c r="D150" t="s">
        <v>892</v>
      </c>
      <c r="E150" t="s">
        <v>893</v>
      </c>
      <c r="F150" s="14">
        <v>82000</v>
      </c>
      <c r="G150" s="14">
        <v>82935.649999999994</v>
      </c>
      <c r="H150" s="14">
        <v>0</v>
      </c>
      <c r="I150" t="s">
        <v>894</v>
      </c>
      <c r="J150" s="14">
        <v>82000</v>
      </c>
      <c r="K150" s="14">
        <v>82935.649999999994</v>
      </c>
      <c r="L150" s="14">
        <v>0</v>
      </c>
    </row>
    <row r="151" spans="1:12">
      <c r="A151" t="s">
        <v>895</v>
      </c>
      <c r="B151" t="s">
        <v>896</v>
      </c>
      <c r="C151" t="s">
        <v>897</v>
      </c>
      <c r="D151" t="s">
        <v>898</v>
      </c>
      <c r="E151" t="s">
        <v>899</v>
      </c>
      <c r="F151" s="14">
        <v>0</v>
      </c>
      <c r="G151" s="14">
        <v>642.83000000000004</v>
      </c>
      <c r="H151" s="14">
        <v>0</v>
      </c>
      <c r="I151" t="s">
        <v>900</v>
      </c>
      <c r="J151" s="14">
        <v>0</v>
      </c>
      <c r="K151" s="14">
        <v>642.83000000000004</v>
      </c>
      <c r="L151" s="14">
        <v>0</v>
      </c>
    </row>
    <row r="152" spans="1:12">
      <c r="A152" t="s">
        <v>901</v>
      </c>
      <c r="B152" t="s">
        <v>902</v>
      </c>
      <c r="C152" t="s">
        <v>903</v>
      </c>
      <c r="D152" t="s">
        <v>904</v>
      </c>
      <c r="E152" t="s">
        <v>905</v>
      </c>
      <c r="F152" s="14">
        <v>354209</v>
      </c>
      <c r="G152" s="14">
        <v>397719.01</v>
      </c>
      <c r="H152" s="14">
        <v>0</v>
      </c>
      <c r="I152" t="s">
        <v>906</v>
      </c>
      <c r="J152" s="14">
        <v>354209</v>
      </c>
      <c r="K152" s="14">
        <v>397719.01</v>
      </c>
      <c r="L152" s="14">
        <v>0</v>
      </c>
    </row>
    <row r="153" spans="1:12">
      <c r="A153" t="s">
        <v>907</v>
      </c>
      <c r="B153" t="s">
        <v>908</v>
      </c>
      <c r="C153" t="s">
        <v>909</v>
      </c>
      <c r="D153" t="s">
        <v>910</v>
      </c>
      <c r="E153" t="s">
        <v>911</v>
      </c>
      <c r="F153" s="14">
        <v>10000</v>
      </c>
      <c r="G153" s="14">
        <v>7325.63</v>
      </c>
      <c r="H153" s="14">
        <v>0</v>
      </c>
      <c r="I153" t="s">
        <v>912</v>
      </c>
      <c r="J153" s="14">
        <v>10000</v>
      </c>
      <c r="K153" s="14">
        <v>7325.63</v>
      </c>
      <c r="L153" s="14">
        <v>0</v>
      </c>
    </row>
    <row r="154" spans="1:12">
      <c r="A154" t="s">
        <v>913</v>
      </c>
      <c r="B154" t="s">
        <v>914</v>
      </c>
      <c r="C154" t="s">
        <v>915</v>
      </c>
      <c r="D154" t="s">
        <v>916</v>
      </c>
      <c r="E154" t="s">
        <v>917</v>
      </c>
      <c r="F154" s="14">
        <v>6000</v>
      </c>
      <c r="G154" s="14">
        <v>4407.88</v>
      </c>
      <c r="H154" s="14">
        <v>0</v>
      </c>
      <c r="I154" t="s">
        <v>918</v>
      </c>
      <c r="J154" s="14">
        <v>6000</v>
      </c>
      <c r="K154" s="14">
        <v>4407.88</v>
      </c>
      <c r="L154" s="14">
        <v>0</v>
      </c>
    </row>
    <row r="155" spans="1:12">
      <c r="A155" t="s">
        <v>919</v>
      </c>
      <c r="B155" t="s">
        <v>920</v>
      </c>
      <c r="C155" t="s">
        <v>921</v>
      </c>
      <c r="D155" t="s">
        <v>922</v>
      </c>
      <c r="E155" t="s">
        <v>923</v>
      </c>
      <c r="F155" s="14">
        <v>35000</v>
      </c>
      <c r="G155" s="14">
        <v>35198.480000000003</v>
      </c>
      <c r="H155" s="14">
        <v>0</v>
      </c>
      <c r="I155" t="s">
        <v>924</v>
      </c>
      <c r="J155" s="14">
        <v>35000</v>
      </c>
      <c r="K155" s="14">
        <v>35198.480000000003</v>
      </c>
      <c r="L155" s="14">
        <v>0</v>
      </c>
    </row>
    <row r="156" spans="1:12">
      <c r="A156" t="s">
        <v>925</v>
      </c>
      <c r="B156" t="s">
        <v>926</v>
      </c>
      <c r="C156" t="s">
        <v>927</v>
      </c>
      <c r="D156" t="s">
        <v>928</v>
      </c>
      <c r="E156" t="s">
        <v>929</v>
      </c>
      <c r="F156" s="14">
        <v>75000</v>
      </c>
      <c r="G156" s="14">
        <v>18755.009999999998</v>
      </c>
      <c r="H156" s="14">
        <v>0</v>
      </c>
      <c r="I156" t="s">
        <v>930</v>
      </c>
      <c r="J156" s="14">
        <v>75000</v>
      </c>
      <c r="K156" s="14">
        <v>18755.009999999998</v>
      </c>
      <c r="L156" s="14">
        <v>0</v>
      </c>
    </row>
    <row r="157" spans="1:12">
      <c r="A157" t="s">
        <v>931</v>
      </c>
      <c r="B157" t="s">
        <v>932</v>
      </c>
      <c r="C157" t="s">
        <v>933</v>
      </c>
      <c r="D157" t="s">
        <v>934</v>
      </c>
      <c r="E157" t="s">
        <v>935</v>
      </c>
      <c r="F157" s="14">
        <v>60000</v>
      </c>
      <c r="G157" s="14">
        <v>75251.87</v>
      </c>
      <c r="H157" s="14">
        <v>0</v>
      </c>
      <c r="I157" t="s">
        <v>936</v>
      </c>
      <c r="J157" s="14">
        <v>60000</v>
      </c>
      <c r="K157" s="14">
        <v>75251.87</v>
      </c>
      <c r="L157" s="14">
        <v>0</v>
      </c>
    </row>
    <row r="158" spans="1:12">
      <c r="A158" t="s">
        <v>937</v>
      </c>
      <c r="B158" t="s">
        <v>938</v>
      </c>
      <c r="C158" t="s">
        <v>939</v>
      </c>
      <c r="D158" t="s">
        <v>940</v>
      </c>
      <c r="E158" t="s">
        <v>941</v>
      </c>
      <c r="F158" s="14">
        <v>119791</v>
      </c>
      <c r="G158" s="14">
        <v>183354.2</v>
      </c>
      <c r="H158" s="14">
        <v>0</v>
      </c>
      <c r="I158" t="s">
        <v>942</v>
      </c>
      <c r="J158" s="14">
        <v>119791</v>
      </c>
      <c r="K158" s="14">
        <v>183354.2</v>
      </c>
      <c r="L158" s="14">
        <v>0</v>
      </c>
    </row>
    <row r="159" spans="1:12">
      <c r="A159" t="s">
        <v>943</v>
      </c>
      <c r="B159" t="s">
        <v>944</v>
      </c>
      <c r="C159" t="s">
        <v>945</v>
      </c>
      <c r="D159" t="s">
        <v>946</v>
      </c>
      <c r="E159" t="s">
        <v>947</v>
      </c>
      <c r="F159" s="14">
        <v>45000</v>
      </c>
      <c r="G159" s="14">
        <v>52119.5</v>
      </c>
      <c r="H159" s="14">
        <v>0</v>
      </c>
      <c r="I159" t="s">
        <v>948</v>
      </c>
      <c r="J159" s="14">
        <v>45000</v>
      </c>
      <c r="K159" s="14">
        <v>52119.5</v>
      </c>
      <c r="L159" s="14">
        <v>0</v>
      </c>
    </row>
    <row r="160" spans="1:12">
      <c r="A160" t="s">
        <v>949</v>
      </c>
      <c r="B160" t="s">
        <v>950</v>
      </c>
      <c r="C160" t="s">
        <v>951</v>
      </c>
      <c r="D160" t="s">
        <v>952</v>
      </c>
      <c r="E160" t="s">
        <v>953</v>
      </c>
      <c r="F160" s="14">
        <v>500000</v>
      </c>
      <c r="G160" s="14">
        <v>504470.13</v>
      </c>
      <c r="H160" s="14">
        <v>0</v>
      </c>
      <c r="I160" t="s">
        <v>954</v>
      </c>
      <c r="J160" s="14">
        <v>500000</v>
      </c>
      <c r="K160" s="14">
        <v>504470.13</v>
      </c>
      <c r="L160" s="14">
        <v>0</v>
      </c>
    </row>
    <row r="161" spans="1:12">
      <c r="A161" t="s">
        <v>955</v>
      </c>
      <c r="B161" t="s">
        <v>956</v>
      </c>
      <c r="C161" t="s">
        <v>957</v>
      </c>
      <c r="D161" t="s">
        <v>958</v>
      </c>
      <c r="E161" t="s">
        <v>959</v>
      </c>
      <c r="F161" s="14">
        <v>70000</v>
      </c>
      <c r="G161" s="14">
        <v>70204.59</v>
      </c>
      <c r="H161" s="14">
        <v>0</v>
      </c>
      <c r="I161" t="s">
        <v>960</v>
      </c>
      <c r="J161" s="14">
        <v>70000</v>
      </c>
      <c r="K161" s="14">
        <v>70204.59</v>
      </c>
      <c r="L161" s="14">
        <v>0</v>
      </c>
    </row>
    <row r="162" spans="1:12">
      <c r="A162" t="s">
        <v>961</v>
      </c>
      <c r="B162" t="s">
        <v>962</v>
      </c>
      <c r="C162" t="s">
        <v>963</v>
      </c>
      <c r="D162" t="s">
        <v>964</v>
      </c>
      <c r="E162" t="s">
        <v>965</v>
      </c>
      <c r="F162" s="14">
        <v>0</v>
      </c>
      <c r="G162" s="14">
        <v>450</v>
      </c>
      <c r="H162" s="14">
        <v>0</v>
      </c>
      <c r="I162" t="s">
        <v>966</v>
      </c>
      <c r="J162" s="14">
        <v>0</v>
      </c>
      <c r="K162" s="14">
        <v>450</v>
      </c>
      <c r="L162" s="14">
        <v>0</v>
      </c>
    </row>
    <row r="163" spans="1:12">
      <c r="A163" t="s">
        <v>967</v>
      </c>
      <c r="B163" t="s">
        <v>968</v>
      </c>
      <c r="C163" t="s">
        <v>969</v>
      </c>
      <c r="D163" t="s">
        <v>970</v>
      </c>
      <c r="E163" t="s">
        <v>971</v>
      </c>
      <c r="F163" s="14">
        <v>120000</v>
      </c>
      <c r="G163" s="14">
        <v>92747</v>
      </c>
      <c r="H163" s="14">
        <v>0</v>
      </c>
      <c r="I163" t="s">
        <v>972</v>
      </c>
      <c r="J163" s="14">
        <v>120000</v>
      </c>
      <c r="K163" s="14">
        <v>92747</v>
      </c>
      <c r="L163" s="14">
        <v>0</v>
      </c>
    </row>
    <row r="164" spans="1:12">
      <c r="A164" t="s">
        <v>973</v>
      </c>
      <c r="B164" t="s">
        <v>974</v>
      </c>
      <c r="C164" t="s">
        <v>975</v>
      </c>
      <c r="D164" t="s">
        <v>976</v>
      </c>
      <c r="E164" t="s">
        <v>977</v>
      </c>
      <c r="F164" s="14">
        <v>40000</v>
      </c>
      <c r="G164" s="14">
        <v>0</v>
      </c>
      <c r="H164" s="14">
        <v>0</v>
      </c>
      <c r="I164" t="s">
        <v>978</v>
      </c>
      <c r="J164" s="14">
        <v>40000</v>
      </c>
      <c r="K164" s="14">
        <v>0</v>
      </c>
      <c r="L164" s="14">
        <v>0</v>
      </c>
    </row>
    <row r="165" spans="1:12">
      <c r="A165" t="s">
        <v>979</v>
      </c>
      <c r="B165" t="s">
        <v>980</v>
      </c>
      <c r="C165" t="s">
        <v>981</v>
      </c>
      <c r="D165" t="s">
        <v>982</v>
      </c>
      <c r="E165" t="s">
        <v>983</v>
      </c>
      <c r="F165" s="14">
        <v>20000</v>
      </c>
      <c r="G165" s="14">
        <v>9756.5</v>
      </c>
      <c r="H165" s="14">
        <v>0</v>
      </c>
      <c r="I165" t="s">
        <v>984</v>
      </c>
      <c r="J165" s="14">
        <v>20000</v>
      </c>
      <c r="K165" s="14">
        <v>9756.5</v>
      </c>
      <c r="L165" s="14">
        <v>0</v>
      </c>
    </row>
    <row r="166" spans="1:12">
      <c r="A166" t="s">
        <v>985</v>
      </c>
      <c r="B166" t="s">
        <v>986</v>
      </c>
      <c r="C166" t="s">
        <v>987</v>
      </c>
      <c r="D166" t="s">
        <v>988</v>
      </c>
      <c r="E166" t="s">
        <v>989</v>
      </c>
      <c r="F166" s="14">
        <v>0</v>
      </c>
      <c r="G166" s="14">
        <v>362.5</v>
      </c>
      <c r="H166" s="14">
        <v>0</v>
      </c>
      <c r="I166" t="s">
        <v>990</v>
      </c>
      <c r="J166" s="14">
        <v>0</v>
      </c>
      <c r="K166" s="14">
        <v>362.5</v>
      </c>
      <c r="L166" s="14">
        <v>0</v>
      </c>
    </row>
    <row r="167" spans="1:12">
      <c r="A167" t="s">
        <v>991</v>
      </c>
      <c r="B167" t="s">
        <v>992</v>
      </c>
      <c r="C167" t="s">
        <v>993</v>
      </c>
      <c r="D167" t="s">
        <v>994</v>
      </c>
      <c r="E167" t="s">
        <v>995</v>
      </c>
      <c r="F167" s="14">
        <v>100000</v>
      </c>
      <c r="G167" s="14">
        <v>97993.5</v>
      </c>
      <c r="H167" s="14">
        <v>0</v>
      </c>
      <c r="I167" t="s">
        <v>996</v>
      </c>
      <c r="J167" s="14">
        <v>100000</v>
      </c>
      <c r="K167" s="14">
        <v>97993.5</v>
      </c>
      <c r="L167" s="14">
        <v>0</v>
      </c>
    </row>
    <row r="168" spans="1:12">
      <c r="A168" t="s">
        <v>997</v>
      </c>
      <c r="B168" t="s">
        <v>998</v>
      </c>
      <c r="C168" t="s">
        <v>999</v>
      </c>
      <c r="D168" t="s">
        <v>1000</v>
      </c>
      <c r="E168" t="s">
        <v>1001</v>
      </c>
      <c r="F168" s="14">
        <v>20000</v>
      </c>
      <c r="G168" s="14">
        <v>16903.27</v>
      </c>
      <c r="H168" s="14">
        <v>0</v>
      </c>
      <c r="I168" t="s">
        <v>1002</v>
      </c>
      <c r="J168" s="14">
        <v>20000</v>
      </c>
      <c r="K168" s="14">
        <v>16903.27</v>
      </c>
      <c r="L168" s="14">
        <v>0</v>
      </c>
    </row>
    <row r="169" spans="1:12">
      <c r="A169" t="s">
        <v>1003</v>
      </c>
      <c r="B169" t="s">
        <v>1004</v>
      </c>
      <c r="C169" t="s">
        <v>1005</v>
      </c>
      <c r="D169" t="s">
        <v>1006</v>
      </c>
      <c r="E169" t="s">
        <v>1007</v>
      </c>
      <c r="F169" s="14">
        <v>0</v>
      </c>
      <c r="G169" s="14">
        <v>137.27000000000001</v>
      </c>
      <c r="H169" s="14">
        <v>0</v>
      </c>
      <c r="I169" t="s">
        <v>1008</v>
      </c>
      <c r="J169" s="14">
        <v>0</v>
      </c>
      <c r="K169" s="14">
        <v>137.27000000000001</v>
      </c>
      <c r="L169" s="14">
        <v>0</v>
      </c>
    </row>
    <row r="170" spans="1:12">
      <c r="A170" t="s">
        <v>1009</v>
      </c>
      <c r="B170" t="s">
        <v>1010</v>
      </c>
      <c r="C170" t="s">
        <v>1011</v>
      </c>
      <c r="D170" t="s">
        <v>1012</v>
      </c>
      <c r="E170" t="s">
        <v>1013</v>
      </c>
      <c r="F170" s="14">
        <v>60342</v>
      </c>
      <c r="G170" s="14">
        <v>69747.48</v>
      </c>
      <c r="H170" s="14">
        <v>0</v>
      </c>
      <c r="I170" t="s">
        <v>1014</v>
      </c>
      <c r="J170" s="14">
        <v>0</v>
      </c>
      <c r="K170" s="14">
        <v>0</v>
      </c>
      <c r="L170" s="14">
        <v>0</v>
      </c>
    </row>
    <row r="171" spans="1:12">
      <c r="A171" t="s">
        <v>1015</v>
      </c>
      <c r="B171" t="s">
        <v>1016</v>
      </c>
      <c r="C171" t="s">
        <v>1017</v>
      </c>
      <c r="D171" t="s">
        <v>1018</v>
      </c>
      <c r="E171" t="s">
        <v>1019</v>
      </c>
      <c r="F171" s="14">
        <v>0</v>
      </c>
      <c r="G171" s="14">
        <v>0</v>
      </c>
      <c r="H171" s="14">
        <v>0</v>
      </c>
      <c r="I171" t="s">
        <v>1020</v>
      </c>
      <c r="J171" s="14">
        <v>42000</v>
      </c>
      <c r="K171" s="14">
        <v>41748.839999999997</v>
      </c>
      <c r="L171" s="14">
        <v>0</v>
      </c>
    </row>
    <row r="172" spans="1:12">
      <c r="A172" t="s">
        <v>1021</v>
      </c>
      <c r="B172" t="s">
        <v>1022</v>
      </c>
      <c r="C172" t="s">
        <v>1023</v>
      </c>
      <c r="D172" t="s">
        <v>1024</v>
      </c>
      <c r="E172" t="s">
        <v>1025</v>
      </c>
      <c r="F172" s="14">
        <v>0</v>
      </c>
      <c r="G172" s="14">
        <v>0</v>
      </c>
      <c r="H172" s="14">
        <v>0</v>
      </c>
      <c r="I172" t="s">
        <v>1026</v>
      </c>
      <c r="J172" s="14">
        <v>18342</v>
      </c>
      <c r="K172" s="14">
        <v>27998.639999999999</v>
      </c>
      <c r="L172" s="14">
        <v>0</v>
      </c>
    </row>
    <row r="173" spans="1:12">
      <c r="A173" t="s">
        <v>1027</v>
      </c>
      <c r="B173" t="s">
        <v>1028</v>
      </c>
      <c r="C173" t="s">
        <v>1029</v>
      </c>
      <c r="D173" t="s">
        <v>1030</v>
      </c>
      <c r="E173" t="s">
        <v>1031</v>
      </c>
      <c r="F173" s="14">
        <v>19359</v>
      </c>
      <c r="G173" s="14">
        <v>22492.11</v>
      </c>
      <c r="H173" s="14">
        <v>0</v>
      </c>
      <c r="I173" t="s">
        <v>1032</v>
      </c>
      <c r="J173" s="14">
        <v>4000</v>
      </c>
      <c r="K173" s="14">
        <v>3000</v>
      </c>
      <c r="L173" s="14">
        <v>0</v>
      </c>
    </row>
    <row r="174" spans="1:12">
      <c r="A174" t="s">
        <v>1033</v>
      </c>
      <c r="B174" t="s">
        <v>1034</v>
      </c>
      <c r="C174" t="s">
        <v>1035</v>
      </c>
      <c r="D174" t="s">
        <v>1036</v>
      </c>
      <c r="E174" t="s">
        <v>1037</v>
      </c>
      <c r="F174" s="14">
        <v>0</v>
      </c>
      <c r="G174" s="14">
        <v>0</v>
      </c>
      <c r="H174" s="14">
        <v>0</v>
      </c>
      <c r="I174" t="s">
        <v>1038</v>
      </c>
      <c r="J174" s="14">
        <v>15359</v>
      </c>
      <c r="K174" s="14">
        <v>19492.11</v>
      </c>
      <c r="L174" s="14">
        <v>0</v>
      </c>
    </row>
    <row r="175" spans="1:12">
      <c r="A175" t="s">
        <v>1039</v>
      </c>
      <c r="B175" t="s">
        <v>1040</v>
      </c>
      <c r="C175" t="s">
        <v>1041</v>
      </c>
      <c r="D175" t="s">
        <v>1042</v>
      </c>
      <c r="E175" t="s">
        <v>1043</v>
      </c>
      <c r="F175" s="14">
        <v>2403</v>
      </c>
      <c r="G175" s="14">
        <v>2116.54</v>
      </c>
      <c r="H175" s="14">
        <v>0</v>
      </c>
      <c r="I175" t="s">
        <v>1044</v>
      </c>
      <c r="J175" s="14">
        <v>403</v>
      </c>
      <c r="K175" s="14">
        <v>403.86</v>
      </c>
      <c r="L175" s="14">
        <v>0</v>
      </c>
    </row>
    <row r="176" spans="1:12">
      <c r="A176" t="s">
        <v>1045</v>
      </c>
      <c r="B176" t="s">
        <v>1046</v>
      </c>
      <c r="C176" t="s">
        <v>1047</v>
      </c>
      <c r="D176" t="s">
        <v>1048</v>
      </c>
      <c r="E176" t="s">
        <v>1049</v>
      </c>
      <c r="F176" s="14">
        <v>0</v>
      </c>
      <c r="G176" s="14">
        <v>0</v>
      </c>
      <c r="H176" s="14">
        <v>0</v>
      </c>
      <c r="I176" t="s">
        <v>1050</v>
      </c>
      <c r="J176" s="14">
        <v>2000</v>
      </c>
      <c r="K176" s="14">
        <v>1712.68</v>
      </c>
      <c r="L176" s="14">
        <v>0</v>
      </c>
    </row>
    <row r="177" spans="1:12">
      <c r="A177" t="s">
        <v>1051</v>
      </c>
      <c r="B177" t="s">
        <v>1052</v>
      </c>
      <c r="C177" t="s">
        <v>1053</v>
      </c>
      <c r="D177" t="s">
        <v>1054</v>
      </c>
      <c r="E177" t="s">
        <v>1055</v>
      </c>
      <c r="F177" s="14">
        <v>0</v>
      </c>
      <c r="G177" s="14">
        <v>18750</v>
      </c>
      <c r="H177" s="14">
        <v>0</v>
      </c>
      <c r="I177" t="s">
        <v>1056</v>
      </c>
      <c r="J177" s="14">
        <v>0</v>
      </c>
      <c r="K177" s="14">
        <v>18750</v>
      </c>
      <c r="L177" s="14">
        <v>0</v>
      </c>
    </row>
    <row r="178" spans="1:12">
      <c r="A178" t="s">
        <v>1057</v>
      </c>
      <c r="B178" t="s">
        <v>1058</v>
      </c>
      <c r="C178" t="s">
        <v>1059</v>
      </c>
      <c r="D178" t="s">
        <v>1060</v>
      </c>
      <c r="E178" t="s">
        <v>1061</v>
      </c>
      <c r="F178" s="14">
        <v>2548</v>
      </c>
      <c r="G178" s="14">
        <v>2548</v>
      </c>
      <c r="H178" s="14">
        <v>0</v>
      </c>
      <c r="I178" t="s">
        <v>1062</v>
      </c>
      <c r="J178" s="14">
        <v>2548</v>
      </c>
      <c r="K178" s="14">
        <v>2548</v>
      </c>
      <c r="L178" s="14">
        <v>0</v>
      </c>
    </row>
    <row r="179" spans="1:12">
      <c r="A179" t="s">
        <v>1063</v>
      </c>
      <c r="B179" t="s">
        <v>1064</v>
      </c>
      <c r="C179" t="s">
        <v>1065</v>
      </c>
      <c r="D179" t="s">
        <v>1066</v>
      </c>
      <c r="E179" t="s">
        <v>1067</v>
      </c>
      <c r="F179" s="14">
        <v>20476</v>
      </c>
      <c r="G179" s="14">
        <v>23564.49</v>
      </c>
      <c r="H179" s="14">
        <v>0</v>
      </c>
      <c r="I179" t="s">
        <v>1068</v>
      </c>
      <c r="J179" s="14">
        <v>7476</v>
      </c>
      <c r="K179" s="14">
        <v>10686.68</v>
      </c>
      <c r="L179" s="14">
        <v>0</v>
      </c>
    </row>
    <row r="180" spans="1:12">
      <c r="A180" t="s">
        <v>1069</v>
      </c>
      <c r="B180" t="s">
        <v>1070</v>
      </c>
      <c r="C180" t="s">
        <v>1071</v>
      </c>
      <c r="D180" t="s">
        <v>1072</v>
      </c>
      <c r="E180" t="s">
        <v>1073</v>
      </c>
      <c r="F180" s="14">
        <v>0</v>
      </c>
      <c r="G180" s="14">
        <v>0</v>
      </c>
      <c r="H180" s="14">
        <v>0</v>
      </c>
      <c r="I180" t="s">
        <v>1074</v>
      </c>
      <c r="J180" s="14">
        <v>10000</v>
      </c>
      <c r="K180" s="14">
        <v>10000</v>
      </c>
      <c r="L180" s="14">
        <v>0</v>
      </c>
    </row>
    <row r="181" spans="1:12">
      <c r="A181" t="s">
        <v>1075</v>
      </c>
      <c r="B181" t="s">
        <v>1076</v>
      </c>
      <c r="C181" t="s">
        <v>1077</v>
      </c>
      <c r="D181" t="s">
        <v>1078</v>
      </c>
      <c r="E181" t="s">
        <v>1079</v>
      </c>
      <c r="F181" s="14">
        <v>0</v>
      </c>
      <c r="G181" s="14">
        <v>0</v>
      </c>
      <c r="H181" s="14">
        <v>0</v>
      </c>
      <c r="I181" t="s">
        <v>1080</v>
      </c>
      <c r="J181" s="14">
        <v>3000</v>
      </c>
      <c r="K181" s="14">
        <v>2877.81</v>
      </c>
      <c r="L181" s="14">
        <v>0</v>
      </c>
    </row>
    <row r="182" spans="1:12">
      <c r="A182" t="s">
        <v>1081</v>
      </c>
      <c r="B182" t="s">
        <v>1082</v>
      </c>
      <c r="C182" t="s">
        <v>1083</v>
      </c>
      <c r="D182" t="s">
        <v>1084</v>
      </c>
      <c r="E182" t="s">
        <v>1085</v>
      </c>
      <c r="F182" s="14">
        <v>28412</v>
      </c>
      <c r="G182" s="14">
        <v>9412.5</v>
      </c>
      <c r="H182" s="14">
        <v>0</v>
      </c>
      <c r="I182" t="s">
        <v>1086</v>
      </c>
      <c r="J182" s="14">
        <v>9412</v>
      </c>
      <c r="K182" s="14">
        <v>9412.5</v>
      </c>
      <c r="L182" s="14">
        <v>0</v>
      </c>
    </row>
    <row r="183" spans="1:12">
      <c r="A183" t="s">
        <v>1087</v>
      </c>
      <c r="B183" t="s">
        <v>1088</v>
      </c>
      <c r="C183" t="s">
        <v>1089</v>
      </c>
      <c r="D183" t="s">
        <v>1090</v>
      </c>
      <c r="E183" t="s">
        <v>1091</v>
      </c>
      <c r="F183" s="14">
        <v>0</v>
      </c>
      <c r="G183" s="14">
        <v>0</v>
      </c>
      <c r="H183" s="14">
        <v>0</v>
      </c>
      <c r="I183" t="s">
        <v>1092</v>
      </c>
      <c r="J183" s="14">
        <v>19000</v>
      </c>
      <c r="K183" s="14">
        <v>0</v>
      </c>
      <c r="L183" s="14">
        <v>0</v>
      </c>
    </row>
    <row r="184" spans="1:12">
      <c r="A184" t="s">
        <v>1093</v>
      </c>
      <c r="B184" t="s">
        <v>1094</v>
      </c>
      <c r="C184" t="s">
        <v>1095</v>
      </c>
      <c r="D184" t="s">
        <v>1096</v>
      </c>
      <c r="E184" t="s">
        <v>1097</v>
      </c>
      <c r="F184" s="14">
        <v>0</v>
      </c>
      <c r="G184" s="14">
        <v>190</v>
      </c>
      <c r="H184" s="14">
        <v>0</v>
      </c>
      <c r="I184" t="s">
        <v>1098</v>
      </c>
      <c r="J184" s="14">
        <v>0</v>
      </c>
      <c r="K184" s="14">
        <v>190</v>
      </c>
      <c r="L184" s="14">
        <v>0</v>
      </c>
    </row>
    <row r="185" spans="1:12">
      <c r="A185" t="s">
        <v>1099</v>
      </c>
      <c r="B185" t="s">
        <v>1100</v>
      </c>
      <c r="C185" t="s">
        <v>1101</v>
      </c>
      <c r="D185" t="s">
        <v>1102</v>
      </c>
      <c r="E185" t="s">
        <v>1103</v>
      </c>
      <c r="F185" s="14">
        <v>1500</v>
      </c>
      <c r="G185" s="14">
        <v>255</v>
      </c>
      <c r="H185" s="14">
        <v>0</v>
      </c>
      <c r="I185" t="s">
        <v>1104</v>
      </c>
      <c r="J185" s="14">
        <v>1500</v>
      </c>
      <c r="K185" s="14">
        <v>255</v>
      </c>
      <c r="L185" s="14">
        <v>0</v>
      </c>
    </row>
    <row r="186" spans="1:12">
      <c r="A186" t="s">
        <v>1105</v>
      </c>
      <c r="B186" t="s">
        <v>1106</v>
      </c>
      <c r="C186" t="s">
        <v>1107</v>
      </c>
      <c r="D186" t="s">
        <v>1108</v>
      </c>
      <c r="E186" t="s">
        <v>1109</v>
      </c>
      <c r="F186" s="14">
        <v>1000</v>
      </c>
      <c r="G186" s="14">
        <v>347.54</v>
      </c>
      <c r="H186" s="14">
        <v>0</v>
      </c>
      <c r="I186" t="s">
        <v>1110</v>
      </c>
      <c r="J186" s="14">
        <v>1000</v>
      </c>
      <c r="K186" s="14">
        <v>347.54</v>
      </c>
      <c r="L186" s="14">
        <v>0</v>
      </c>
    </row>
    <row r="187" spans="1:12">
      <c r="A187" t="s">
        <v>1111</v>
      </c>
      <c r="B187" t="s">
        <v>1112</v>
      </c>
      <c r="C187" t="s">
        <v>1113</v>
      </c>
      <c r="D187" t="s">
        <v>1114</v>
      </c>
      <c r="E187" t="s">
        <v>1115</v>
      </c>
      <c r="F187" s="14">
        <v>130</v>
      </c>
      <c r="G187" s="14">
        <v>130</v>
      </c>
      <c r="H187" s="14">
        <v>0</v>
      </c>
      <c r="I187" t="s">
        <v>1116</v>
      </c>
      <c r="J187" s="14">
        <v>130</v>
      </c>
      <c r="K187" s="14">
        <v>130</v>
      </c>
      <c r="L187" s="14">
        <v>0</v>
      </c>
    </row>
    <row r="188" spans="1:12">
      <c r="A188" t="s">
        <v>1117</v>
      </c>
      <c r="B188" t="s">
        <v>1118</v>
      </c>
      <c r="C188" t="s">
        <v>1119</v>
      </c>
      <c r="D188" t="s">
        <v>1120</v>
      </c>
      <c r="E188" t="s">
        <v>1121</v>
      </c>
      <c r="F188" s="14">
        <v>0</v>
      </c>
      <c r="G188" s="14">
        <v>4.1500000000000004</v>
      </c>
      <c r="H188" s="14">
        <v>0</v>
      </c>
      <c r="I188" t="s">
        <v>1122</v>
      </c>
      <c r="J188" s="14">
        <v>0</v>
      </c>
      <c r="K188" s="14">
        <v>4.1500000000000004</v>
      </c>
      <c r="L188" s="14">
        <v>0</v>
      </c>
    </row>
    <row r="189" spans="1:12">
      <c r="A189" t="s">
        <v>1123</v>
      </c>
      <c r="B189" t="s">
        <v>1124</v>
      </c>
      <c r="C189" t="s">
        <v>1125</v>
      </c>
      <c r="D189" t="s">
        <v>1126</v>
      </c>
      <c r="E189" t="s">
        <v>1127</v>
      </c>
      <c r="F189" s="14">
        <v>62121</v>
      </c>
      <c r="G189" s="14">
        <v>118316.91</v>
      </c>
      <c r="H189" s="14">
        <v>0</v>
      </c>
      <c r="I189" t="s">
        <v>1128</v>
      </c>
      <c r="J189" s="14">
        <v>37121</v>
      </c>
      <c r="K189" s="14">
        <v>79486.16</v>
      </c>
      <c r="L189" s="14">
        <v>0</v>
      </c>
    </row>
    <row r="190" spans="1:12">
      <c r="A190" t="s">
        <v>1129</v>
      </c>
      <c r="B190" t="s">
        <v>1130</v>
      </c>
      <c r="C190" t="s">
        <v>1131</v>
      </c>
      <c r="D190" t="s">
        <v>1132</v>
      </c>
      <c r="E190" t="s">
        <v>1133</v>
      </c>
      <c r="F190" s="14">
        <v>0</v>
      </c>
      <c r="G190" s="14">
        <v>0</v>
      </c>
      <c r="H190" s="14">
        <v>0</v>
      </c>
      <c r="I190" t="s">
        <v>1134</v>
      </c>
      <c r="J190" s="14">
        <v>25000</v>
      </c>
      <c r="K190" s="14">
        <v>38830.75</v>
      </c>
      <c r="L190" s="14">
        <v>0</v>
      </c>
    </row>
    <row r="191" spans="1:12">
      <c r="A191" t="s">
        <v>1135</v>
      </c>
      <c r="B191" t="s">
        <v>1136</v>
      </c>
      <c r="C191" t="s">
        <v>1137</v>
      </c>
      <c r="D191" t="s">
        <v>1138</v>
      </c>
      <c r="E191" t="s">
        <v>1139</v>
      </c>
      <c r="F191" s="14">
        <v>89209</v>
      </c>
      <c r="G191" s="14">
        <v>0</v>
      </c>
      <c r="H191" s="14">
        <v>0</v>
      </c>
      <c r="I191" t="s">
        <v>1140</v>
      </c>
      <c r="J191" s="14">
        <v>89209</v>
      </c>
      <c r="K191" s="14">
        <v>0</v>
      </c>
      <c r="L191" s="14">
        <v>0</v>
      </c>
    </row>
    <row r="192" spans="1:12">
      <c r="A192" t="s">
        <v>1141</v>
      </c>
      <c r="B192" t="s">
        <v>1142</v>
      </c>
      <c r="C192" t="s">
        <v>1143</v>
      </c>
      <c r="D192" t="s">
        <v>1144</v>
      </c>
      <c r="E192" t="s">
        <v>1145</v>
      </c>
      <c r="F192" s="14">
        <v>1500</v>
      </c>
      <c r="G192" s="14">
        <v>0</v>
      </c>
      <c r="H192" s="14">
        <v>0</v>
      </c>
      <c r="I192" t="s">
        <v>1146</v>
      </c>
      <c r="J192" s="14">
        <v>1500</v>
      </c>
      <c r="K192" s="14">
        <v>0</v>
      </c>
      <c r="L192" s="14">
        <v>0</v>
      </c>
    </row>
    <row r="193" spans="1:12">
      <c r="A193" t="s">
        <v>1147</v>
      </c>
      <c r="B193" t="s">
        <v>1148</v>
      </c>
      <c r="C193" t="s">
        <v>1149</v>
      </c>
      <c r="D193" t="s">
        <v>1150</v>
      </c>
      <c r="E193" t="s">
        <v>1151</v>
      </c>
      <c r="F193" s="14">
        <v>18000</v>
      </c>
      <c r="G193" s="14">
        <v>17954.89</v>
      </c>
      <c r="H193" s="14">
        <v>0</v>
      </c>
      <c r="I193" t="s">
        <v>1152</v>
      </c>
      <c r="J193" s="14">
        <v>18000</v>
      </c>
      <c r="K193" s="14">
        <v>14912.57</v>
      </c>
      <c r="L193" s="14">
        <v>0</v>
      </c>
    </row>
    <row r="194" spans="1:12">
      <c r="A194" t="s">
        <v>1153</v>
      </c>
      <c r="B194" t="s">
        <v>1154</v>
      </c>
      <c r="C194" t="s">
        <v>1155</v>
      </c>
      <c r="D194" t="s">
        <v>1156</v>
      </c>
      <c r="E194" t="s">
        <v>1157</v>
      </c>
      <c r="F194" s="14">
        <v>0</v>
      </c>
      <c r="G194" s="14">
        <v>0</v>
      </c>
      <c r="H194" s="14">
        <v>0</v>
      </c>
      <c r="I194" t="s">
        <v>1158</v>
      </c>
      <c r="J194" s="14">
        <v>0</v>
      </c>
      <c r="K194" s="14">
        <v>3042.32</v>
      </c>
      <c r="L194" s="14">
        <v>0</v>
      </c>
    </row>
    <row r="195" spans="1:12">
      <c r="A195" t="s">
        <v>1159</v>
      </c>
      <c r="B195" t="s">
        <v>1160</v>
      </c>
      <c r="C195" t="s">
        <v>1161</v>
      </c>
      <c r="D195" t="s">
        <v>1162</v>
      </c>
      <c r="E195" t="s">
        <v>1163</v>
      </c>
      <c r="F195" s="14">
        <v>2750</v>
      </c>
      <c r="G195" s="14">
        <v>2783</v>
      </c>
      <c r="H195" s="14">
        <v>0</v>
      </c>
      <c r="I195" t="s">
        <v>1164</v>
      </c>
      <c r="J195" s="14">
        <v>2750</v>
      </c>
      <c r="K195" s="14">
        <v>2783</v>
      </c>
      <c r="L195" s="14">
        <v>0</v>
      </c>
    </row>
    <row r="196" spans="1:12">
      <c r="A196" t="s">
        <v>1165</v>
      </c>
      <c r="B196" t="s">
        <v>1166</v>
      </c>
      <c r="C196" t="s">
        <v>1167</v>
      </c>
      <c r="D196" t="s">
        <v>1168</v>
      </c>
      <c r="E196" t="s">
        <v>1169</v>
      </c>
      <c r="F196" s="14">
        <v>300</v>
      </c>
      <c r="G196" s="14">
        <v>305.26</v>
      </c>
      <c r="H196" s="14">
        <v>0</v>
      </c>
      <c r="I196" t="s">
        <v>1170</v>
      </c>
      <c r="J196" s="14">
        <v>300</v>
      </c>
      <c r="K196" s="14">
        <v>305.26</v>
      </c>
      <c r="L196" s="14">
        <v>0</v>
      </c>
    </row>
    <row r="197" spans="1:12">
      <c r="A197" t="s">
        <v>1171</v>
      </c>
      <c r="B197" t="s">
        <v>1172</v>
      </c>
      <c r="C197" t="s">
        <v>1173</v>
      </c>
      <c r="D197" t="s">
        <v>1174</v>
      </c>
      <c r="E197" t="s">
        <v>1175</v>
      </c>
      <c r="F197" s="14">
        <v>14000</v>
      </c>
      <c r="G197" s="14">
        <v>28312.21</v>
      </c>
      <c r="H197" s="14">
        <v>0</v>
      </c>
      <c r="I197" t="s">
        <v>1176</v>
      </c>
      <c r="J197" s="14">
        <v>3591</v>
      </c>
      <c r="K197" s="14">
        <v>0</v>
      </c>
      <c r="L197" s="14">
        <v>0</v>
      </c>
    </row>
    <row r="198" spans="1:12">
      <c r="A198" t="s">
        <v>1177</v>
      </c>
      <c r="B198" t="s">
        <v>1178</v>
      </c>
      <c r="C198" t="s">
        <v>1179</v>
      </c>
      <c r="D198" t="s">
        <v>1180</v>
      </c>
      <c r="E198" t="s">
        <v>1181</v>
      </c>
      <c r="F198" s="14">
        <v>0</v>
      </c>
      <c r="G198" s="14">
        <v>0</v>
      </c>
      <c r="H198" s="14">
        <v>0</v>
      </c>
      <c r="I198" t="s">
        <v>1182</v>
      </c>
      <c r="J198" s="14">
        <v>10409</v>
      </c>
      <c r="K198" s="14">
        <v>28312.21</v>
      </c>
      <c r="L198" s="14">
        <v>0</v>
      </c>
    </row>
    <row r="199" spans="1:12">
      <c r="A199" t="s">
        <v>1183</v>
      </c>
      <c r="B199" t="s">
        <v>1184</v>
      </c>
      <c r="C199" t="s">
        <v>1185</v>
      </c>
      <c r="D199" t="s">
        <v>1186</v>
      </c>
      <c r="E199" t="s">
        <v>1187</v>
      </c>
      <c r="F199" s="14">
        <v>21000</v>
      </c>
      <c r="G199" s="14">
        <v>21025</v>
      </c>
      <c r="H199" s="14">
        <v>0</v>
      </c>
      <c r="I199" t="s">
        <v>1188</v>
      </c>
      <c r="J199" s="14">
        <v>21000</v>
      </c>
      <c r="K199" s="14">
        <v>0</v>
      </c>
      <c r="L199" s="14">
        <v>0</v>
      </c>
    </row>
    <row r="200" spans="1:12">
      <c r="A200" t="s">
        <v>1189</v>
      </c>
      <c r="B200" t="s">
        <v>1190</v>
      </c>
      <c r="C200" t="s">
        <v>1191</v>
      </c>
      <c r="D200" t="s">
        <v>1192</v>
      </c>
      <c r="E200" t="s">
        <v>1193</v>
      </c>
      <c r="F200" s="14">
        <v>0</v>
      </c>
      <c r="G200" s="14">
        <v>0</v>
      </c>
      <c r="H200" s="14">
        <v>0</v>
      </c>
      <c r="I200" t="s">
        <v>1194</v>
      </c>
      <c r="J200" s="14">
        <v>0</v>
      </c>
      <c r="K200" s="14">
        <v>21025</v>
      </c>
      <c r="L200" s="14">
        <v>0</v>
      </c>
    </row>
    <row r="201" spans="1:12">
      <c r="A201" t="s">
        <v>1195</v>
      </c>
      <c r="B201" t="s">
        <v>1196</v>
      </c>
      <c r="C201" t="s">
        <v>1197</v>
      </c>
      <c r="D201" t="s">
        <v>1198</v>
      </c>
      <c r="E201" t="s">
        <v>1199</v>
      </c>
      <c r="F201" s="14">
        <v>0</v>
      </c>
      <c r="G201" s="14">
        <v>10900</v>
      </c>
      <c r="H201" s="14">
        <v>0</v>
      </c>
      <c r="I201" t="s">
        <v>1200</v>
      </c>
      <c r="J201" s="14">
        <v>0</v>
      </c>
      <c r="K201" s="14">
        <v>10900</v>
      </c>
      <c r="L201" s="14">
        <v>0</v>
      </c>
    </row>
    <row r="202" spans="1:12">
      <c r="A202" t="s">
        <v>1201</v>
      </c>
      <c r="B202" t="s">
        <v>1202</v>
      </c>
      <c r="C202" t="s">
        <v>1203</v>
      </c>
      <c r="D202" t="s">
        <v>1204</v>
      </c>
      <c r="E202" t="s">
        <v>1205</v>
      </c>
      <c r="F202" s="14">
        <v>0</v>
      </c>
      <c r="G202" s="14">
        <v>785.81</v>
      </c>
      <c r="H202" s="14">
        <v>0</v>
      </c>
      <c r="I202" t="s">
        <v>1206</v>
      </c>
      <c r="J202" s="14">
        <v>0</v>
      </c>
      <c r="K202" s="14">
        <v>785.81</v>
      </c>
      <c r="L202" s="14">
        <v>0</v>
      </c>
    </row>
    <row r="203" spans="1:12">
      <c r="A203" t="s">
        <v>1207</v>
      </c>
      <c r="B203" t="s">
        <v>1208</v>
      </c>
      <c r="C203" t="s">
        <v>1209</v>
      </c>
      <c r="D203" t="s">
        <v>1210</v>
      </c>
      <c r="E203" t="s">
        <v>1211</v>
      </c>
      <c r="F203" s="14">
        <v>0</v>
      </c>
      <c r="G203" s="14">
        <v>13999.11</v>
      </c>
      <c r="H203" s="14">
        <v>0</v>
      </c>
      <c r="I203" t="s">
        <v>1212</v>
      </c>
      <c r="J203" s="14">
        <v>0</v>
      </c>
      <c r="K203" s="14">
        <v>13999.11</v>
      </c>
      <c r="L203" s="14">
        <v>0</v>
      </c>
    </row>
    <row r="204" spans="1:12">
      <c r="A204" t="s">
        <v>1213</v>
      </c>
      <c r="B204" t="s">
        <v>1214</v>
      </c>
      <c r="C204" t="s">
        <v>1215</v>
      </c>
      <c r="D204" t="s">
        <v>1216</v>
      </c>
      <c r="E204" t="s">
        <v>1217</v>
      </c>
      <c r="F204" s="14">
        <v>0</v>
      </c>
      <c r="G204" s="14">
        <v>127746.4</v>
      </c>
      <c r="H204" s="14">
        <v>0</v>
      </c>
      <c r="I204" t="s">
        <v>1218</v>
      </c>
      <c r="J204" s="14">
        <v>0</v>
      </c>
      <c r="K204" s="14">
        <v>127746.4</v>
      </c>
      <c r="L204" s="14">
        <v>0</v>
      </c>
    </row>
    <row r="205" spans="1:12">
      <c r="A205" t="s">
        <v>1219</v>
      </c>
      <c r="B205" t="s">
        <v>1220</v>
      </c>
      <c r="C205" t="s">
        <v>1221</v>
      </c>
      <c r="D205" t="s">
        <v>1222</v>
      </c>
      <c r="E205" t="s">
        <v>1223</v>
      </c>
      <c r="F205" s="14">
        <v>0</v>
      </c>
      <c r="G205" s="14">
        <v>5.39</v>
      </c>
      <c r="H205" s="14">
        <v>0</v>
      </c>
      <c r="I205" t="s">
        <v>1224</v>
      </c>
      <c r="J205" s="14">
        <v>0</v>
      </c>
      <c r="K205" s="14">
        <v>5.39</v>
      </c>
      <c r="L205" s="14">
        <v>0</v>
      </c>
    </row>
    <row r="206" spans="1:12">
      <c r="A206" t="s">
        <v>1225</v>
      </c>
      <c r="B206" t="s">
        <v>1226</v>
      </c>
      <c r="C206" t="s">
        <v>1227</v>
      </c>
      <c r="D206" t="s">
        <v>1228</v>
      </c>
      <c r="E206" t="s">
        <v>1229</v>
      </c>
      <c r="F206" s="14">
        <v>0</v>
      </c>
      <c r="G206" s="14">
        <v>50000</v>
      </c>
      <c r="H206" s="14">
        <v>0</v>
      </c>
      <c r="I206" t="s">
        <v>1230</v>
      </c>
      <c r="J206" s="14">
        <v>0</v>
      </c>
      <c r="K206" s="14">
        <v>50000</v>
      </c>
      <c r="L206" s="14">
        <v>0</v>
      </c>
    </row>
    <row r="207" spans="1:12">
      <c r="A207" t="s">
        <v>1231</v>
      </c>
      <c r="B207" t="s">
        <v>1232</v>
      </c>
      <c r="C207" t="s">
        <v>1233</v>
      </c>
      <c r="D207" t="s">
        <v>1234</v>
      </c>
      <c r="E207" t="s">
        <v>1235</v>
      </c>
      <c r="F207" s="14">
        <v>6500</v>
      </c>
      <c r="G207" s="14">
        <v>0</v>
      </c>
      <c r="H207" s="14">
        <v>0</v>
      </c>
      <c r="I207" t="s">
        <v>1236</v>
      </c>
      <c r="J207" s="14">
        <v>6500</v>
      </c>
      <c r="K207" s="14">
        <v>0</v>
      </c>
      <c r="L207" s="14">
        <v>0</v>
      </c>
    </row>
    <row r="208" spans="1:12">
      <c r="A208" t="s">
        <v>1237</v>
      </c>
      <c r="B208" t="s">
        <v>1238</v>
      </c>
      <c r="C208" t="s">
        <v>1239</v>
      </c>
      <c r="D208" t="s">
        <v>1240</v>
      </c>
      <c r="E208" t="s">
        <v>1241</v>
      </c>
      <c r="F208" s="14">
        <v>1000</v>
      </c>
      <c r="G208" s="14">
        <v>0</v>
      </c>
      <c r="H208" s="14">
        <v>0</v>
      </c>
      <c r="I208" t="s">
        <v>1242</v>
      </c>
      <c r="J208" s="14">
        <v>1000</v>
      </c>
      <c r="K208" s="14">
        <v>0</v>
      </c>
      <c r="L208" s="14">
        <v>0</v>
      </c>
    </row>
    <row r="209" spans="1:12">
      <c r="A209" t="s">
        <v>1243</v>
      </c>
      <c r="B209" t="s">
        <v>1244</v>
      </c>
      <c r="C209" t="s">
        <v>1245</v>
      </c>
      <c r="D209" t="s">
        <v>1246</v>
      </c>
      <c r="E209" t="s">
        <v>1247</v>
      </c>
      <c r="F209" s="14">
        <v>17500</v>
      </c>
      <c r="G209" s="14">
        <v>15683.73</v>
      </c>
      <c r="H209" s="14">
        <v>0</v>
      </c>
      <c r="I209" t="s">
        <v>1248</v>
      </c>
      <c r="J209" s="14">
        <v>17500</v>
      </c>
      <c r="K209" s="14">
        <v>15683.73</v>
      </c>
      <c r="L209" s="14">
        <v>0</v>
      </c>
    </row>
    <row r="210" spans="1:12">
      <c r="A210" t="s">
        <v>1249</v>
      </c>
      <c r="B210" t="s">
        <v>1250</v>
      </c>
      <c r="C210" t="s">
        <v>1251</v>
      </c>
      <c r="D210" t="s">
        <v>1252</v>
      </c>
      <c r="E210" t="s">
        <v>1253</v>
      </c>
      <c r="F210" s="14">
        <v>11000</v>
      </c>
      <c r="G210" s="14">
        <v>5425.88</v>
      </c>
      <c r="H210" s="14">
        <v>0</v>
      </c>
      <c r="I210" t="s">
        <v>1254</v>
      </c>
      <c r="J210" s="14">
        <v>11000</v>
      </c>
      <c r="K210" s="14">
        <v>5425.88</v>
      </c>
      <c r="L210" s="14">
        <v>0</v>
      </c>
    </row>
    <row r="212" spans="1:12">
      <c r="A212" s="6"/>
      <c r="C212" s="6"/>
    </row>
    <row r="223" spans="1:12"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5"/>
  <sheetViews>
    <sheetView tabSelected="1" workbookViewId="0">
      <selection activeCell="S34" sqref="S34"/>
    </sheetView>
  </sheetViews>
  <sheetFormatPr defaultRowHeight="15"/>
  <cols>
    <col min="1" max="1" width="3.28515625" customWidth="1"/>
    <col min="2" max="2" width="6.140625" customWidth="1"/>
    <col min="3" max="3" width="3.28515625" customWidth="1"/>
    <col min="4" max="4" width="25" customWidth="1"/>
    <col min="5" max="5" width="19.5703125" customWidth="1"/>
    <col min="6" max="6" width="4" customWidth="1"/>
    <col min="7" max="7" width="9.140625" customWidth="1"/>
    <col min="8" max="8" width="10" customWidth="1"/>
    <col min="9" max="9" width="2.42578125" customWidth="1"/>
    <col min="10" max="10" width="12.42578125" customWidth="1"/>
    <col min="11" max="11" width="12.28515625" customWidth="1"/>
    <col min="12" max="12" width="0.140625" customWidth="1"/>
    <col min="13" max="13" width="7.7109375" customWidth="1"/>
    <col min="14" max="14" width="13.5703125" customWidth="1"/>
    <col min="15" max="15" width="3.28515625" customWidth="1"/>
    <col min="16" max="16" width="11.7109375" bestFit="1" customWidth="1"/>
    <col min="245" max="245" width="3.28515625" customWidth="1"/>
    <col min="246" max="246" width="6.140625" customWidth="1"/>
    <col min="247" max="247" width="3.28515625" customWidth="1"/>
    <col min="248" max="248" width="22" customWidth="1"/>
    <col min="249" max="249" width="5.140625" customWidth="1"/>
    <col min="250" max="250" width="4" customWidth="1"/>
    <col min="251" max="251" width="9.140625" customWidth="1"/>
    <col min="252" max="252" width="10" customWidth="1"/>
    <col min="253" max="253" width="2.42578125" customWidth="1"/>
    <col min="254" max="254" width="8" customWidth="1"/>
    <col min="255" max="255" width="12.28515625" customWidth="1"/>
    <col min="256" max="256" width="0.140625" customWidth="1"/>
    <col min="257" max="257" width="7.7109375" customWidth="1"/>
    <col min="258" max="258" width="11.28515625" customWidth="1"/>
    <col min="259" max="259" width="3.85546875" customWidth="1"/>
    <col min="260" max="260" width="6" customWidth="1"/>
    <col min="261" max="261" width="2.42578125" customWidth="1"/>
    <col min="262" max="262" width="3" customWidth="1"/>
    <col min="263" max="263" width="0.28515625" customWidth="1"/>
    <col min="264" max="264" width="9.140625" customWidth="1"/>
    <col min="265" max="265" width="0.28515625" customWidth="1"/>
    <col min="266" max="266" width="3.28515625" customWidth="1"/>
    <col min="501" max="501" width="3.28515625" customWidth="1"/>
    <col min="502" max="502" width="6.140625" customWidth="1"/>
    <col min="503" max="503" width="3.28515625" customWidth="1"/>
    <col min="504" max="504" width="22" customWidth="1"/>
    <col min="505" max="505" width="5.140625" customWidth="1"/>
    <col min="506" max="506" width="4" customWidth="1"/>
    <col min="507" max="507" width="9.140625" customWidth="1"/>
    <col min="508" max="508" width="10" customWidth="1"/>
    <col min="509" max="509" width="2.42578125" customWidth="1"/>
    <col min="510" max="510" width="8" customWidth="1"/>
    <col min="511" max="511" width="12.28515625" customWidth="1"/>
    <col min="512" max="512" width="0.140625" customWidth="1"/>
    <col min="513" max="513" width="7.7109375" customWidth="1"/>
    <col min="514" max="514" width="11.28515625" customWidth="1"/>
    <col min="515" max="515" width="3.85546875" customWidth="1"/>
    <col min="516" max="516" width="6" customWidth="1"/>
    <col min="517" max="517" width="2.42578125" customWidth="1"/>
    <col min="518" max="518" width="3" customWidth="1"/>
    <col min="519" max="519" width="0.28515625" customWidth="1"/>
    <col min="520" max="520" width="9.140625" customWidth="1"/>
    <col min="521" max="521" width="0.28515625" customWidth="1"/>
    <col min="522" max="522" width="3.28515625" customWidth="1"/>
    <col min="757" max="757" width="3.28515625" customWidth="1"/>
    <col min="758" max="758" width="6.140625" customWidth="1"/>
    <col min="759" max="759" width="3.28515625" customWidth="1"/>
    <col min="760" max="760" width="22" customWidth="1"/>
    <col min="761" max="761" width="5.140625" customWidth="1"/>
    <col min="762" max="762" width="4" customWidth="1"/>
    <col min="763" max="763" width="9.140625" customWidth="1"/>
    <col min="764" max="764" width="10" customWidth="1"/>
    <col min="765" max="765" width="2.42578125" customWidth="1"/>
    <col min="766" max="766" width="8" customWidth="1"/>
    <col min="767" max="767" width="12.28515625" customWidth="1"/>
    <col min="768" max="768" width="0.140625" customWidth="1"/>
    <col min="769" max="769" width="7.7109375" customWidth="1"/>
    <col min="770" max="770" width="11.28515625" customWidth="1"/>
    <col min="771" max="771" width="3.85546875" customWidth="1"/>
    <col min="772" max="772" width="6" customWidth="1"/>
    <col min="773" max="773" width="2.42578125" customWidth="1"/>
    <col min="774" max="774" width="3" customWidth="1"/>
    <col min="775" max="775" width="0.28515625" customWidth="1"/>
    <col min="776" max="776" width="9.140625" customWidth="1"/>
    <col min="777" max="777" width="0.28515625" customWidth="1"/>
    <col min="778" max="778" width="3.28515625" customWidth="1"/>
    <col min="1013" max="1013" width="3.28515625" customWidth="1"/>
    <col min="1014" max="1014" width="6.140625" customWidth="1"/>
    <col min="1015" max="1015" width="3.28515625" customWidth="1"/>
    <col min="1016" max="1016" width="22" customWidth="1"/>
    <col min="1017" max="1017" width="5.140625" customWidth="1"/>
    <col min="1018" max="1018" width="4" customWidth="1"/>
    <col min="1019" max="1019" width="9.140625" customWidth="1"/>
    <col min="1020" max="1020" width="10" customWidth="1"/>
    <col min="1021" max="1021" width="2.42578125" customWidth="1"/>
    <col min="1022" max="1022" width="8" customWidth="1"/>
    <col min="1023" max="1023" width="12.28515625" customWidth="1"/>
    <col min="1024" max="1024" width="0.140625" customWidth="1"/>
    <col min="1025" max="1025" width="7.7109375" customWidth="1"/>
    <col min="1026" max="1026" width="11.28515625" customWidth="1"/>
    <col min="1027" max="1027" width="3.85546875" customWidth="1"/>
    <col min="1028" max="1028" width="6" customWidth="1"/>
    <col min="1029" max="1029" width="2.42578125" customWidth="1"/>
    <col min="1030" max="1030" width="3" customWidth="1"/>
    <col min="1031" max="1031" width="0.28515625" customWidth="1"/>
    <col min="1032" max="1032" width="9.140625" customWidth="1"/>
    <col min="1033" max="1033" width="0.28515625" customWidth="1"/>
    <col min="1034" max="1034" width="3.28515625" customWidth="1"/>
    <col min="1269" max="1269" width="3.28515625" customWidth="1"/>
    <col min="1270" max="1270" width="6.140625" customWidth="1"/>
    <col min="1271" max="1271" width="3.28515625" customWidth="1"/>
    <col min="1272" max="1272" width="22" customWidth="1"/>
    <col min="1273" max="1273" width="5.140625" customWidth="1"/>
    <col min="1274" max="1274" width="4" customWidth="1"/>
    <col min="1275" max="1275" width="9.140625" customWidth="1"/>
    <col min="1276" max="1276" width="10" customWidth="1"/>
    <col min="1277" max="1277" width="2.42578125" customWidth="1"/>
    <col min="1278" max="1278" width="8" customWidth="1"/>
    <col min="1279" max="1279" width="12.28515625" customWidth="1"/>
    <col min="1280" max="1280" width="0.140625" customWidth="1"/>
    <col min="1281" max="1281" width="7.7109375" customWidth="1"/>
    <col min="1282" max="1282" width="11.28515625" customWidth="1"/>
    <col min="1283" max="1283" width="3.85546875" customWidth="1"/>
    <col min="1284" max="1284" width="6" customWidth="1"/>
    <col min="1285" max="1285" width="2.42578125" customWidth="1"/>
    <col min="1286" max="1286" width="3" customWidth="1"/>
    <col min="1287" max="1287" width="0.28515625" customWidth="1"/>
    <col min="1288" max="1288" width="9.140625" customWidth="1"/>
    <col min="1289" max="1289" width="0.28515625" customWidth="1"/>
    <col min="1290" max="1290" width="3.28515625" customWidth="1"/>
    <col min="1525" max="1525" width="3.28515625" customWidth="1"/>
    <col min="1526" max="1526" width="6.140625" customWidth="1"/>
    <col min="1527" max="1527" width="3.28515625" customWidth="1"/>
    <col min="1528" max="1528" width="22" customWidth="1"/>
    <col min="1529" max="1529" width="5.140625" customWidth="1"/>
    <col min="1530" max="1530" width="4" customWidth="1"/>
    <col min="1531" max="1531" width="9.140625" customWidth="1"/>
    <col min="1532" max="1532" width="10" customWidth="1"/>
    <col min="1533" max="1533" width="2.42578125" customWidth="1"/>
    <col min="1534" max="1534" width="8" customWidth="1"/>
    <col min="1535" max="1535" width="12.28515625" customWidth="1"/>
    <col min="1536" max="1536" width="0.140625" customWidth="1"/>
    <col min="1537" max="1537" width="7.7109375" customWidth="1"/>
    <col min="1538" max="1538" width="11.28515625" customWidth="1"/>
    <col min="1539" max="1539" width="3.85546875" customWidth="1"/>
    <col min="1540" max="1540" width="6" customWidth="1"/>
    <col min="1541" max="1541" width="2.42578125" customWidth="1"/>
    <col min="1542" max="1542" width="3" customWidth="1"/>
    <col min="1543" max="1543" width="0.28515625" customWidth="1"/>
    <col min="1544" max="1544" width="9.140625" customWidth="1"/>
    <col min="1545" max="1545" width="0.28515625" customWidth="1"/>
    <col min="1546" max="1546" width="3.28515625" customWidth="1"/>
    <col min="1781" max="1781" width="3.28515625" customWidth="1"/>
    <col min="1782" max="1782" width="6.140625" customWidth="1"/>
    <col min="1783" max="1783" width="3.28515625" customWidth="1"/>
    <col min="1784" max="1784" width="22" customWidth="1"/>
    <col min="1785" max="1785" width="5.140625" customWidth="1"/>
    <col min="1786" max="1786" width="4" customWidth="1"/>
    <col min="1787" max="1787" width="9.140625" customWidth="1"/>
    <col min="1788" max="1788" width="10" customWidth="1"/>
    <col min="1789" max="1789" width="2.42578125" customWidth="1"/>
    <col min="1790" max="1790" width="8" customWidth="1"/>
    <col min="1791" max="1791" width="12.28515625" customWidth="1"/>
    <col min="1792" max="1792" width="0.140625" customWidth="1"/>
    <col min="1793" max="1793" width="7.7109375" customWidth="1"/>
    <col min="1794" max="1794" width="11.28515625" customWidth="1"/>
    <col min="1795" max="1795" width="3.85546875" customWidth="1"/>
    <col min="1796" max="1796" width="6" customWidth="1"/>
    <col min="1797" max="1797" width="2.42578125" customWidth="1"/>
    <col min="1798" max="1798" width="3" customWidth="1"/>
    <col min="1799" max="1799" width="0.28515625" customWidth="1"/>
    <col min="1800" max="1800" width="9.140625" customWidth="1"/>
    <col min="1801" max="1801" width="0.28515625" customWidth="1"/>
    <col min="1802" max="1802" width="3.28515625" customWidth="1"/>
    <col min="2037" max="2037" width="3.28515625" customWidth="1"/>
    <col min="2038" max="2038" width="6.140625" customWidth="1"/>
    <col min="2039" max="2039" width="3.28515625" customWidth="1"/>
    <col min="2040" max="2040" width="22" customWidth="1"/>
    <col min="2041" max="2041" width="5.140625" customWidth="1"/>
    <col min="2042" max="2042" width="4" customWidth="1"/>
    <col min="2043" max="2043" width="9.140625" customWidth="1"/>
    <col min="2044" max="2044" width="10" customWidth="1"/>
    <col min="2045" max="2045" width="2.42578125" customWidth="1"/>
    <col min="2046" max="2046" width="8" customWidth="1"/>
    <col min="2047" max="2047" width="12.28515625" customWidth="1"/>
    <col min="2048" max="2048" width="0.140625" customWidth="1"/>
    <col min="2049" max="2049" width="7.7109375" customWidth="1"/>
    <col min="2050" max="2050" width="11.28515625" customWidth="1"/>
    <col min="2051" max="2051" width="3.85546875" customWidth="1"/>
    <col min="2052" max="2052" width="6" customWidth="1"/>
    <col min="2053" max="2053" width="2.42578125" customWidth="1"/>
    <col min="2054" max="2054" width="3" customWidth="1"/>
    <col min="2055" max="2055" width="0.28515625" customWidth="1"/>
    <col min="2056" max="2056" width="9.140625" customWidth="1"/>
    <col min="2057" max="2057" width="0.28515625" customWidth="1"/>
    <col min="2058" max="2058" width="3.28515625" customWidth="1"/>
    <col min="2293" max="2293" width="3.28515625" customWidth="1"/>
    <col min="2294" max="2294" width="6.140625" customWidth="1"/>
    <col min="2295" max="2295" width="3.28515625" customWidth="1"/>
    <col min="2296" max="2296" width="22" customWidth="1"/>
    <col min="2297" max="2297" width="5.140625" customWidth="1"/>
    <col min="2298" max="2298" width="4" customWidth="1"/>
    <col min="2299" max="2299" width="9.140625" customWidth="1"/>
    <col min="2300" max="2300" width="10" customWidth="1"/>
    <col min="2301" max="2301" width="2.42578125" customWidth="1"/>
    <col min="2302" max="2302" width="8" customWidth="1"/>
    <col min="2303" max="2303" width="12.28515625" customWidth="1"/>
    <col min="2304" max="2304" width="0.140625" customWidth="1"/>
    <col min="2305" max="2305" width="7.7109375" customWidth="1"/>
    <col min="2306" max="2306" width="11.28515625" customWidth="1"/>
    <col min="2307" max="2307" width="3.85546875" customWidth="1"/>
    <col min="2308" max="2308" width="6" customWidth="1"/>
    <col min="2309" max="2309" width="2.42578125" customWidth="1"/>
    <col min="2310" max="2310" width="3" customWidth="1"/>
    <col min="2311" max="2311" width="0.28515625" customWidth="1"/>
    <col min="2312" max="2312" width="9.140625" customWidth="1"/>
    <col min="2313" max="2313" width="0.28515625" customWidth="1"/>
    <col min="2314" max="2314" width="3.28515625" customWidth="1"/>
    <col min="2549" max="2549" width="3.28515625" customWidth="1"/>
    <col min="2550" max="2550" width="6.140625" customWidth="1"/>
    <col min="2551" max="2551" width="3.28515625" customWidth="1"/>
    <col min="2552" max="2552" width="22" customWidth="1"/>
    <col min="2553" max="2553" width="5.140625" customWidth="1"/>
    <col min="2554" max="2554" width="4" customWidth="1"/>
    <col min="2555" max="2555" width="9.140625" customWidth="1"/>
    <col min="2556" max="2556" width="10" customWidth="1"/>
    <col min="2557" max="2557" width="2.42578125" customWidth="1"/>
    <col min="2558" max="2558" width="8" customWidth="1"/>
    <col min="2559" max="2559" width="12.28515625" customWidth="1"/>
    <col min="2560" max="2560" width="0.140625" customWidth="1"/>
    <col min="2561" max="2561" width="7.7109375" customWidth="1"/>
    <col min="2562" max="2562" width="11.28515625" customWidth="1"/>
    <col min="2563" max="2563" width="3.85546875" customWidth="1"/>
    <col min="2564" max="2564" width="6" customWidth="1"/>
    <col min="2565" max="2565" width="2.42578125" customWidth="1"/>
    <col min="2566" max="2566" width="3" customWidth="1"/>
    <col min="2567" max="2567" width="0.28515625" customWidth="1"/>
    <col min="2568" max="2568" width="9.140625" customWidth="1"/>
    <col min="2569" max="2569" width="0.28515625" customWidth="1"/>
    <col min="2570" max="2570" width="3.28515625" customWidth="1"/>
    <col min="2805" max="2805" width="3.28515625" customWidth="1"/>
    <col min="2806" max="2806" width="6.140625" customWidth="1"/>
    <col min="2807" max="2807" width="3.28515625" customWidth="1"/>
    <col min="2808" max="2808" width="22" customWidth="1"/>
    <col min="2809" max="2809" width="5.140625" customWidth="1"/>
    <col min="2810" max="2810" width="4" customWidth="1"/>
    <col min="2811" max="2811" width="9.140625" customWidth="1"/>
    <col min="2812" max="2812" width="10" customWidth="1"/>
    <col min="2813" max="2813" width="2.42578125" customWidth="1"/>
    <col min="2814" max="2814" width="8" customWidth="1"/>
    <col min="2815" max="2815" width="12.28515625" customWidth="1"/>
    <col min="2816" max="2816" width="0.140625" customWidth="1"/>
    <col min="2817" max="2817" width="7.7109375" customWidth="1"/>
    <col min="2818" max="2818" width="11.28515625" customWidth="1"/>
    <col min="2819" max="2819" width="3.85546875" customWidth="1"/>
    <col min="2820" max="2820" width="6" customWidth="1"/>
    <col min="2821" max="2821" width="2.42578125" customWidth="1"/>
    <col min="2822" max="2822" width="3" customWidth="1"/>
    <col min="2823" max="2823" width="0.28515625" customWidth="1"/>
    <col min="2824" max="2824" width="9.140625" customWidth="1"/>
    <col min="2825" max="2825" width="0.28515625" customWidth="1"/>
    <col min="2826" max="2826" width="3.28515625" customWidth="1"/>
    <col min="3061" max="3061" width="3.28515625" customWidth="1"/>
    <col min="3062" max="3062" width="6.140625" customWidth="1"/>
    <col min="3063" max="3063" width="3.28515625" customWidth="1"/>
    <col min="3064" max="3064" width="22" customWidth="1"/>
    <col min="3065" max="3065" width="5.140625" customWidth="1"/>
    <col min="3066" max="3066" width="4" customWidth="1"/>
    <col min="3067" max="3067" width="9.140625" customWidth="1"/>
    <col min="3068" max="3068" width="10" customWidth="1"/>
    <col min="3069" max="3069" width="2.42578125" customWidth="1"/>
    <col min="3070" max="3070" width="8" customWidth="1"/>
    <col min="3071" max="3071" width="12.28515625" customWidth="1"/>
    <col min="3072" max="3072" width="0.140625" customWidth="1"/>
    <col min="3073" max="3073" width="7.7109375" customWidth="1"/>
    <col min="3074" max="3074" width="11.28515625" customWidth="1"/>
    <col min="3075" max="3075" width="3.85546875" customWidth="1"/>
    <col min="3076" max="3076" width="6" customWidth="1"/>
    <col min="3077" max="3077" width="2.42578125" customWidth="1"/>
    <col min="3078" max="3078" width="3" customWidth="1"/>
    <col min="3079" max="3079" width="0.28515625" customWidth="1"/>
    <col min="3080" max="3080" width="9.140625" customWidth="1"/>
    <col min="3081" max="3081" width="0.28515625" customWidth="1"/>
    <col min="3082" max="3082" width="3.28515625" customWidth="1"/>
    <col min="3317" max="3317" width="3.28515625" customWidth="1"/>
    <col min="3318" max="3318" width="6.140625" customWidth="1"/>
    <col min="3319" max="3319" width="3.28515625" customWidth="1"/>
    <col min="3320" max="3320" width="22" customWidth="1"/>
    <col min="3321" max="3321" width="5.140625" customWidth="1"/>
    <col min="3322" max="3322" width="4" customWidth="1"/>
    <col min="3323" max="3323" width="9.140625" customWidth="1"/>
    <col min="3324" max="3324" width="10" customWidth="1"/>
    <col min="3325" max="3325" width="2.42578125" customWidth="1"/>
    <col min="3326" max="3326" width="8" customWidth="1"/>
    <col min="3327" max="3327" width="12.28515625" customWidth="1"/>
    <col min="3328" max="3328" width="0.140625" customWidth="1"/>
    <col min="3329" max="3329" width="7.7109375" customWidth="1"/>
    <col min="3330" max="3330" width="11.28515625" customWidth="1"/>
    <col min="3331" max="3331" width="3.85546875" customWidth="1"/>
    <col min="3332" max="3332" width="6" customWidth="1"/>
    <col min="3333" max="3333" width="2.42578125" customWidth="1"/>
    <col min="3334" max="3334" width="3" customWidth="1"/>
    <col min="3335" max="3335" width="0.28515625" customWidth="1"/>
    <col min="3336" max="3336" width="9.140625" customWidth="1"/>
    <col min="3337" max="3337" width="0.28515625" customWidth="1"/>
    <col min="3338" max="3338" width="3.28515625" customWidth="1"/>
    <col min="3573" max="3573" width="3.28515625" customWidth="1"/>
    <col min="3574" max="3574" width="6.140625" customWidth="1"/>
    <col min="3575" max="3575" width="3.28515625" customWidth="1"/>
    <col min="3576" max="3576" width="22" customWidth="1"/>
    <col min="3577" max="3577" width="5.140625" customWidth="1"/>
    <col min="3578" max="3578" width="4" customWidth="1"/>
    <col min="3579" max="3579" width="9.140625" customWidth="1"/>
    <col min="3580" max="3580" width="10" customWidth="1"/>
    <col min="3581" max="3581" width="2.42578125" customWidth="1"/>
    <col min="3582" max="3582" width="8" customWidth="1"/>
    <col min="3583" max="3583" width="12.28515625" customWidth="1"/>
    <col min="3584" max="3584" width="0.140625" customWidth="1"/>
    <col min="3585" max="3585" width="7.7109375" customWidth="1"/>
    <col min="3586" max="3586" width="11.28515625" customWidth="1"/>
    <col min="3587" max="3587" width="3.85546875" customWidth="1"/>
    <col min="3588" max="3588" width="6" customWidth="1"/>
    <col min="3589" max="3589" width="2.42578125" customWidth="1"/>
    <col min="3590" max="3590" width="3" customWidth="1"/>
    <col min="3591" max="3591" width="0.28515625" customWidth="1"/>
    <col min="3592" max="3592" width="9.140625" customWidth="1"/>
    <col min="3593" max="3593" width="0.28515625" customWidth="1"/>
    <col min="3594" max="3594" width="3.28515625" customWidth="1"/>
    <col min="3829" max="3829" width="3.28515625" customWidth="1"/>
    <col min="3830" max="3830" width="6.140625" customWidth="1"/>
    <col min="3831" max="3831" width="3.28515625" customWidth="1"/>
    <col min="3832" max="3832" width="22" customWidth="1"/>
    <col min="3833" max="3833" width="5.140625" customWidth="1"/>
    <col min="3834" max="3834" width="4" customWidth="1"/>
    <col min="3835" max="3835" width="9.140625" customWidth="1"/>
    <col min="3836" max="3836" width="10" customWidth="1"/>
    <col min="3837" max="3837" width="2.42578125" customWidth="1"/>
    <col min="3838" max="3838" width="8" customWidth="1"/>
    <col min="3839" max="3839" width="12.28515625" customWidth="1"/>
    <col min="3840" max="3840" width="0.140625" customWidth="1"/>
    <col min="3841" max="3841" width="7.7109375" customWidth="1"/>
    <col min="3842" max="3842" width="11.28515625" customWidth="1"/>
    <col min="3843" max="3843" width="3.85546875" customWidth="1"/>
    <col min="3844" max="3844" width="6" customWidth="1"/>
    <col min="3845" max="3845" width="2.42578125" customWidth="1"/>
    <col min="3846" max="3846" width="3" customWidth="1"/>
    <col min="3847" max="3847" width="0.28515625" customWidth="1"/>
    <col min="3848" max="3848" width="9.140625" customWidth="1"/>
    <col min="3849" max="3849" width="0.28515625" customWidth="1"/>
    <col min="3850" max="3850" width="3.28515625" customWidth="1"/>
    <col min="4085" max="4085" width="3.28515625" customWidth="1"/>
    <col min="4086" max="4086" width="6.140625" customWidth="1"/>
    <col min="4087" max="4087" width="3.28515625" customWidth="1"/>
    <col min="4088" max="4088" width="22" customWidth="1"/>
    <col min="4089" max="4089" width="5.140625" customWidth="1"/>
    <col min="4090" max="4090" width="4" customWidth="1"/>
    <col min="4091" max="4091" width="9.140625" customWidth="1"/>
    <col min="4092" max="4092" width="10" customWidth="1"/>
    <col min="4093" max="4093" width="2.42578125" customWidth="1"/>
    <col min="4094" max="4094" width="8" customWidth="1"/>
    <col min="4095" max="4095" width="12.28515625" customWidth="1"/>
    <col min="4096" max="4096" width="0.140625" customWidth="1"/>
    <col min="4097" max="4097" width="7.7109375" customWidth="1"/>
    <col min="4098" max="4098" width="11.28515625" customWidth="1"/>
    <col min="4099" max="4099" width="3.85546875" customWidth="1"/>
    <col min="4100" max="4100" width="6" customWidth="1"/>
    <col min="4101" max="4101" width="2.42578125" customWidth="1"/>
    <col min="4102" max="4102" width="3" customWidth="1"/>
    <col min="4103" max="4103" width="0.28515625" customWidth="1"/>
    <col min="4104" max="4104" width="9.140625" customWidth="1"/>
    <col min="4105" max="4105" width="0.28515625" customWidth="1"/>
    <col min="4106" max="4106" width="3.28515625" customWidth="1"/>
    <col min="4341" max="4341" width="3.28515625" customWidth="1"/>
    <col min="4342" max="4342" width="6.140625" customWidth="1"/>
    <col min="4343" max="4343" width="3.28515625" customWidth="1"/>
    <col min="4344" max="4344" width="22" customWidth="1"/>
    <col min="4345" max="4345" width="5.140625" customWidth="1"/>
    <col min="4346" max="4346" width="4" customWidth="1"/>
    <col min="4347" max="4347" width="9.140625" customWidth="1"/>
    <col min="4348" max="4348" width="10" customWidth="1"/>
    <col min="4349" max="4349" width="2.42578125" customWidth="1"/>
    <col min="4350" max="4350" width="8" customWidth="1"/>
    <col min="4351" max="4351" width="12.28515625" customWidth="1"/>
    <col min="4352" max="4352" width="0.140625" customWidth="1"/>
    <col min="4353" max="4353" width="7.7109375" customWidth="1"/>
    <col min="4354" max="4354" width="11.28515625" customWidth="1"/>
    <col min="4355" max="4355" width="3.85546875" customWidth="1"/>
    <col min="4356" max="4356" width="6" customWidth="1"/>
    <col min="4357" max="4357" width="2.42578125" customWidth="1"/>
    <col min="4358" max="4358" width="3" customWidth="1"/>
    <col min="4359" max="4359" width="0.28515625" customWidth="1"/>
    <col min="4360" max="4360" width="9.140625" customWidth="1"/>
    <col min="4361" max="4361" width="0.28515625" customWidth="1"/>
    <col min="4362" max="4362" width="3.28515625" customWidth="1"/>
    <col min="4597" max="4597" width="3.28515625" customWidth="1"/>
    <col min="4598" max="4598" width="6.140625" customWidth="1"/>
    <col min="4599" max="4599" width="3.28515625" customWidth="1"/>
    <col min="4600" max="4600" width="22" customWidth="1"/>
    <col min="4601" max="4601" width="5.140625" customWidth="1"/>
    <col min="4602" max="4602" width="4" customWidth="1"/>
    <col min="4603" max="4603" width="9.140625" customWidth="1"/>
    <col min="4604" max="4604" width="10" customWidth="1"/>
    <col min="4605" max="4605" width="2.42578125" customWidth="1"/>
    <col min="4606" max="4606" width="8" customWidth="1"/>
    <col min="4607" max="4607" width="12.28515625" customWidth="1"/>
    <col min="4608" max="4608" width="0.140625" customWidth="1"/>
    <col min="4609" max="4609" width="7.7109375" customWidth="1"/>
    <col min="4610" max="4610" width="11.28515625" customWidth="1"/>
    <col min="4611" max="4611" width="3.85546875" customWidth="1"/>
    <col min="4612" max="4612" width="6" customWidth="1"/>
    <col min="4613" max="4613" width="2.42578125" customWidth="1"/>
    <col min="4614" max="4614" width="3" customWidth="1"/>
    <col min="4615" max="4615" width="0.28515625" customWidth="1"/>
    <col min="4616" max="4616" width="9.140625" customWidth="1"/>
    <col min="4617" max="4617" width="0.28515625" customWidth="1"/>
    <col min="4618" max="4618" width="3.28515625" customWidth="1"/>
    <col min="4853" max="4853" width="3.28515625" customWidth="1"/>
    <col min="4854" max="4854" width="6.140625" customWidth="1"/>
    <col min="4855" max="4855" width="3.28515625" customWidth="1"/>
    <col min="4856" max="4856" width="22" customWidth="1"/>
    <col min="4857" max="4857" width="5.140625" customWidth="1"/>
    <col min="4858" max="4858" width="4" customWidth="1"/>
    <col min="4859" max="4859" width="9.140625" customWidth="1"/>
    <col min="4860" max="4860" width="10" customWidth="1"/>
    <col min="4861" max="4861" width="2.42578125" customWidth="1"/>
    <col min="4862" max="4862" width="8" customWidth="1"/>
    <col min="4863" max="4863" width="12.28515625" customWidth="1"/>
    <col min="4864" max="4864" width="0.140625" customWidth="1"/>
    <col min="4865" max="4865" width="7.7109375" customWidth="1"/>
    <col min="4866" max="4866" width="11.28515625" customWidth="1"/>
    <col min="4867" max="4867" width="3.85546875" customWidth="1"/>
    <col min="4868" max="4868" width="6" customWidth="1"/>
    <col min="4869" max="4869" width="2.42578125" customWidth="1"/>
    <col min="4870" max="4870" width="3" customWidth="1"/>
    <col min="4871" max="4871" width="0.28515625" customWidth="1"/>
    <col min="4872" max="4872" width="9.140625" customWidth="1"/>
    <col min="4873" max="4873" width="0.28515625" customWidth="1"/>
    <col min="4874" max="4874" width="3.28515625" customWidth="1"/>
    <col min="5109" max="5109" width="3.28515625" customWidth="1"/>
    <col min="5110" max="5110" width="6.140625" customWidth="1"/>
    <col min="5111" max="5111" width="3.28515625" customWidth="1"/>
    <col min="5112" max="5112" width="22" customWidth="1"/>
    <col min="5113" max="5113" width="5.140625" customWidth="1"/>
    <col min="5114" max="5114" width="4" customWidth="1"/>
    <col min="5115" max="5115" width="9.140625" customWidth="1"/>
    <col min="5116" max="5116" width="10" customWidth="1"/>
    <col min="5117" max="5117" width="2.42578125" customWidth="1"/>
    <col min="5118" max="5118" width="8" customWidth="1"/>
    <col min="5119" max="5119" width="12.28515625" customWidth="1"/>
    <col min="5120" max="5120" width="0.140625" customWidth="1"/>
    <col min="5121" max="5121" width="7.7109375" customWidth="1"/>
    <col min="5122" max="5122" width="11.28515625" customWidth="1"/>
    <col min="5123" max="5123" width="3.85546875" customWidth="1"/>
    <col min="5124" max="5124" width="6" customWidth="1"/>
    <col min="5125" max="5125" width="2.42578125" customWidth="1"/>
    <col min="5126" max="5126" width="3" customWidth="1"/>
    <col min="5127" max="5127" width="0.28515625" customWidth="1"/>
    <col min="5128" max="5128" width="9.140625" customWidth="1"/>
    <col min="5129" max="5129" width="0.28515625" customWidth="1"/>
    <col min="5130" max="5130" width="3.28515625" customWidth="1"/>
    <col min="5365" max="5365" width="3.28515625" customWidth="1"/>
    <col min="5366" max="5366" width="6.140625" customWidth="1"/>
    <col min="5367" max="5367" width="3.28515625" customWidth="1"/>
    <col min="5368" max="5368" width="22" customWidth="1"/>
    <col min="5369" max="5369" width="5.140625" customWidth="1"/>
    <col min="5370" max="5370" width="4" customWidth="1"/>
    <col min="5371" max="5371" width="9.140625" customWidth="1"/>
    <col min="5372" max="5372" width="10" customWidth="1"/>
    <col min="5373" max="5373" width="2.42578125" customWidth="1"/>
    <col min="5374" max="5374" width="8" customWidth="1"/>
    <col min="5375" max="5375" width="12.28515625" customWidth="1"/>
    <col min="5376" max="5376" width="0.140625" customWidth="1"/>
    <col min="5377" max="5377" width="7.7109375" customWidth="1"/>
    <col min="5378" max="5378" width="11.28515625" customWidth="1"/>
    <col min="5379" max="5379" width="3.85546875" customWidth="1"/>
    <col min="5380" max="5380" width="6" customWidth="1"/>
    <col min="5381" max="5381" width="2.42578125" customWidth="1"/>
    <col min="5382" max="5382" width="3" customWidth="1"/>
    <col min="5383" max="5383" width="0.28515625" customWidth="1"/>
    <col min="5384" max="5384" width="9.140625" customWidth="1"/>
    <col min="5385" max="5385" width="0.28515625" customWidth="1"/>
    <col min="5386" max="5386" width="3.28515625" customWidth="1"/>
    <col min="5621" max="5621" width="3.28515625" customWidth="1"/>
    <col min="5622" max="5622" width="6.140625" customWidth="1"/>
    <col min="5623" max="5623" width="3.28515625" customWidth="1"/>
    <col min="5624" max="5624" width="22" customWidth="1"/>
    <col min="5625" max="5625" width="5.140625" customWidth="1"/>
    <col min="5626" max="5626" width="4" customWidth="1"/>
    <col min="5627" max="5627" width="9.140625" customWidth="1"/>
    <col min="5628" max="5628" width="10" customWidth="1"/>
    <col min="5629" max="5629" width="2.42578125" customWidth="1"/>
    <col min="5630" max="5630" width="8" customWidth="1"/>
    <col min="5631" max="5631" width="12.28515625" customWidth="1"/>
    <col min="5632" max="5632" width="0.140625" customWidth="1"/>
    <col min="5633" max="5633" width="7.7109375" customWidth="1"/>
    <col min="5634" max="5634" width="11.28515625" customWidth="1"/>
    <col min="5635" max="5635" width="3.85546875" customWidth="1"/>
    <col min="5636" max="5636" width="6" customWidth="1"/>
    <col min="5637" max="5637" width="2.42578125" customWidth="1"/>
    <col min="5638" max="5638" width="3" customWidth="1"/>
    <col min="5639" max="5639" width="0.28515625" customWidth="1"/>
    <col min="5640" max="5640" width="9.140625" customWidth="1"/>
    <col min="5641" max="5641" width="0.28515625" customWidth="1"/>
    <col min="5642" max="5642" width="3.28515625" customWidth="1"/>
    <col min="5877" max="5877" width="3.28515625" customWidth="1"/>
    <col min="5878" max="5878" width="6.140625" customWidth="1"/>
    <col min="5879" max="5879" width="3.28515625" customWidth="1"/>
    <col min="5880" max="5880" width="22" customWidth="1"/>
    <col min="5881" max="5881" width="5.140625" customWidth="1"/>
    <col min="5882" max="5882" width="4" customWidth="1"/>
    <col min="5883" max="5883" width="9.140625" customWidth="1"/>
    <col min="5884" max="5884" width="10" customWidth="1"/>
    <col min="5885" max="5885" width="2.42578125" customWidth="1"/>
    <col min="5886" max="5886" width="8" customWidth="1"/>
    <col min="5887" max="5887" width="12.28515625" customWidth="1"/>
    <col min="5888" max="5888" width="0.140625" customWidth="1"/>
    <col min="5889" max="5889" width="7.7109375" customWidth="1"/>
    <col min="5890" max="5890" width="11.28515625" customWidth="1"/>
    <col min="5891" max="5891" width="3.85546875" customWidth="1"/>
    <col min="5892" max="5892" width="6" customWidth="1"/>
    <col min="5893" max="5893" width="2.42578125" customWidth="1"/>
    <col min="5894" max="5894" width="3" customWidth="1"/>
    <col min="5895" max="5895" width="0.28515625" customWidth="1"/>
    <col min="5896" max="5896" width="9.140625" customWidth="1"/>
    <col min="5897" max="5897" width="0.28515625" customWidth="1"/>
    <col min="5898" max="5898" width="3.28515625" customWidth="1"/>
    <col min="6133" max="6133" width="3.28515625" customWidth="1"/>
    <col min="6134" max="6134" width="6.140625" customWidth="1"/>
    <col min="6135" max="6135" width="3.28515625" customWidth="1"/>
    <col min="6136" max="6136" width="22" customWidth="1"/>
    <col min="6137" max="6137" width="5.140625" customWidth="1"/>
    <col min="6138" max="6138" width="4" customWidth="1"/>
    <col min="6139" max="6139" width="9.140625" customWidth="1"/>
    <col min="6140" max="6140" width="10" customWidth="1"/>
    <col min="6141" max="6141" width="2.42578125" customWidth="1"/>
    <col min="6142" max="6142" width="8" customWidth="1"/>
    <col min="6143" max="6143" width="12.28515625" customWidth="1"/>
    <col min="6144" max="6144" width="0.140625" customWidth="1"/>
    <col min="6145" max="6145" width="7.7109375" customWidth="1"/>
    <col min="6146" max="6146" width="11.28515625" customWidth="1"/>
    <col min="6147" max="6147" width="3.85546875" customWidth="1"/>
    <col min="6148" max="6148" width="6" customWidth="1"/>
    <col min="6149" max="6149" width="2.42578125" customWidth="1"/>
    <col min="6150" max="6150" width="3" customWidth="1"/>
    <col min="6151" max="6151" width="0.28515625" customWidth="1"/>
    <col min="6152" max="6152" width="9.140625" customWidth="1"/>
    <col min="6153" max="6153" width="0.28515625" customWidth="1"/>
    <col min="6154" max="6154" width="3.28515625" customWidth="1"/>
    <col min="6389" max="6389" width="3.28515625" customWidth="1"/>
    <col min="6390" max="6390" width="6.140625" customWidth="1"/>
    <col min="6391" max="6391" width="3.28515625" customWidth="1"/>
    <col min="6392" max="6392" width="22" customWidth="1"/>
    <col min="6393" max="6393" width="5.140625" customWidth="1"/>
    <col min="6394" max="6394" width="4" customWidth="1"/>
    <col min="6395" max="6395" width="9.140625" customWidth="1"/>
    <col min="6396" max="6396" width="10" customWidth="1"/>
    <col min="6397" max="6397" width="2.42578125" customWidth="1"/>
    <col min="6398" max="6398" width="8" customWidth="1"/>
    <col min="6399" max="6399" width="12.28515625" customWidth="1"/>
    <col min="6400" max="6400" width="0.140625" customWidth="1"/>
    <col min="6401" max="6401" width="7.7109375" customWidth="1"/>
    <col min="6402" max="6402" width="11.28515625" customWidth="1"/>
    <col min="6403" max="6403" width="3.85546875" customWidth="1"/>
    <col min="6404" max="6404" width="6" customWidth="1"/>
    <col min="6405" max="6405" width="2.42578125" customWidth="1"/>
    <col min="6406" max="6406" width="3" customWidth="1"/>
    <col min="6407" max="6407" width="0.28515625" customWidth="1"/>
    <col min="6408" max="6408" width="9.140625" customWidth="1"/>
    <col min="6409" max="6409" width="0.28515625" customWidth="1"/>
    <col min="6410" max="6410" width="3.28515625" customWidth="1"/>
    <col min="6645" max="6645" width="3.28515625" customWidth="1"/>
    <col min="6646" max="6646" width="6.140625" customWidth="1"/>
    <col min="6647" max="6647" width="3.28515625" customWidth="1"/>
    <col min="6648" max="6648" width="22" customWidth="1"/>
    <col min="6649" max="6649" width="5.140625" customWidth="1"/>
    <col min="6650" max="6650" width="4" customWidth="1"/>
    <col min="6651" max="6651" width="9.140625" customWidth="1"/>
    <col min="6652" max="6652" width="10" customWidth="1"/>
    <col min="6653" max="6653" width="2.42578125" customWidth="1"/>
    <col min="6654" max="6654" width="8" customWidth="1"/>
    <col min="6655" max="6655" width="12.28515625" customWidth="1"/>
    <col min="6656" max="6656" width="0.140625" customWidth="1"/>
    <col min="6657" max="6657" width="7.7109375" customWidth="1"/>
    <col min="6658" max="6658" width="11.28515625" customWidth="1"/>
    <col min="6659" max="6659" width="3.85546875" customWidth="1"/>
    <col min="6660" max="6660" width="6" customWidth="1"/>
    <col min="6661" max="6661" width="2.42578125" customWidth="1"/>
    <col min="6662" max="6662" width="3" customWidth="1"/>
    <col min="6663" max="6663" width="0.28515625" customWidth="1"/>
    <col min="6664" max="6664" width="9.140625" customWidth="1"/>
    <col min="6665" max="6665" width="0.28515625" customWidth="1"/>
    <col min="6666" max="6666" width="3.28515625" customWidth="1"/>
    <col min="6901" max="6901" width="3.28515625" customWidth="1"/>
    <col min="6902" max="6902" width="6.140625" customWidth="1"/>
    <col min="6903" max="6903" width="3.28515625" customWidth="1"/>
    <col min="6904" max="6904" width="22" customWidth="1"/>
    <col min="6905" max="6905" width="5.140625" customWidth="1"/>
    <col min="6906" max="6906" width="4" customWidth="1"/>
    <col min="6907" max="6907" width="9.140625" customWidth="1"/>
    <col min="6908" max="6908" width="10" customWidth="1"/>
    <col min="6909" max="6909" width="2.42578125" customWidth="1"/>
    <col min="6910" max="6910" width="8" customWidth="1"/>
    <col min="6911" max="6911" width="12.28515625" customWidth="1"/>
    <col min="6912" max="6912" width="0.140625" customWidth="1"/>
    <col min="6913" max="6913" width="7.7109375" customWidth="1"/>
    <col min="6914" max="6914" width="11.28515625" customWidth="1"/>
    <col min="6915" max="6915" width="3.85546875" customWidth="1"/>
    <col min="6916" max="6916" width="6" customWidth="1"/>
    <col min="6917" max="6917" width="2.42578125" customWidth="1"/>
    <col min="6918" max="6918" width="3" customWidth="1"/>
    <col min="6919" max="6919" width="0.28515625" customWidth="1"/>
    <col min="6920" max="6920" width="9.140625" customWidth="1"/>
    <col min="6921" max="6921" width="0.28515625" customWidth="1"/>
    <col min="6922" max="6922" width="3.28515625" customWidth="1"/>
    <col min="7157" max="7157" width="3.28515625" customWidth="1"/>
    <col min="7158" max="7158" width="6.140625" customWidth="1"/>
    <col min="7159" max="7159" width="3.28515625" customWidth="1"/>
    <col min="7160" max="7160" width="22" customWidth="1"/>
    <col min="7161" max="7161" width="5.140625" customWidth="1"/>
    <col min="7162" max="7162" width="4" customWidth="1"/>
    <col min="7163" max="7163" width="9.140625" customWidth="1"/>
    <col min="7164" max="7164" width="10" customWidth="1"/>
    <col min="7165" max="7165" width="2.42578125" customWidth="1"/>
    <col min="7166" max="7166" width="8" customWidth="1"/>
    <col min="7167" max="7167" width="12.28515625" customWidth="1"/>
    <col min="7168" max="7168" width="0.140625" customWidth="1"/>
    <col min="7169" max="7169" width="7.7109375" customWidth="1"/>
    <col min="7170" max="7170" width="11.28515625" customWidth="1"/>
    <col min="7171" max="7171" width="3.85546875" customWidth="1"/>
    <col min="7172" max="7172" width="6" customWidth="1"/>
    <col min="7173" max="7173" width="2.42578125" customWidth="1"/>
    <col min="7174" max="7174" width="3" customWidth="1"/>
    <col min="7175" max="7175" width="0.28515625" customWidth="1"/>
    <col min="7176" max="7176" width="9.140625" customWidth="1"/>
    <col min="7177" max="7177" width="0.28515625" customWidth="1"/>
    <col min="7178" max="7178" width="3.28515625" customWidth="1"/>
    <col min="7413" max="7413" width="3.28515625" customWidth="1"/>
    <col min="7414" max="7414" width="6.140625" customWidth="1"/>
    <col min="7415" max="7415" width="3.28515625" customWidth="1"/>
    <col min="7416" max="7416" width="22" customWidth="1"/>
    <col min="7417" max="7417" width="5.140625" customWidth="1"/>
    <col min="7418" max="7418" width="4" customWidth="1"/>
    <col min="7419" max="7419" width="9.140625" customWidth="1"/>
    <col min="7420" max="7420" width="10" customWidth="1"/>
    <col min="7421" max="7421" width="2.42578125" customWidth="1"/>
    <col min="7422" max="7422" width="8" customWidth="1"/>
    <col min="7423" max="7423" width="12.28515625" customWidth="1"/>
    <col min="7424" max="7424" width="0.140625" customWidth="1"/>
    <col min="7425" max="7425" width="7.7109375" customWidth="1"/>
    <col min="7426" max="7426" width="11.28515625" customWidth="1"/>
    <col min="7427" max="7427" width="3.85546875" customWidth="1"/>
    <col min="7428" max="7428" width="6" customWidth="1"/>
    <col min="7429" max="7429" width="2.42578125" customWidth="1"/>
    <col min="7430" max="7430" width="3" customWidth="1"/>
    <col min="7431" max="7431" width="0.28515625" customWidth="1"/>
    <col min="7432" max="7432" width="9.140625" customWidth="1"/>
    <col min="7433" max="7433" width="0.28515625" customWidth="1"/>
    <col min="7434" max="7434" width="3.28515625" customWidth="1"/>
    <col min="7669" max="7669" width="3.28515625" customWidth="1"/>
    <col min="7670" max="7670" width="6.140625" customWidth="1"/>
    <col min="7671" max="7671" width="3.28515625" customWidth="1"/>
    <col min="7672" max="7672" width="22" customWidth="1"/>
    <col min="7673" max="7673" width="5.140625" customWidth="1"/>
    <col min="7674" max="7674" width="4" customWidth="1"/>
    <col min="7675" max="7675" width="9.140625" customWidth="1"/>
    <col min="7676" max="7676" width="10" customWidth="1"/>
    <col min="7677" max="7677" width="2.42578125" customWidth="1"/>
    <col min="7678" max="7678" width="8" customWidth="1"/>
    <col min="7679" max="7679" width="12.28515625" customWidth="1"/>
    <col min="7680" max="7680" width="0.140625" customWidth="1"/>
    <col min="7681" max="7681" width="7.7109375" customWidth="1"/>
    <col min="7682" max="7682" width="11.28515625" customWidth="1"/>
    <col min="7683" max="7683" width="3.85546875" customWidth="1"/>
    <col min="7684" max="7684" width="6" customWidth="1"/>
    <col min="7685" max="7685" width="2.42578125" customWidth="1"/>
    <col min="7686" max="7686" width="3" customWidth="1"/>
    <col min="7687" max="7687" width="0.28515625" customWidth="1"/>
    <col min="7688" max="7688" width="9.140625" customWidth="1"/>
    <col min="7689" max="7689" width="0.28515625" customWidth="1"/>
    <col min="7690" max="7690" width="3.28515625" customWidth="1"/>
    <col min="7925" max="7925" width="3.28515625" customWidth="1"/>
    <col min="7926" max="7926" width="6.140625" customWidth="1"/>
    <col min="7927" max="7927" width="3.28515625" customWidth="1"/>
    <col min="7928" max="7928" width="22" customWidth="1"/>
    <col min="7929" max="7929" width="5.140625" customWidth="1"/>
    <col min="7930" max="7930" width="4" customWidth="1"/>
    <col min="7931" max="7931" width="9.140625" customWidth="1"/>
    <col min="7932" max="7932" width="10" customWidth="1"/>
    <col min="7933" max="7933" width="2.42578125" customWidth="1"/>
    <col min="7934" max="7934" width="8" customWidth="1"/>
    <col min="7935" max="7935" width="12.28515625" customWidth="1"/>
    <col min="7936" max="7936" width="0.140625" customWidth="1"/>
    <col min="7937" max="7937" width="7.7109375" customWidth="1"/>
    <col min="7938" max="7938" width="11.28515625" customWidth="1"/>
    <col min="7939" max="7939" width="3.85546875" customWidth="1"/>
    <col min="7940" max="7940" width="6" customWidth="1"/>
    <col min="7941" max="7941" width="2.42578125" customWidth="1"/>
    <col min="7942" max="7942" width="3" customWidth="1"/>
    <col min="7943" max="7943" width="0.28515625" customWidth="1"/>
    <col min="7944" max="7944" width="9.140625" customWidth="1"/>
    <col min="7945" max="7945" width="0.28515625" customWidth="1"/>
    <col min="7946" max="7946" width="3.28515625" customWidth="1"/>
    <col min="8181" max="8181" width="3.28515625" customWidth="1"/>
    <col min="8182" max="8182" width="6.140625" customWidth="1"/>
    <col min="8183" max="8183" width="3.28515625" customWidth="1"/>
    <col min="8184" max="8184" width="22" customWidth="1"/>
    <col min="8185" max="8185" width="5.140625" customWidth="1"/>
    <col min="8186" max="8186" width="4" customWidth="1"/>
    <col min="8187" max="8187" width="9.140625" customWidth="1"/>
    <col min="8188" max="8188" width="10" customWidth="1"/>
    <col min="8189" max="8189" width="2.42578125" customWidth="1"/>
    <col min="8190" max="8190" width="8" customWidth="1"/>
    <col min="8191" max="8191" width="12.28515625" customWidth="1"/>
    <col min="8192" max="8192" width="0.140625" customWidth="1"/>
    <col min="8193" max="8193" width="7.7109375" customWidth="1"/>
    <col min="8194" max="8194" width="11.28515625" customWidth="1"/>
    <col min="8195" max="8195" width="3.85546875" customWidth="1"/>
    <col min="8196" max="8196" width="6" customWidth="1"/>
    <col min="8197" max="8197" width="2.42578125" customWidth="1"/>
    <col min="8198" max="8198" width="3" customWidth="1"/>
    <col min="8199" max="8199" width="0.28515625" customWidth="1"/>
    <col min="8200" max="8200" width="9.140625" customWidth="1"/>
    <col min="8201" max="8201" width="0.28515625" customWidth="1"/>
    <col min="8202" max="8202" width="3.28515625" customWidth="1"/>
    <col min="8437" max="8437" width="3.28515625" customWidth="1"/>
    <col min="8438" max="8438" width="6.140625" customWidth="1"/>
    <col min="8439" max="8439" width="3.28515625" customWidth="1"/>
    <col min="8440" max="8440" width="22" customWidth="1"/>
    <col min="8441" max="8441" width="5.140625" customWidth="1"/>
    <col min="8442" max="8442" width="4" customWidth="1"/>
    <col min="8443" max="8443" width="9.140625" customWidth="1"/>
    <col min="8444" max="8444" width="10" customWidth="1"/>
    <col min="8445" max="8445" width="2.42578125" customWidth="1"/>
    <col min="8446" max="8446" width="8" customWidth="1"/>
    <col min="8447" max="8447" width="12.28515625" customWidth="1"/>
    <col min="8448" max="8448" width="0.140625" customWidth="1"/>
    <col min="8449" max="8449" width="7.7109375" customWidth="1"/>
    <col min="8450" max="8450" width="11.28515625" customWidth="1"/>
    <col min="8451" max="8451" width="3.85546875" customWidth="1"/>
    <col min="8452" max="8452" width="6" customWidth="1"/>
    <col min="8453" max="8453" width="2.42578125" customWidth="1"/>
    <col min="8454" max="8454" width="3" customWidth="1"/>
    <col min="8455" max="8455" width="0.28515625" customWidth="1"/>
    <col min="8456" max="8456" width="9.140625" customWidth="1"/>
    <col min="8457" max="8457" width="0.28515625" customWidth="1"/>
    <col min="8458" max="8458" width="3.28515625" customWidth="1"/>
    <col min="8693" max="8693" width="3.28515625" customWidth="1"/>
    <col min="8694" max="8694" width="6.140625" customWidth="1"/>
    <col min="8695" max="8695" width="3.28515625" customWidth="1"/>
    <col min="8696" max="8696" width="22" customWidth="1"/>
    <col min="8697" max="8697" width="5.140625" customWidth="1"/>
    <col min="8698" max="8698" width="4" customWidth="1"/>
    <col min="8699" max="8699" width="9.140625" customWidth="1"/>
    <col min="8700" max="8700" width="10" customWidth="1"/>
    <col min="8701" max="8701" width="2.42578125" customWidth="1"/>
    <col min="8702" max="8702" width="8" customWidth="1"/>
    <col min="8703" max="8703" width="12.28515625" customWidth="1"/>
    <col min="8704" max="8704" width="0.140625" customWidth="1"/>
    <col min="8705" max="8705" width="7.7109375" customWidth="1"/>
    <col min="8706" max="8706" width="11.28515625" customWidth="1"/>
    <col min="8707" max="8707" width="3.85546875" customWidth="1"/>
    <col min="8708" max="8708" width="6" customWidth="1"/>
    <col min="8709" max="8709" width="2.42578125" customWidth="1"/>
    <col min="8710" max="8710" width="3" customWidth="1"/>
    <col min="8711" max="8711" width="0.28515625" customWidth="1"/>
    <col min="8712" max="8712" width="9.140625" customWidth="1"/>
    <col min="8713" max="8713" width="0.28515625" customWidth="1"/>
    <col min="8714" max="8714" width="3.28515625" customWidth="1"/>
    <col min="8949" max="8949" width="3.28515625" customWidth="1"/>
    <col min="8950" max="8950" width="6.140625" customWidth="1"/>
    <col min="8951" max="8951" width="3.28515625" customWidth="1"/>
    <col min="8952" max="8952" width="22" customWidth="1"/>
    <col min="8953" max="8953" width="5.140625" customWidth="1"/>
    <col min="8954" max="8954" width="4" customWidth="1"/>
    <col min="8955" max="8955" width="9.140625" customWidth="1"/>
    <col min="8956" max="8956" width="10" customWidth="1"/>
    <col min="8957" max="8957" width="2.42578125" customWidth="1"/>
    <col min="8958" max="8958" width="8" customWidth="1"/>
    <col min="8959" max="8959" width="12.28515625" customWidth="1"/>
    <col min="8960" max="8960" width="0.140625" customWidth="1"/>
    <col min="8961" max="8961" width="7.7109375" customWidth="1"/>
    <col min="8962" max="8962" width="11.28515625" customWidth="1"/>
    <col min="8963" max="8963" width="3.85546875" customWidth="1"/>
    <col min="8964" max="8964" width="6" customWidth="1"/>
    <col min="8965" max="8965" width="2.42578125" customWidth="1"/>
    <col min="8966" max="8966" width="3" customWidth="1"/>
    <col min="8967" max="8967" width="0.28515625" customWidth="1"/>
    <col min="8968" max="8968" width="9.140625" customWidth="1"/>
    <col min="8969" max="8969" width="0.28515625" customWidth="1"/>
    <col min="8970" max="8970" width="3.28515625" customWidth="1"/>
    <col min="9205" max="9205" width="3.28515625" customWidth="1"/>
    <col min="9206" max="9206" width="6.140625" customWidth="1"/>
    <col min="9207" max="9207" width="3.28515625" customWidth="1"/>
    <col min="9208" max="9208" width="22" customWidth="1"/>
    <col min="9209" max="9209" width="5.140625" customWidth="1"/>
    <col min="9210" max="9210" width="4" customWidth="1"/>
    <col min="9211" max="9211" width="9.140625" customWidth="1"/>
    <col min="9212" max="9212" width="10" customWidth="1"/>
    <col min="9213" max="9213" width="2.42578125" customWidth="1"/>
    <col min="9214" max="9214" width="8" customWidth="1"/>
    <col min="9215" max="9215" width="12.28515625" customWidth="1"/>
    <col min="9216" max="9216" width="0.140625" customWidth="1"/>
    <col min="9217" max="9217" width="7.7109375" customWidth="1"/>
    <col min="9218" max="9218" width="11.28515625" customWidth="1"/>
    <col min="9219" max="9219" width="3.85546875" customWidth="1"/>
    <col min="9220" max="9220" width="6" customWidth="1"/>
    <col min="9221" max="9221" width="2.42578125" customWidth="1"/>
    <col min="9222" max="9222" width="3" customWidth="1"/>
    <col min="9223" max="9223" width="0.28515625" customWidth="1"/>
    <col min="9224" max="9224" width="9.140625" customWidth="1"/>
    <col min="9225" max="9225" width="0.28515625" customWidth="1"/>
    <col min="9226" max="9226" width="3.28515625" customWidth="1"/>
    <col min="9461" max="9461" width="3.28515625" customWidth="1"/>
    <col min="9462" max="9462" width="6.140625" customWidth="1"/>
    <col min="9463" max="9463" width="3.28515625" customWidth="1"/>
    <col min="9464" max="9464" width="22" customWidth="1"/>
    <col min="9465" max="9465" width="5.140625" customWidth="1"/>
    <col min="9466" max="9466" width="4" customWidth="1"/>
    <col min="9467" max="9467" width="9.140625" customWidth="1"/>
    <col min="9468" max="9468" width="10" customWidth="1"/>
    <col min="9469" max="9469" width="2.42578125" customWidth="1"/>
    <col min="9470" max="9470" width="8" customWidth="1"/>
    <col min="9471" max="9471" width="12.28515625" customWidth="1"/>
    <col min="9472" max="9472" width="0.140625" customWidth="1"/>
    <col min="9473" max="9473" width="7.7109375" customWidth="1"/>
    <col min="9474" max="9474" width="11.28515625" customWidth="1"/>
    <col min="9475" max="9475" width="3.85546875" customWidth="1"/>
    <col min="9476" max="9476" width="6" customWidth="1"/>
    <col min="9477" max="9477" width="2.42578125" customWidth="1"/>
    <col min="9478" max="9478" width="3" customWidth="1"/>
    <col min="9479" max="9479" width="0.28515625" customWidth="1"/>
    <col min="9480" max="9480" width="9.140625" customWidth="1"/>
    <col min="9481" max="9481" width="0.28515625" customWidth="1"/>
    <col min="9482" max="9482" width="3.28515625" customWidth="1"/>
    <col min="9717" max="9717" width="3.28515625" customWidth="1"/>
    <col min="9718" max="9718" width="6.140625" customWidth="1"/>
    <col min="9719" max="9719" width="3.28515625" customWidth="1"/>
    <col min="9720" max="9720" width="22" customWidth="1"/>
    <col min="9721" max="9721" width="5.140625" customWidth="1"/>
    <col min="9722" max="9722" width="4" customWidth="1"/>
    <col min="9723" max="9723" width="9.140625" customWidth="1"/>
    <col min="9724" max="9724" width="10" customWidth="1"/>
    <col min="9725" max="9725" width="2.42578125" customWidth="1"/>
    <col min="9726" max="9726" width="8" customWidth="1"/>
    <col min="9727" max="9727" width="12.28515625" customWidth="1"/>
    <col min="9728" max="9728" width="0.140625" customWidth="1"/>
    <col min="9729" max="9729" width="7.7109375" customWidth="1"/>
    <col min="9730" max="9730" width="11.28515625" customWidth="1"/>
    <col min="9731" max="9731" width="3.85546875" customWidth="1"/>
    <col min="9732" max="9732" width="6" customWidth="1"/>
    <col min="9733" max="9733" width="2.42578125" customWidth="1"/>
    <col min="9734" max="9734" width="3" customWidth="1"/>
    <col min="9735" max="9735" width="0.28515625" customWidth="1"/>
    <col min="9736" max="9736" width="9.140625" customWidth="1"/>
    <col min="9737" max="9737" width="0.28515625" customWidth="1"/>
    <col min="9738" max="9738" width="3.28515625" customWidth="1"/>
    <col min="9973" max="9973" width="3.28515625" customWidth="1"/>
    <col min="9974" max="9974" width="6.140625" customWidth="1"/>
    <col min="9975" max="9975" width="3.28515625" customWidth="1"/>
    <col min="9976" max="9976" width="22" customWidth="1"/>
    <col min="9977" max="9977" width="5.140625" customWidth="1"/>
    <col min="9978" max="9978" width="4" customWidth="1"/>
    <col min="9979" max="9979" width="9.140625" customWidth="1"/>
    <col min="9980" max="9980" width="10" customWidth="1"/>
    <col min="9981" max="9981" width="2.42578125" customWidth="1"/>
    <col min="9982" max="9982" width="8" customWidth="1"/>
    <col min="9983" max="9983" width="12.28515625" customWidth="1"/>
    <col min="9984" max="9984" width="0.140625" customWidth="1"/>
    <col min="9985" max="9985" width="7.7109375" customWidth="1"/>
    <col min="9986" max="9986" width="11.28515625" customWidth="1"/>
    <col min="9987" max="9987" width="3.85546875" customWidth="1"/>
    <col min="9988" max="9988" width="6" customWidth="1"/>
    <col min="9989" max="9989" width="2.42578125" customWidth="1"/>
    <col min="9990" max="9990" width="3" customWidth="1"/>
    <col min="9991" max="9991" width="0.28515625" customWidth="1"/>
    <col min="9992" max="9992" width="9.140625" customWidth="1"/>
    <col min="9993" max="9993" width="0.28515625" customWidth="1"/>
    <col min="9994" max="9994" width="3.28515625" customWidth="1"/>
    <col min="10229" max="10229" width="3.28515625" customWidth="1"/>
    <col min="10230" max="10230" width="6.140625" customWidth="1"/>
    <col min="10231" max="10231" width="3.28515625" customWidth="1"/>
    <col min="10232" max="10232" width="22" customWidth="1"/>
    <col min="10233" max="10233" width="5.140625" customWidth="1"/>
    <col min="10234" max="10234" width="4" customWidth="1"/>
    <col min="10235" max="10235" width="9.140625" customWidth="1"/>
    <col min="10236" max="10236" width="10" customWidth="1"/>
    <col min="10237" max="10237" width="2.42578125" customWidth="1"/>
    <col min="10238" max="10238" width="8" customWidth="1"/>
    <col min="10239" max="10239" width="12.28515625" customWidth="1"/>
    <col min="10240" max="10240" width="0.140625" customWidth="1"/>
    <col min="10241" max="10241" width="7.7109375" customWidth="1"/>
    <col min="10242" max="10242" width="11.28515625" customWidth="1"/>
    <col min="10243" max="10243" width="3.85546875" customWidth="1"/>
    <col min="10244" max="10244" width="6" customWidth="1"/>
    <col min="10245" max="10245" width="2.42578125" customWidth="1"/>
    <col min="10246" max="10246" width="3" customWidth="1"/>
    <col min="10247" max="10247" width="0.28515625" customWidth="1"/>
    <col min="10248" max="10248" width="9.140625" customWidth="1"/>
    <col min="10249" max="10249" width="0.28515625" customWidth="1"/>
    <col min="10250" max="10250" width="3.28515625" customWidth="1"/>
    <col min="10485" max="10485" width="3.28515625" customWidth="1"/>
    <col min="10486" max="10486" width="6.140625" customWidth="1"/>
    <col min="10487" max="10487" width="3.28515625" customWidth="1"/>
    <col min="10488" max="10488" width="22" customWidth="1"/>
    <col min="10489" max="10489" width="5.140625" customWidth="1"/>
    <col min="10490" max="10490" width="4" customWidth="1"/>
    <col min="10491" max="10491" width="9.140625" customWidth="1"/>
    <col min="10492" max="10492" width="10" customWidth="1"/>
    <col min="10493" max="10493" width="2.42578125" customWidth="1"/>
    <col min="10494" max="10494" width="8" customWidth="1"/>
    <col min="10495" max="10495" width="12.28515625" customWidth="1"/>
    <col min="10496" max="10496" width="0.140625" customWidth="1"/>
    <col min="10497" max="10497" width="7.7109375" customWidth="1"/>
    <col min="10498" max="10498" width="11.28515625" customWidth="1"/>
    <col min="10499" max="10499" width="3.85546875" customWidth="1"/>
    <col min="10500" max="10500" width="6" customWidth="1"/>
    <col min="10501" max="10501" width="2.42578125" customWidth="1"/>
    <col min="10502" max="10502" width="3" customWidth="1"/>
    <col min="10503" max="10503" width="0.28515625" customWidth="1"/>
    <col min="10504" max="10504" width="9.140625" customWidth="1"/>
    <col min="10505" max="10505" width="0.28515625" customWidth="1"/>
    <col min="10506" max="10506" width="3.28515625" customWidth="1"/>
    <col min="10741" max="10741" width="3.28515625" customWidth="1"/>
    <col min="10742" max="10742" width="6.140625" customWidth="1"/>
    <col min="10743" max="10743" width="3.28515625" customWidth="1"/>
    <col min="10744" max="10744" width="22" customWidth="1"/>
    <col min="10745" max="10745" width="5.140625" customWidth="1"/>
    <col min="10746" max="10746" width="4" customWidth="1"/>
    <col min="10747" max="10747" width="9.140625" customWidth="1"/>
    <col min="10748" max="10748" width="10" customWidth="1"/>
    <col min="10749" max="10749" width="2.42578125" customWidth="1"/>
    <col min="10750" max="10750" width="8" customWidth="1"/>
    <col min="10751" max="10751" width="12.28515625" customWidth="1"/>
    <col min="10752" max="10752" width="0.140625" customWidth="1"/>
    <col min="10753" max="10753" width="7.7109375" customWidth="1"/>
    <col min="10754" max="10754" width="11.28515625" customWidth="1"/>
    <col min="10755" max="10755" width="3.85546875" customWidth="1"/>
    <col min="10756" max="10756" width="6" customWidth="1"/>
    <col min="10757" max="10757" width="2.42578125" customWidth="1"/>
    <col min="10758" max="10758" width="3" customWidth="1"/>
    <col min="10759" max="10759" width="0.28515625" customWidth="1"/>
    <col min="10760" max="10760" width="9.140625" customWidth="1"/>
    <col min="10761" max="10761" width="0.28515625" customWidth="1"/>
    <col min="10762" max="10762" width="3.28515625" customWidth="1"/>
    <col min="10997" max="10997" width="3.28515625" customWidth="1"/>
    <col min="10998" max="10998" width="6.140625" customWidth="1"/>
    <col min="10999" max="10999" width="3.28515625" customWidth="1"/>
    <col min="11000" max="11000" width="22" customWidth="1"/>
    <col min="11001" max="11001" width="5.140625" customWidth="1"/>
    <col min="11002" max="11002" width="4" customWidth="1"/>
    <col min="11003" max="11003" width="9.140625" customWidth="1"/>
    <col min="11004" max="11004" width="10" customWidth="1"/>
    <col min="11005" max="11005" width="2.42578125" customWidth="1"/>
    <col min="11006" max="11006" width="8" customWidth="1"/>
    <col min="11007" max="11007" width="12.28515625" customWidth="1"/>
    <col min="11008" max="11008" width="0.140625" customWidth="1"/>
    <col min="11009" max="11009" width="7.7109375" customWidth="1"/>
    <col min="11010" max="11010" width="11.28515625" customWidth="1"/>
    <col min="11011" max="11011" width="3.85546875" customWidth="1"/>
    <col min="11012" max="11012" width="6" customWidth="1"/>
    <col min="11013" max="11013" width="2.42578125" customWidth="1"/>
    <col min="11014" max="11014" width="3" customWidth="1"/>
    <col min="11015" max="11015" width="0.28515625" customWidth="1"/>
    <col min="11016" max="11016" width="9.140625" customWidth="1"/>
    <col min="11017" max="11017" width="0.28515625" customWidth="1"/>
    <col min="11018" max="11018" width="3.28515625" customWidth="1"/>
    <col min="11253" max="11253" width="3.28515625" customWidth="1"/>
    <col min="11254" max="11254" width="6.140625" customWidth="1"/>
    <col min="11255" max="11255" width="3.28515625" customWidth="1"/>
    <col min="11256" max="11256" width="22" customWidth="1"/>
    <col min="11257" max="11257" width="5.140625" customWidth="1"/>
    <col min="11258" max="11258" width="4" customWidth="1"/>
    <col min="11259" max="11259" width="9.140625" customWidth="1"/>
    <col min="11260" max="11260" width="10" customWidth="1"/>
    <col min="11261" max="11261" width="2.42578125" customWidth="1"/>
    <col min="11262" max="11262" width="8" customWidth="1"/>
    <col min="11263" max="11263" width="12.28515625" customWidth="1"/>
    <col min="11264" max="11264" width="0.140625" customWidth="1"/>
    <col min="11265" max="11265" width="7.7109375" customWidth="1"/>
    <col min="11266" max="11266" width="11.28515625" customWidth="1"/>
    <col min="11267" max="11267" width="3.85546875" customWidth="1"/>
    <col min="11268" max="11268" width="6" customWidth="1"/>
    <col min="11269" max="11269" width="2.42578125" customWidth="1"/>
    <col min="11270" max="11270" width="3" customWidth="1"/>
    <col min="11271" max="11271" width="0.28515625" customWidth="1"/>
    <col min="11272" max="11272" width="9.140625" customWidth="1"/>
    <col min="11273" max="11273" width="0.28515625" customWidth="1"/>
    <col min="11274" max="11274" width="3.28515625" customWidth="1"/>
    <col min="11509" max="11509" width="3.28515625" customWidth="1"/>
    <col min="11510" max="11510" width="6.140625" customWidth="1"/>
    <col min="11511" max="11511" width="3.28515625" customWidth="1"/>
    <col min="11512" max="11512" width="22" customWidth="1"/>
    <col min="11513" max="11513" width="5.140625" customWidth="1"/>
    <col min="11514" max="11514" width="4" customWidth="1"/>
    <col min="11515" max="11515" width="9.140625" customWidth="1"/>
    <col min="11516" max="11516" width="10" customWidth="1"/>
    <col min="11517" max="11517" width="2.42578125" customWidth="1"/>
    <col min="11518" max="11518" width="8" customWidth="1"/>
    <col min="11519" max="11519" width="12.28515625" customWidth="1"/>
    <col min="11520" max="11520" width="0.140625" customWidth="1"/>
    <col min="11521" max="11521" width="7.7109375" customWidth="1"/>
    <col min="11522" max="11522" width="11.28515625" customWidth="1"/>
    <col min="11523" max="11523" width="3.85546875" customWidth="1"/>
    <col min="11524" max="11524" width="6" customWidth="1"/>
    <col min="11525" max="11525" width="2.42578125" customWidth="1"/>
    <col min="11526" max="11526" width="3" customWidth="1"/>
    <col min="11527" max="11527" width="0.28515625" customWidth="1"/>
    <col min="11528" max="11528" width="9.140625" customWidth="1"/>
    <col min="11529" max="11529" width="0.28515625" customWidth="1"/>
    <col min="11530" max="11530" width="3.28515625" customWidth="1"/>
    <col min="11765" max="11765" width="3.28515625" customWidth="1"/>
    <col min="11766" max="11766" width="6.140625" customWidth="1"/>
    <col min="11767" max="11767" width="3.28515625" customWidth="1"/>
    <col min="11768" max="11768" width="22" customWidth="1"/>
    <col min="11769" max="11769" width="5.140625" customWidth="1"/>
    <col min="11770" max="11770" width="4" customWidth="1"/>
    <col min="11771" max="11771" width="9.140625" customWidth="1"/>
    <col min="11772" max="11772" width="10" customWidth="1"/>
    <col min="11773" max="11773" width="2.42578125" customWidth="1"/>
    <col min="11774" max="11774" width="8" customWidth="1"/>
    <col min="11775" max="11775" width="12.28515625" customWidth="1"/>
    <col min="11776" max="11776" width="0.140625" customWidth="1"/>
    <col min="11777" max="11777" width="7.7109375" customWidth="1"/>
    <col min="11778" max="11778" width="11.28515625" customWidth="1"/>
    <col min="11779" max="11779" width="3.85546875" customWidth="1"/>
    <col min="11780" max="11780" width="6" customWidth="1"/>
    <col min="11781" max="11781" width="2.42578125" customWidth="1"/>
    <col min="11782" max="11782" width="3" customWidth="1"/>
    <col min="11783" max="11783" width="0.28515625" customWidth="1"/>
    <col min="11784" max="11784" width="9.140625" customWidth="1"/>
    <col min="11785" max="11785" width="0.28515625" customWidth="1"/>
    <col min="11786" max="11786" width="3.28515625" customWidth="1"/>
    <col min="12021" max="12021" width="3.28515625" customWidth="1"/>
    <col min="12022" max="12022" width="6.140625" customWidth="1"/>
    <col min="12023" max="12023" width="3.28515625" customWidth="1"/>
    <col min="12024" max="12024" width="22" customWidth="1"/>
    <col min="12025" max="12025" width="5.140625" customWidth="1"/>
    <col min="12026" max="12026" width="4" customWidth="1"/>
    <col min="12027" max="12027" width="9.140625" customWidth="1"/>
    <col min="12028" max="12028" width="10" customWidth="1"/>
    <col min="12029" max="12029" width="2.42578125" customWidth="1"/>
    <col min="12030" max="12030" width="8" customWidth="1"/>
    <col min="12031" max="12031" width="12.28515625" customWidth="1"/>
    <col min="12032" max="12032" width="0.140625" customWidth="1"/>
    <col min="12033" max="12033" width="7.7109375" customWidth="1"/>
    <col min="12034" max="12034" width="11.28515625" customWidth="1"/>
    <col min="12035" max="12035" width="3.85546875" customWidth="1"/>
    <col min="12036" max="12036" width="6" customWidth="1"/>
    <col min="12037" max="12037" width="2.42578125" customWidth="1"/>
    <col min="12038" max="12038" width="3" customWidth="1"/>
    <col min="12039" max="12039" width="0.28515625" customWidth="1"/>
    <col min="12040" max="12040" width="9.140625" customWidth="1"/>
    <col min="12041" max="12041" width="0.28515625" customWidth="1"/>
    <col min="12042" max="12042" width="3.28515625" customWidth="1"/>
    <col min="12277" max="12277" width="3.28515625" customWidth="1"/>
    <col min="12278" max="12278" width="6.140625" customWidth="1"/>
    <col min="12279" max="12279" width="3.28515625" customWidth="1"/>
    <col min="12280" max="12280" width="22" customWidth="1"/>
    <col min="12281" max="12281" width="5.140625" customWidth="1"/>
    <col min="12282" max="12282" width="4" customWidth="1"/>
    <col min="12283" max="12283" width="9.140625" customWidth="1"/>
    <col min="12284" max="12284" width="10" customWidth="1"/>
    <col min="12285" max="12285" width="2.42578125" customWidth="1"/>
    <col min="12286" max="12286" width="8" customWidth="1"/>
    <col min="12287" max="12287" width="12.28515625" customWidth="1"/>
    <col min="12288" max="12288" width="0.140625" customWidth="1"/>
    <col min="12289" max="12289" width="7.7109375" customWidth="1"/>
    <col min="12290" max="12290" width="11.28515625" customWidth="1"/>
    <col min="12291" max="12291" width="3.85546875" customWidth="1"/>
    <col min="12292" max="12292" width="6" customWidth="1"/>
    <col min="12293" max="12293" width="2.42578125" customWidth="1"/>
    <col min="12294" max="12294" width="3" customWidth="1"/>
    <col min="12295" max="12295" width="0.28515625" customWidth="1"/>
    <col min="12296" max="12296" width="9.140625" customWidth="1"/>
    <col min="12297" max="12297" width="0.28515625" customWidth="1"/>
    <col min="12298" max="12298" width="3.28515625" customWidth="1"/>
    <col min="12533" max="12533" width="3.28515625" customWidth="1"/>
    <col min="12534" max="12534" width="6.140625" customWidth="1"/>
    <col min="12535" max="12535" width="3.28515625" customWidth="1"/>
    <col min="12536" max="12536" width="22" customWidth="1"/>
    <col min="12537" max="12537" width="5.140625" customWidth="1"/>
    <col min="12538" max="12538" width="4" customWidth="1"/>
    <col min="12539" max="12539" width="9.140625" customWidth="1"/>
    <col min="12540" max="12540" width="10" customWidth="1"/>
    <col min="12541" max="12541" width="2.42578125" customWidth="1"/>
    <col min="12542" max="12542" width="8" customWidth="1"/>
    <col min="12543" max="12543" width="12.28515625" customWidth="1"/>
    <col min="12544" max="12544" width="0.140625" customWidth="1"/>
    <col min="12545" max="12545" width="7.7109375" customWidth="1"/>
    <col min="12546" max="12546" width="11.28515625" customWidth="1"/>
    <col min="12547" max="12547" width="3.85546875" customWidth="1"/>
    <col min="12548" max="12548" width="6" customWidth="1"/>
    <col min="12549" max="12549" width="2.42578125" customWidth="1"/>
    <col min="12550" max="12550" width="3" customWidth="1"/>
    <col min="12551" max="12551" width="0.28515625" customWidth="1"/>
    <col min="12552" max="12552" width="9.140625" customWidth="1"/>
    <col min="12553" max="12553" width="0.28515625" customWidth="1"/>
    <col min="12554" max="12554" width="3.28515625" customWidth="1"/>
    <col min="12789" max="12789" width="3.28515625" customWidth="1"/>
    <col min="12790" max="12790" width="6.140625" customWidth="1"/>
    <col min="12791" max="12791" width="3.28515625" customWidth="1"/>
    <col min="12792" max="12792" width="22" customWidth="1"/>
    <col min="12793" max="12793" width="5.140625" customWidth="1"/>
    <col min="12794" max="12794" width="4" customWidth="1"/>
    <col min="12795" max="12795" width="9.140625" customWidth="1"/>
    <col min="12796" max="12796" width="10" customWidth="1"/>
    <col min="12797" max="12797" width="2.42578125" customWidth="1"/>
    <col min="12798" max="12798" width="8" customWidth="1"/>
    <col min="12799" max="12799" width="12.28515625" customWidth="1"/>
    <col min="12800" max="12800" width="0.140625" customWidth="1"/>
    <col min="12801" max="12801" width="7.7109375" customWidth="1"/>
    <col min="12802" max="12802" width="11.28515625" customWidth="1"/>
    <col min="12803" max="12803" width="3.85546875" customWidth="1"/>
    <col min="12804" max="12804" width="6" customWidth="1"/>
    <col min="12805" max="12805" width="2.42578125" customWidth="1"/>
    <col min="12806" max="12806" width="3" customWidth="1"/>
    <col min="12807" max="12807" width="0.28515625" customWidth="1"/>
    <col min="12808" max="12808" width="9.140625" customWidth="1"/>
    <col min="12809" max="12809" width="0.28515625" customWidth="1"/>
    <col min="12810" max="12810" width="3.28515625" customWidth="1"/>
    <col min="13045" max="13045" width="3.28515625" customWidth="1"/>
    <col min="13046" max="13046" width="6.140625" customWidth="1"/>
    <col min="13047" max="13047" width="3.28515625" customWidth="1"/>
    <col min="13048" max="13048" width="22" customWidth="1"/>
    <col min="13049" max="13049" width="5.140625" customWidth="1"/>
    <col min="13050" max="13050" width="4" customWidth="1"/>
    <col min="13051" max="13051" width="9.140625" customWidth="1"/>
    <col min="13052" max="13052" width="10" customWidth="1"/>
    <col min="13053" max="13053" width="2.42578125" customWidth="1"/>
    <col min="13054" max="13054" width="8" customWidth="1"/>
    <col min="13055" max="13055" width="12.28515625" customWidth="1"/>
    <col min="13056" max="13056" width="0.140625" customWidth="1"/>
    <col min="13057" max="13057" width="7.7109375" customWidth="1"/>
    <col min="13058" max="13058" width="11.28515625" customWidth="1"/>
    <col min="13059" max="13059" width="3.85546875" customWidth="1"/>
    <col min="13060" max="13060" width="6" customWidth="1"/>
    <col min="13061" max="13061" width="2.42578125" customWidth="1"/>
    <col min="13062" max="13062" width="3" customWidth="1"/>
    <col min="13063" max="13063" width="0.28515625" customWidth="1"/>
    <col min="13064" max="13064" width="9.140625" customWidth="1"/>
    <col min="13065" max="13065" width="0.28515625" customWidth="1"/>
    <col min="13066" max="13066" width="3.28515625" customWidth="1"/>
    <col min="13301" max="13301" width="3.28515625" customWidth="1"/>
    <col min="13302" max="13302" width="6.140625" customWidth="1"/>
    <col min="13303" max="13303" width="3.28515625" customWidth="1"/>
    <col min="13304" max="13304" width="22" customWidth="1"/>
    <col min="13305" max="13305" width="5.140625" customWidth="1"/>
    <col min="13306" max="13306" width="4" customWidth="1"/>
    <col min="13307" max="13307" width="9.140625" customWidth="1"/>
    <col min="13308" max="13308" width="10" customWidth="1"/>
    <col min="13309" max="13309" width="2.42578125" customWidth="1"/>
    <col min="13310" max="13310" width="8" customWidth="1"/>
    <col min="13311" max="13311" width="12.28515625" customWidth="1"/>
    <col min="13312" max="13312" width="0.140625" customWidth="1"/>
    <col min="13313" max="13313" width="7.7109375" customWidth="1"/>
    <col min="13314" max="13314" width="11.28515625" customWidth="1"/>
    <col min="13315" max="13315" width="3.85546875" customWidth="1"/>
    <col min="13316" max="13316" width="6" customWidth="1"/>
    <col min="13317" max="13317" width="2.42578125" customWidth="1"/>
    <col min="13318" max="13318" width="3" customWidth="1"/>
    <col min="13319" max="13319" width="0.28515625" customWidth="1"/>
    <col min="13320" max="13320" width="9.140625" customWidth="1"/>
    <col min="13321" max="13321" width="0.28515625" customWidth="1"/>
    <col min="13322" max="13322" width="3.28515625" customWidth="1"/>
    <col min="13557" max="13557" width="3.28515625" customWidth="1"/>
    <col min="13558" max="13558" width="6.140625" customWidth="1"/>
    <col min="13559" max="13559" width="3.28515625" customWidth="1"/>
    <col min="13560" max="13560" width="22" customWidth="1"/>
    <col min="13561" max="13561" width="5.140625" customWidth="1"/>
    <col min="13562" max="13562" width="4" customWidth="1"/>
    <col min="13563" max="13563" width="9.140625" customWidth="1"/>
    <col min="13564" max="13564" width="10" customWidth="1"/>
    <col min="13565" max="13565" width="2.42578125" customWidth="1"/>
    <col min="13566" max="13566" width="8" customWidth="1"/>
    <col min="13567" max="13567" width="12.28515625" customWidth="1"/>
    <col min="13568" max="13568" width="0.140625" customWidth="1"/>
    <col min="13569" max="13569" width="7.7109375" customWidth="1"/>
    <col min="13570" max="13570" width="11.28515625" customWidth="1"/>
    <col min="13571" max="13571" width="3.85546875" customWidth="1"/>
    <col min="13572" max="13572" width="6" customWidth="1"/>
    <col min="13573" max="13573" width="2.42578125" customWidth="1"/>
    <col min="13574" max="13574" width="3" customWidth="1"/>
    <col min="13575" max="13575" width="0.28515625" customWidth="1"/>
    <col min="13576" max="13576" width="9.140625" customWidth="1"/>
    <col min="13577" max="13577" width="0.28515625" customWidth="1"/>
    <col min="13578" max="13578" width="3.28515625" customWidth="1"/>
    <col min="13813" max="13813" width="3.28515625" customWidth="1"/>
    <col min="13814" max="13814" width="6.140625" customWidth="1"/>
    <col min="13815" max="13815" width="3.28515625" customWidth="1"/>
    <col min="13816" max="13816" width="22" customWidth="1"/>
    <col min="13817" max="13817" width="5.140625" customWidth="1"/>
    <col min="13818" max="13818" width="4" customWidth="1"/>
    <col min="13819" max="13819" width="9.140625" customWidth="1"/>
    <col min="13820" max="13820" width="10" customWidth="1"/>
    <col min="13821" max="13821" width="2.42578125" customWidth="1"/>
    <col min="13822" max="13822" width="8" customWidth="1"/>
    <col min="13823" max="13823" width="12.28515625" customWidth="1"/>
    <col min="13824" max="13824" width="0.140625" customWidth="1"/>
    <col min="13825" max="13825" width="7.7109375" customWidth="1"/>
    <col min="13826" max="13826" width="11.28515625" customWidth="1"/>
    <col min="13827" max="13827" width="3.85546875" customWidth="1"/>
    <col min="13828" max="13828" width="6" customWidth="1"/>
    <col min="13829" max="13829" width="2.42578125" customWidth="1"/>
    <col min="13830" max="13830" width="3" customWidth="1"/>
    <col min="13831" max="13831" width="0.28515625" customWidth="1"/>
    <col min="13832" max="13832" width="9.140625" customWidth="1"/>
    <col min="13833" max="13833" width="0.28515625" customWidth="1"/>
    <col min="13834" max="13834" width="3.28515625" customWidth="1"/>
    <col min="14069" max="14069" width="3.28515625" customWidth="1"/>
    <col min="14070" max="14070" width="6.140625" customWidth="1"/>
    <col min="14071" max="14071" width="3.28515625" customWidth="1"/>
    <col min="14072" max="14072" width="22" customWidth="1"/>
    <col min="14073" max="14073" width="5.140625" customWidth="1"/>
    <col min="14074" max="14074" width="4" customWidth="1"/>
    <col min="14075" max="14075" width="9.140625" customWidth="1"/>
    <col min="14076" max="14076" width="10" customWidth="1"/>
    <col min="14077" max="14077" width="2.42578125" customWidth="1"/>
    <col min="14078" max="14078" width="8" customWidth="1"/>
    <col min="14079" max="14079" width="12.28515625" customWidth="1"/>
    <col min="14080" max="14080" width="0.140625" customWidth="1"/>
    <col min="14081" max="14081" width="7.7109375" customWidth="1"/>
    <col min="14082" max="14082" width="11.28515625" customWidth="1"/>
    <col min="14083" max="14083" width="3.85546875" customWidth="1"/>
    <col min="14084" max="14084" width="6" customWidth="1"/>
    <col min="14085" max="14085" width="2.42578125" customWidth="1"/>
    <col min="14086" max="14086" width="3" customWidth="1"/>
    <col min="14087" max="14087" width="0.28515625" customWidth="1"/>
    <col min="14088" max="14088" width="9.140625" customWidth="1"/>
    <col min="14089" max="14089" width="0.28515625" customWidth="1"/>
    <col min="14090" max="14090" width="3.28515625" customWidth="1"/>
    <col min="14325" max="14325" width="3.28515625" customWidth="1"/>
    <col min="14326" max="14326" width="6.140625" customWidth="1"/>
    <col min="14327" max="14327" width="3.28515625" customWidth="1"/>
    <col min="14328" max="14328" width="22" customWidth="1"/>
    <col min="14329" max="14329" width="5.140625" customWidth="1"/>
    <col min="14330" max="14330" width="4" customWidth="1"/>
    <col min="14331" max="14331" width="9.140625" customWidth="1"/>
    <col min="14332" max="14332" width="10" customWidth="1"/>
    <col min="14333" max="14333" width="2.42578125" customWidth="1"/>
    <col min="14334" max="14334" width="8" customWidth="1"/>
    <col min="14335" max="14335" width="12.28515625" customWidth="1"/>
    <col min="14336" max="14336" width="0.140625" customWidth="1"/>
    <col min="14337" max="14337" width="7.7109375" customWidth="1"/>
    <col min="14338" max="14338" width="11.28515625" customWidth="1"/>
    <col min="14339" max="14339" width="3.85546875" customWidth="1"/>
    <col min="14340" max="14340" width="6" customWidth="1"/>
    <col min="14341" max="14341" width="2.42578125" customWidth="1"/>
    <col min="14342" max="14342" width="3" customWidth="1"/>
    <col min="14343" max="14343" width="0.28515625" customWidth="1"/>
    <col min="14344" max="14344" width="9.140625" customWidth="1"/>
    <col min="14345" max="14345" width="0.28515625" customWidth="1"/>
    <col min="14346" max="14346" width="3.28515625" customWidth="1"/>
    <col min="14581" max="14581" width="3.28515625" customWidth="1"/>
    <col min="14582" max="14582" width="6.140625" customWidth="1"/>
    <col min="14583" max="14583" width="3.28515625" customWidth="1"/>
    <col min="14584" max="14584" width="22" customWidth="1"/>
    <col min="14585" max="14585" width="5.140625" customWidth="1"/>
    <col min="14586" max="14586" width="4" customWidth="1"/>
    <col min="14587" max="14587" width="9.140625" customWidth="1"/>
    <col min="14588" max="14588" width="10" customWidth="1"/>
    <col min="14589" max="14589" width="2.42578125" customWidth="1"/>
    <col min="14590" max="14590" width="8" customWidth="1"/>
    <col min="14591" max="14591" width="12.28515625" customWidth="1"/>
    <col min="14592" max="14592" width="0.140625" customWidth="1"/>
    <col min="14593" max="14593" width="7.7109375" customWidth="1"/>
    <col min="14594" max="14594" width="11.28515625" customWidth="1"/>
    <col min="14595" max="14595" width="3.85546875" customWidth="1"/>
    <col min="14596" max="14596" width="6" customWidth="1"/>
    <col min="14597" max="14597" width="2.42578125" customWidth="1"/>
    <col min="14598" max="14598" width="3" customWidth="1"/>
    <col min="14599" max="14599" width="0.28515625" customWidth="1"/>
    <col min="14600" max="14600" width="9.140625" customWidth="1"/>
    <col min="14601" max="14601" width="0.28515625" customWidth="1"/>
    <col min="14602" max="14602" width="3.28515625" customWidth="1"/>
    <col min="14837" max="14837" width="3.28515625" customWidth="1"/>
    <col min="14838" max="14838" width="6.140625" customWidth="1"/>
    <col min="14839" max="14839" width="3.28515625" customWidth="1"/>
    <col min="14840" max="14840" width="22" customWidth="1"/>
    <col min="14841" max="14841" width="5.140625" customWidth="1"/>
    <col min="14842" max="14842" width="4" customWidth="1"/>
    <col min="14843" max="14843" width="9.140625" customWidth="1"/>
    <col min="14844" max="14844" width="10" customWidth="1"/>
    <col min="14845" max="14845" width="2.42578125" customWidth="1"/>
    <col min="14846" max="14846" width="8" customWidth="1"/>
    <col min="14847" max="14847" width="12.28515625" customWidth="1"/>
    <col min="14848" max="14848" width="0.140625" customWidth="1"/>
    <col min="14849" max="14849" width="7.7109375" customWidth="1"/>
    <col min="14850" max="14850" width="11.28515625" customWidth="1"/>
    <col min="14851" max="14851" width="3.85546875" customWidth="1"/>
    <col min="14852" max="14852" width="6" customWidth="1"/>
    <col min="14853" max="14853" width="2.42578125" customWidth="1"/>
    <col min="14854" max="14854" width="3" customWidth="1"/>
    <col min="14855" max="14855" width="0.28515625" customWidth="1"/>
    <col min="14856" max="14856" width="9.140625" customWidth="1"/>
    <col min="14857" max="14857" width="0.28515625" customWidth="1"/>
    <col min="14858" max="14858" width="3.28515625" customWidth="1"/>
    <col min="15093" max="15093" width="3.28515625" customWidth="1"/>
    <col min="15094" max="15094" width="6.140625" customWidth="1"/>
    <col min="15095" max="15095" width="3.28515625" customWidth="1"/>
    <col min="15096" max="15096" width="22" customWidth="1"/>
    <col min="15097" max="15097" width="5.140625" customWidth="1"/>
    <col min="15098" max="15098" width="4" customWidth="1"/>
    <col min="15099" max="15099" width="9.140625" customWidth="1"/>
    <col min="15100" max="15100" width="10" customWidth="1"/>
    <col min="15101" max="15101" width="2.42578125" customWidth="1"/>
    <col min="15102" max="15102" width="8" customWidth="1"/>
    <col min="15103" max="15103" width="12.28515625" customWidth="1"/>
    <col min="15104" max="15104" width="0.140625" customWidth="1"/>
    <col min="15105" max="15105" width="7.7109375" customWidth="1"/>
    <col min="15106" max="15106" width="11.28515625" customWidth="1"/>
    <col min="15107" max="15107" width="3.85546875" customWidth="1"/>
    <col min="15108" max="15108" width="6" customWidth="1"/>
    <col min="15109" max="15109" width="2.42578125" customWidth="1"/>
    <col min="15110" max="15110" width="3" customWidth="1"/>
    <col min="15111" max="15111" width="0.28515625" customWidth="1"/>
    <col min="15112" max="15112" width="9.140625" customWidth="1"/>
    <col min="15113" max="15113" width="0.28515625" customWidth="1"/>
    <col min="15114" max="15114" width="3.28515625" customWidth="1"/>
    <col min="15349" max="15349" width="3.28515625" customWidth="1"/>
    <col min="15350" max="15350" width="6.140625" customWidth="1"/>
    <col min="15351" max="15351" width="3.28515625" customWidth="1"/>
    <col min="15352" max="15352" width="22" customWidth="1"/>
    <col min="15353" max="15353" width="5.140625" customWidth="1"/>
    <col min="15354" max="15354" width="4" customWidth="1"/>
    <col min="15355" max="15355" width="9.140625" customWidth="1"/>
    <col min="15356" max="15356" width="10" customWidth="1"/>
    <col min="15357" max="15357" width="2.42578125" customWidth="1"/>
    <col min="15358" max="15358" width="8" customWidth="1"/>
    <col min="15359" max="15359" width="12.28515625" customWidth="1"/>
    <col min="15360" max="15360" width="0.140625" customWidth="1"/>
    <col min="15361" max="15361" width="7.7109375" customWidth="1"/>
    <col min="15362" max="15362" width="11.28515625" customWidth="1"/>
    <col min="15363" max="15363" width="3.85546875" customWidth="1"/>
    <col min="15364" max="15364" width="6" customWidth="1"/>
    <col min="15365" max="15365" width="2.42578125" customWidth="1"/>
    <col min="15366" max="15366" width="3" customWidth="1"/>
    <col min="15367" max="15367" width="0.28515625" customWidth="1"/>
    <col min="15368" max="15368" width="9.140625" customWidth="1"/>
    <col min="15369" max="15369" width="0.28515625" customWidth="1"/>
    <col min="15370" max="15370" width="3.28515625" customWidth="1"/>
    <col min="15605" max="15605" width="3.28515625" customWidth="1"/>
    <col min="15606" max="15606" width="6.140625" customWidth="1"/>
    <col min="15607" max="15607" width="3.28515625" customWidth="1"/>
    <col min="15608" max="15608" width="22" customWidth="1"/>
    <col min="15609" max="15609" width="5.140625" customWidth="1"/>
    <col min="15610" max="15610" width="4" customWidth="1"/>
    <col min="15611" max="15611" width="9.140625" customWidth="1"/>
    <col min="15612" max="15612" width="10" customWidth="1"/>
    <col min="15613" max="15613" width="2.42578125" customWidth="1"/>
    <col min="15614" max="15614" width="8" customWidth="1"/>
    <col min="15615" max="15615" width="12.28515625" customWidth="1"/>
    <col min="15616" max="15616" width="0.140625" customWidth="1"/>
    <col min="15617" max="15617" width="7.7109375" customWidth="1"/>
    <col min="15618" max="15618" width="11.28515625" customWidth="1"/>
    <col min="15619" max="15619" width="3.85546875" customWidth="1"/>
    <col min="15620" max="15620" width="6" customWidth="1"/>
    <col min="15621" max="15621" width="2.42578125" customWidth="1"/>
    <col min="15622" max="15622" width="3" customWidth="1"/>
    <col min="15623" max="15623" width="0.28515625" customWidth="1"/>
    <col min="15624" max="15624" width="9.140625" customWidth="1"/>
    <col min="15625" max="15625" width="0.28515625" customWidth="1"/>
    <col min="15626" max="15626" width="3.28515625" customWidth="1"/>
    <col min="15861" max="15861" width="3.28515625" customWidth="1"/>
    <col min="15862" max="15862" width="6.140625" customWidth="1"/>
    <col min="15863" max="15863" width="3.28515625" customWidth="1"/>
    <col min="15864" max="15864" width="22" customWidth="1"/>
    <col min="15865" max="15865" width="5.140625" customWidth="1"/>
    <col min="15866" max="15866" width="4" customWidth="1"/>
    <col min="15867" max="15867" width="9.140625" customWidth="1"/>
    <col min="15868" max="15868" width="10" customWidth="1"/>
    <col min="15869" max="15869" width="2.42578125" customWidth="1"/>
    <col min="15870" max="15870" width="8" customWidth="1"/>
    <col min="15871" max="15871" width="12.28515625" customWidth="1"/>
    <col min="15872" max="15872" width="0.140625" customWidth="1"/>
    <col min="15873" max="15873" width="7.7109375" customWidth="1"/>
    <col min="15874" max="15874" width="11.28515625" customWidth="1"/>
    <col min="15875" max="15875" width="3.85546875" customWidth="1"/>
    <col min="15876" max="15876" width="6" customWidth="1"/>
    <col min="15877" max="15877" width="2.42578125" customWidth="1"/>
    <col min="15878" max="15878" width="3" customWidth="1"/>
    <col min="15879" max="15879" width="0.28515625" customWidth="1"/>
    <col min="15880" max="15880" width="9.140625" customWidth="1"/>
    <col min="15881" max="15881" width="0.28515625" customWidth="1"/>
    <col min="15882" max="15882" width="3.28515625" customWidth="1"/>
    <col min="16117" max="16117" width="3.28515625" customWidth="1"/>
    <col min="16118" max="16118" width="6.140625" customWidth="1"/>
    <col min="16119" max="16119" width="3.28515625" customWidth="1"/>
    <col min="16120" max="16120" width="22" customWidth="1"/>
    <col min="16121" max="16121" width="5.140625" customWidth="1"/>
    <col min="16122" max="16122" width="4" customWidth="1"/>
    <col min="16123" max="16123" width="9.140625" customWidth="1"/>
    <col min="16124" max="16124" width="10" customWidth="1"/>
    <col min="16125" max="16125" width="2.42578125" customWidth="1"/>
    <col min="16126" max="16126" width="8" customWidth="1"/>
    <col min="16127" max="16127" width="12.28515625" customWidth="1"/>
    <col min="16128" max="16128" width="0.140625" customWidth="1"/>
    <col min="16129" max="16129" width="7.7109375" customWidth="1"/>
    <col min="16130" max="16130" width="11.28515625" customWidth="1"/>
    <col min="16131" max="16131" width="3.85546875" customWidth="1"/>
    <col min="16132" max="16132" width="6" customWidth="1"/>
    <col min="16133" max="16133" width="2.42578125" customWidth="1"/>
    <col min="16134" max="16134" width="3" customWidth="1"/>
    <col min="16135" max="16135" width="0.28515625" customWidth="1"/>
    <col min="16136" max="16136" width="9.140625" customWidth="1"/>
    <col min="16137" max="16137" width="0.28515625" customWidth="1"/>
    <col min="16138" max="16138" width="3.2851562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6.5" customHeight="1">
      <c r="A2" s="17"/>
      <c r="B2" s="223" t="s">
        <v>1444</v>
      </c>
      <c r="C2" s="224"/>
      <c r="D2" s="224"/>
      <c r="E2" s="225"/>
      <c r="F2" s="225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7"/>
      <c r="B3" s="202" t="s">
        <v>1311</v>
      </c>
      <c r="C3" s="203"/>
      <c r="D3" s="203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>
      <c r="A4" s="17"/>
      <c r="B4" s="202" t="s">
        <v>1289</v>
      </c>
      <c r="C4" s="203"/>
      <c r="D4" s="203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>
      <c r="A5" s="17"/>
      <c r="B5" s="202" t="s">
        <v>1312</v>
      </c>
      <c r="C5" s="203"/>
      <c r="D5" s="203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>
      <c r="A7" s="17"/>
      <c r="B7" s="221" t="s">
        <v>1673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17"/>
    </row>
    <row r="8" spans="1: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5" customHeight="1">
      <c r="A9" s="17"/>
      <c r="B9" s="226" t="s">
        <v>1682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17"/>
    </row>
    <row r="10" spans="1:15" ht="1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5" customHeight="1">
      <c r="A11" s="17"/>
      <c r="B11" s="228" t="s">
        <v>1290</v>
      </c>
      <c r="C11" s="229"/>
      <c r="D11" s="229"/>
      <c r="E11" s="230"/>
      <c r="F11" s="228" t="s">
        <v>1691</v>
      </c>
      <c r="G11" s="230"/>
      <c r="H11" s="214" t="s">
        <v>1291</v>
      </c>
      <c r="I11" s="215"/>
      <c r="J11" s="215"/>
      <c r="K11" s="215"/>
      <c r="L11" s="215"/>
      <c r="M11" s="215"/>
      <c r="N11" s="216"/>
      <c r="O11" s="17"/>
    </row>
    <row r="12" spans="1:15" ht="30" customHeight="1">
      <c r="A12" s="17"/>
      <c r="B12" s="231"/>
      <c r="C12" s="232"/>
      <c r="D12" s="232"/>
      <c r="E12" s="233"/>
      <c r="F12" s="231"/>
      <c r="G12" s="233"/>
      <c r="H12" s="228" t="s">
        <v>1292</v>
      </c>
      <c r="I12" s="230"/>
      <c r="J12" s="132" t="s">
        <v>1293</v>
      </c>
      <c r="K12" s="228" t="s">
        <v>1294</v>
      </c>
      <c r="L12" s="230"/>
      <c r="M12" s="132" t="s">
        <v>1293</v>
      </c>
      <c r="N12" s="212" t="s">
        <v>1295</v>
      </c>
      <c r="O12" s="17"/>
    </row>
    <row r="13" spans="1:15" ht="15" customHeight="1">
      <c r="A13" s="17"/>
      <c r="B13" s="231"/>
      <c r="C13" s="232"/>
      <c r="D13" s="232"/>
      <c r="E13" s="233"/>
      <c r="F13" s="231"/>
      <c r="G13" s="233"/>
      <c r="H13" s="231"/>
      <c r="I13" s="233"/>
      <c r="J13" s="217" t="s">
        <v>1456</v>
      </c>
      <c r="K13" s="231"/>
      <c r="L13" s="233"/>
      <c r="M13" s="217" t="s">
        <v>1457</v>
      </c>
      <c r="N13" s="213"/>
      <c r="O13" s="17"/>
    </row>
    <row r="14" spans="1:15" ht="15" customHeight="1">
      <c r="A14" s="17"/>
      <c r="B14" s="219"/>
      <c r="C14" s="234"/>
      <c r="D14" s="234"/>
      <c r="E14" s="220"/>
      <c r="F14" s="219" t="s">
        <v>1296</v>
      </c>
      <c r="G14" s="220"/>
      <c r="H14" s="219" t="s">
        <v>1297</v>
      </c>
      <c r="I14" s="220"/>
      <c r="J14" s="218"/>
      <c r="K14" s="219" t="s">
        <v>1298</v>
      </c>
      <c r="L14" s="220"/>
      <c r="M14" s="218"/>
      <c r="N14" s="133" t="s">
        <v>1299</v>
      </c>
      <c r="O14" s="17"/>
    </row>
    <row r="15" spans="1:15">
      <c r="A15" s="17"/>
      <c r="B15" s="235" t="s">
        <v>1300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7"/>
      <c r="O15" s="17"/>
    </row>
    <row r="16" spans="1:15" ht="15" customHeight="1">
      <c r="A16" s="17"/>
      <c r="B16" s="18" t="s">
        <v>1301</v>
      </c>
      <c r="C16" s="198" t="s">
        <v>1302</v>
      </c>
      <c r="D16" s="199"/>
      <c r="E16" s="199"/>
      <c r="F16" s="200">
        <f>'Prihodi po izvorima fin.'!F7</f>
        <v>3615418</v>
      </c>
      <c r="G16" s="201"/>
      <c r="H16" s="200">
        <f>'Prihodi po izvorima fin.'!E7</f>
        <v>1922237.6</v>
      </c>
      <c r="I16" s="201"/>
      <c r="J16" s="84">
        <f>H16/F16*100</f>
        <v>53.167783088981693</v>
      </c>
      <c r="K16" s="200">
        <f>'Rashodi po izvorima fin.'!E4</f>
        <v>1903379.8399999999</v>
      </c>
      <c r="L16" s="201"/>
      <c r="M16" s="84">
        <f>K16/F16*100</f>
        <v>52.646190288370519</v>
      </c>
      <c r="N16" s="169">
        <f>H16-K16</f>
        <v>18857.760000000242</v>
      </c>
      <c r="O16" s="17"/>
    </row>
    <row r="17" spans="1:19" ht="14.25" customHeight="1">
      <c r="A17" s="17"/>
      <c r="B17" s="18" t="s">
        <v>1575</v>
      </c>
      <c r="C17" s="198" t="s">
        <v>1576</v>
      </c>
      <c r="D17" s="199"/>
      <c r="E17" s="199"/>
      <c r="F17" s="200">
        <f>'Prihodi po izvorima fin.'!F10</f>
        <v>2903.0459884531156</v>
      </c>
      <c r="G17" s="201"/>
      <c r="H17" s="200">
        <f>'Prihodi po izvorima fin.'!E10</f>
        <v>4570.2299999999996</v>
      </c>
      <c r="I17" s="201"/>
      <c r="J17" s="84"/>
      <c r="K17" s="200">
        <f>'Rashodi po izvorima fin.'!E70</f>
        <v>12849.95</v>
      </c>
      <c r="L17" s="201"/>
      <c r="M17" s="84"/>
      <c r="N17" s="169">
        <f>H17-K17</f>
        <v>-8279.7200000000012</v>
      </c>
      <c r="O17" s="17"/>
    </row>
    <row r="18" spans="1:19" ht="15" customHeight="1">
      <c r="A18" s="17"/>
      <c r="B18" s="18" t="s">
        <v>1303</v>
      </c>
      <c r="C18" s="198" t="s">
        <v>1304</v>
      </c>
      <c r="D18" s="199"/>
      <c r="E18" s="199"/>
      <c r="F18" s="200">
        <f>'Prihodi po izvorima fin.'!F13</f>
        <v>800053.08912336582</v>
      </c>
      <c r="G18" s="201"/>
      <c r="H18" s="200">
        <f>'Prihodi po izvorima fin.'!E13</f>
        <v>420198.82</v>
      </c>
      <c r="I18" s="201"/>
      <c r="J18" s="84">
        <f>H18/F18*100</f>
        <v>52.521367108327809</v>
      </c>
      <c r="K18" s="200">
        <f>'Rashodi po izvorima fin.'!E116</f>
        <v>443574.12000000005</v>
      </c>
      <c r="L18" s="201"/>
      <c r="M18" s="84">
        <f t="shared" ref="M18:M28" si="0">K18/F18*100</f>
        <v>55.443085718978111</v>
      </c>
      <c r="N18" s="169">
        <f>H18-K18</f>
        <v>-23375.300000000047</v>
      </c>
      <c r="O18" s="17"/>
      <c r="P18" s="134"/>
    </row>
    <row r="19" spans="1:19" ht="15" customHeight="1">
      <c r="A19" s="17"/>
      <c r="B19" s="18" t="s">
        <v>1305</v>
      </c>
      <c r="C19" s="198" t="s">
        <v>1306</v>
      </c>
      <c r="D19" s="199"/>
      <c r="E19" s="199"/>
      <c r="F19" s="200">
        <f>'Prihodi po izvorima fin.'!F19</f>
        <v>864954.5424381179</v>
      </c>
      <c r="G19" s="201"/>
      <c r="H19" s="200">
        <f>'Prihodi po izvorima fin.'!E19</f>
        <v>31378.23</v>
      </c>
      <c r="I19" s="201"/>
      <c r="J19" s="84">
        <f>H19/F19*100</f>
        <v>3.627731685361363</v>
      </c>
      <c r="K19" s="200">
        <f>'Rashodi po izvorima fin.'!E183</f>
        <v>286931.23</v>
      </c>
      <c r="L19" s="201"/>
      <c r="M19" s="84">
        <f t="shared" si="0"/>
        <v>33.17298377221114</v>
      </c>
      <c r="N19" s="169">
        <f>H19-K19</f>
        <v>-255552.99999999997</v>
      </c>
      <c r="O19" s="17"/>
      <c r="P19" s="11"/>
      <c r="R19" s="72"/>
      <c r="S19" s="72"/>
    </row>
    <row r="20" spans="1:19" ht="15" customHeight="1">
      <c r="A20" s="17"/>
      <c r="B20" s="18" t="s">
        <v>1307</v>
      </c>
      <c r="C20" s="198" t="s">
        <v>1308</v>
      </c>
      <c r="D20" s="199"/>
      <c r="E20" s="199"/>
      <c r="F20" s="200">
        <f>SUM(F21:G23)</f>
        <v>700732.49717964034</v>
      </c>
      <c r="G20" s="201"/>
      <c r="H20" s="200">
        <f>SUM(H21:I23)</f>
        <v>410130.43</v>
      </c>
      <c r="I20" s="201"/>
      <c r="J20" s="84">
        <f>H20/F20*100</f>
        <v>58.528815439661088</v>
      </c>
      <c r="K20" s="200">
        <f>SUM(K21:K23)</f>
        <v>513156.98</v>
      </c>
      <c r="L20" s="201"/>
      <c r="M20" s="84">
        <f t="shared" si="0"/>
        <v>73.231508751969116</v>
      </c>
      <c r="N20" s="169">
        <f>H20-K20</f>
        <v>-103026.54999999999</v>
      </c>
      <c r="O20" s="17"/>
      <c r="P20" s="11"/>
      <c r="R20" s="72"/>
    </row>
    <row r="21" spans="1:19" ht="12.75" customHeight="1">
      <c r="A21" s="17"/>
      <c r="B21" s="77"/>
      <c r="C21" s="78" t="s">
        <v>1440</v>
      </c>
      <c r="D21" s="172" t="s">
        <v>1442</v>
      </c>
      <c r="E21" s="172"/>
      <c r="F21" s="173"/>
      <c r="G21" s="174">
        <f>'Prihodi po izvorima fin.'!F23</f>
        <v>530891.23365850421</v>
      </c>
      <c r="H21" s="200">
        <f>'Prihodi po izvorima fin.'!E23</f>
        <v>316841.34000000003</v>
      </c>
      <c r="I21" s="201"/>
      <c r="J21" s="84"/>
      <c r="K21" s="173">
        <f>'Rashodi po izvorima fin.'!E273</f>
        <v>332652.06999999995</v>
      </c>
      <c r="L21" s="174"/>
      <c r="M21" s="84"/>
      <c r="N21" s="169">
        <f t="shared" ref="N21:N24" si="1">H21-K21</f>
        <v>-15810.729999999923</v>
      </c>
      <c r="O21" s="17"/>
      <c r="P21" s="11"/>
      <c r="R21" s="72"/>
    </row>
    <row r="22" spans="1:19" ht="12" customHeight="1">
      <c r="A22" s="17"/>
      <c r="B22" s="77"/>
      <c r="C22" s="78" t="s">
        <v>1441</v>
      </c>
      <c r="D22" s="172" t="s">
        <v>1443</v>
      </c>
      <c r="E22" s="172"/>
      <c r="F22" s="173"/>
      <c r="G22" s="174">
        <f>'Prihodi po izvorima fin.'!F27</f>
        <v>150967.2838277258</v>
      </c>
      <c r="H22" s="200">
        <f>'Prihodi po izvorima fin.'!E27</f>
        <v>48079.78</v>
      </c>
      <c r="I22" s="201"/>
      <c r="J22" s="84"/>
      <c r="K22" s="173">
        <f>'Rashodi po izvorima fin.'!E350</f>
        <v>107688.56999999999</v>
      </c>
      <c r="L22" s="174"/>
      <c r="M22" s="84"/>
      <c r="N22" s="169">
        <f>H22-K22</f>
        <v>-59608.789999999994</v>
      </c>
      <c r="O22" s="17"/>
      <c r="P22" s="11"/>
      <c r="R22" s="72"/>
    </row>
    <row r="23" spans="1:19" ht="12" customHeight="1">
      <c r="A23" s="17"/>
      <c r="B23" s="77"/>
      <c r="C23" s="78" t="s">
        <v>1573</v>
      </c>
      <c r="D23" s="172" t="s">
        <v>1574</v>
      </c>
      <c r="E23" s="172"/>
      <c r="F23" s="173"/>
      <c r="G23" s="174">
        <f>'Prihodi po izvorima fin.'!F37</f>
        <v>18873.979693410311</v>
      </c>
      <c r="H23" s="200">
        <f>'Prihodi po izvorima fin.'!E37</f>
        <v>45209.31</v>
      </c>
      <c r="I23" s="201"/>
      <c r="J23" s="84"/>
      <c r="K23" s="173">
        <f>'Rashodi po izvorima fin.'!E416</f>
        <v>72816.34</v>
      </c>
      <c r="L23" s="174"/>
      <c r="M23" s="84"/>
      <c r="N23" s="169">
        <f t="shared" si="1"/>
        <v>-27607.03</v>
      </c>
      <c r="O23" s="17"/>
      <c r="P23" s="11"/>
      <c r="R23" s="72"/>
    </row>
    <row r="24" spans="1:19" ht="15" customHeight="1">
      <c r="A24" s="17"/>
      <c r="B24" s="18" t="s">
        <v>1309</v>
      </c>
      <c r="C24" s="198" t="s">
        <v>1310</v>
      </c>
      <c r="D24" s="199"/>
      <c r="E24" s="199"/>
      <c r="F24" s="200">
        <f>'Prihodi po izvorima fin.'!F40</f>
        <v>40480.456566460947</v>
      </c>
      <c r="G24" s="201"/>
      <c r="H24" s="200">
        <f>'Prihodi po izvorima fin.'!E40</f>
        <v>18799.39</v>
      </c>
      <c r="I24" s="201"/>
      <c r="J24" s="84">
        <f>H24/F24*100</f>
        <v>46.440657034426224</v>
      </c>
      <c r="K24" s="200">
        <f>'Rashodi po izvorima fin.'!E462</f>
        <v>18591.66</v>
      </c>
      <c r="L24" s="201"/>
      <c r="M24" s="84">
        <f t="shared" si="0"/>
        <v>45.92749582622951</v>
      </c>
      <c r="N24" s="169">
        <f t="shared" si="1"/>
        <v>207.72999999999956</v>
      </c>
      <c r="O24" s="17"/>
      <c r="P24" s="11"/>
    </row>
    <row r="25" spans="1:19" ht="15" customHeight="1">
      <c r="A25" s="17"/>
      <c r="B25" s="18" t="s">
        <v>1313</v>
      </c>
      <c r="C25" s="198" t="s">
        <v>1388</v>
      </c>
      <c r="D25" s="206"/>
      <c r="E25" s="206"/>
      <c r="F25" s="173"/>
      <c r="G25" s="70">
        <f>'Prihodi po izvorima fin.'!F43</f>
        <v>796.33685048775624</v>
      </c>
      <c r="H25" s="201">
        <f>'Prihodi po izvorima fin.'!E43</f>
        <v>334.16</v>
      </c>
      <c r="I25" s="211"/>
      <c r="J25" s="84" t="s">
        <v>1387</v>
      </c>
      <c r="K25" s="201">
        <f>'Rashodi po izvorima fin.'!E500</f>
        <v>0</v>
      </c>
      <c r="L25" s="211"/>
      <c r="M25" s="84"/>
      <c r="N25" s="169">
        <f>H25-K25</f>
        <v>334.16</v>
      </c>
      <c r="O25" s="17"/>
      <c r="P25" s="11"/>
    </row>
    <row r="26" spans="1:19" ht="15" customHeight="1">
      <c r="A26" s="17"/>
      <c r="B26" s="18" t="s">
        <v>1437</v>
      </c>
      <c r="C26" s="198" t="s">
        <v>1661</v>
      </c>
      <c r="D26" s="206"/>
      <c r="E26" s="206"/>
      <c r="F26" s="173"/>
      <c r="G26" s="70"/>
      <c r="H26" s="201">
        <f>'Opći dio'!D26</f>
        <v>5109.83</v>
      </c>
      <c r="I26" s="211"/>
      <c r="J26" s="84"/>
      <c r="K26" s="174"/>
      <c r="L26" s="176"/>
      <c r="M26" s="84"/>
      <c r="N26" s="169"/>
      <c r="O26" s="17"/>
      <c r="P26" s="11"/>
    </row>
    <row r="27" spans="1:19" ht="15" customHeight="1">
      <c r="A27" s="17"/>
      <c r="B27" s="18" t="s">
        <v>1587</v>
      </c>
      <c r="C27" s="198" t="s">
        <v>1660</v>
      </c>
      <c r="D27" s="206"/>
      <c r="E27" s="206"/>
      <c r="F27" s="173"/>
      <c r="G27" s="70"/>
      <c r="H27" s="201"/>
      <c r="I27" s="211"/>
      <c r="J27" s="84"/>
      <c r="K27" s="174"/>
      <c r="L27" s="176"/>
      <c r="M27" s="84"/>
      <c r="N27" s="169"/>
      <c r="O27" s="17"/>
      <c r="P27" s="11"/>
    </row>
    <row r="28" spans="1:19">
      <c r="A28" s="17"/>
      <c r="B28" s="207" t="s">
        <v>1458</v>
      </c>
      <c r="C28" s="208"/>
      <c r="D28" s="208"/>
      <c r="E28" s="208"/>
      <c r="F28" s="209">
        <f>SUM(F16:G25)-G21-G22-G23</f>
        <v>6025337.9681465263</v>
      </c>
      <c r="G28" s="210"/>
      <c r="H28" s="209">
        <f>SUM(H16:I25)-H21-H22-H23</f>
        <v>2807648.8600000003</v>
      </c>
      <c r="I28" s="210"/>
      <c r="J28" s="85">
        <f>H28/F28*100</f>
        <v>46.597367232226318</v>
      </c>
      <c r="K28" s="209">
        <f>SUM(K16:L25)-K21-K22-K23</f>
        <v>3178483.78</v>
      </c>
      <c r="L28" s="210"/>
      <c r="M28" s="85">
        <f t="shared" si="0"/>
        <v>52.75195842628797</v>
      </c>
      <c r="N28" s="170">
        <f>N16+N17+N18+N19+N20+N24+N27+N25</f>
        <v>-370834.91999999981</v>
      </c>
      <c r="O28" s="17"/>
      <c r="P28" s="11"/>
    </row>
    <row r="29" spans="1:19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9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9">
      <c r="A31" s="17"/>
      <c r="B31" s="202"/>
      <c r="C31" s="203"/>
      <c r="D31" s="17"/>
      <c r="E31" s="17"/>
      <c r="F31" s="17"/>
      <c r="G31" s="204"/>
      <c r="H31" s="205"/>
      <c r="I31" s="202"/>
      <c r="J31" s="203"/>
      <c r="K31" s="203"/>
      <c r="L31" s="17"/>
      <c r="M31" s="17"/>
      <c r="N31" s="17"/>
      <c r="O31" s="17"/>
    </row>
    <row r="32" spans="1:19">
      <c r="A32" s="17"/>
      <c r="B32" s="203"/>
      <c r="C32" s="203"/>
      <c r="D32" s="17"/>
      <c r="E32" s="17"/>
      <c r="F32" s="17"/>
      <c r="G32" s="205"/>
      <c r="H32" s="205"/>
      <c r="I32" s="203"/>
      <c r="J32" s="203"/>
      <c r="K32" s="203"/>
      <c r="L32" s="17"/>
      <c r="M32" s="17"/>
      <c r="N32" s="17"/>
      <c r="O32" s="17"/>
    </row>
    <row r="33" spans="1:19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9">
      <c r="K34" s="72"/>
      <c r="S34" s="110"/>
    </row>
    <row r="35" spans="1:19">
      <c r="D35" s="110"/>
      <c r="K35" s="72"/>
    </row>
  </sheetData>
  <mergeCells count="59">
    <mergeCell ref="C18:E18"/>
    <mergeCell ref="F18:G18"/>
    <mergeCell ref="C20:E20"/>
    <mergeCell ref="F20:G20"/>
    <mergeCell ref="H20:I20"/>
    <mergeCell ref="C19:E19"/>
    <mergeCell ref="F19:G19"/>
    <mergeCell ref="H19:I19"/>
    <mergeCell ref="C17:E17"/>
    <mergeCell ref="F17:G17"/>
    <mergeCell ref="C16:E16"/>
    <mergeCell ref="H12:I13"/>
    <mergeCell ref="K12:L13"/>
    <mergeCell ref="B9:N9"/>
    <mergeCell ref="B11:E14"/>
    <mergeCell ref="F11:G13"/>
    <mergeCell ref="F14:G14"/>
    <mergeCell ref="B15:N15"/>
    <mergeCell ref="B7:N7"/>
    <mergeCell ref="B2:F2"/>
    <mergeCell ref="B3:D3"/>
    <mergeCell ref="B4:D4"/>
    <mergeCell ref="B5:D5"/>
    <mergeCell ref="N12:N13"/>
    <mergeCell ref="H11:N11"/>
    <mergeCell ref="J13:J14"/>
    <mergeCell ref="M13:M14"/>
    <mergeCell ref="H14:I14"/>
    <mergeCell ref="K14:L14"/>
    <mergeCell ref="F16:G16"/>
    <mergeCell ref="H21:I21"/>
    <mergeCell ref="H22:I22"/>
    <mergeCell ref="H18:I18"/>
    <mergeCell ref="H17:I17"/>
    <mergeCell ref="K17:L17"/>
    <mergeCell ref="K18:L18"/>
    <mergeCell ref="K20:L20"/>
    <mergeCell ref="H16:I16"/>
    <mergeCell ref="K16:L16"/>
    <mergeCell ref="K19:L19"/>
    <mergeCell ref="B31:C32"/>
    <mergeCell ref="G31:H32"/>
    <mergeCell ref="I31:K32"/>
    <mergeCell ref="C25:E25"/>
    <mergeCell ref="B28:E28"/>
    <mergeCell ref="F28:G28"/>
    <mergeCell ref="H28:I28"/>
    <mergeCell ref="K28:L28"/>
    <mergeCell ref="H25:I25"/>
    <mergeCell ref="K25:L25"/>
    <mergeCell ref="C26:E26"/>
    <mergeCell ref="H27:I27"/>
    <mergeCell ref="H26:I26"/>
    <mergeCell ref="C27:E27"/>
    <mergeCell ref="C24:E24"/>
    <mergeCell ref="F24:G24"/>
    <mergeCell ref="H24:I24"/>
    <mergeCell ref="K24:L24"/>
    <mergeCell ref="H23:I23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7447-C5A8-47E7-9B5F-325B92363573}">
  <sheetPr>
    <pageSetUpPr fitToPage="1"/>
  </sheetPr>
  <dimension ref="A1:P22"/>
  <sheetViews>
    <sheetView topLeftCell="A5" workbookViewId="0">
      <selection activeCell="O40" sqref="O40"/>
    </sheetView>
  </sheetViews>
  <sheetFormatPr defaultRowHeight="15"/>
  <cols>
    <col min="1" max="1" width="3.28515625" customWidth="1"/>
    <col min="2" max="2" width="6.140625" customWidth="1"/>
    <col min="3" max="3" width="3.28515625" customWidth="1"/>
    <col min="4" max="4" width="25" customWidth="1"/>
    <col min="5" max="5" width="19.5703125" customWidth="1"/>
    <col min="6" max="6" width="4" customWidth="1"/>
    <col min="7" max="7" width="12" customWidth="1"/>
    <col min="8" max="8" width="13.85546875" customWidth="1"/>
    <col min="9" max="9" width="15.7109375" customWidth="1"/>
    <col min="10" max="11" width="11.28515625" customWidth="1"/>
    <col min="12" max="13" width="21.28515625" customWidth="1"/>
    <col min="242" max="242" width="3.28515625" customWidth="1"/>
    <col min="243" max="243" width="6.140625" customWidth="1"/>
    <col min="244" max="244" width="3.28515625" customWidth="1"/>
    <col min="245" max="245" width="22" customWidth="1"/>
    <col min="246" max="246" width="5.140625" customWidth="1"/>
    <col min="247" max="247" width="4" customWidth="1"/>
    <col min="249" max="249" width="10" customWidth="1"/>
    <col min="250" max="250" width="2.42578125" customWidth="1"/>
    <col min="251" max="251" width="8" customWidth="1"/>
    <col min="252" max="252" width="12.28515625" customWidth="1"/>
    <col min="253" max="253" width="0.140625" customWidth="1"/>
    <col min="254" max="254" width="7.7109375" customWidth="1"/>
    <col min="255" max="255" width="11.28515625" customWidth="1"/>
    <col min="256" max="256" width="3.85546875" customWidth="1"/>
    <col min="257" max="257" width="6" customWidth="1"/>
    <col min="258" max="258" width="2.42578125" customWidth="1"/>
    <col min="259" max="259" width="3" customWidth="1"/>
    <col min="260" max="260" width="0.28515625" customWidth="1"/>
    <col min="262" max="262" width="0.28515625" customWidth="1"/>
    <col min="263" max="263" width="3.28515625" customWidth="1"/>
    <col min="498" max="498" width="3.28515625" customWidth="1"/>
    <col min="499" max="499" width="6.140625" customWidth="1"/>
    <col min="500" max="500" width="3.28515625" customWidth="1"/>
    <col min="501" max="501" width="22" customWidth="1"/>
    <col min="502" max="502" width="5.140625" customWidth="1"/>
    <col min="503" max="503" width="4" customWidth="1"/>
    <col min="505" max="505" width="10" customWidth="1"/>
    <col min="506" max="506" width="2.42578125" customWidth="1"/>
    <col min="507" max="507" width="8" customWidth="1"/>
    <col min="508" max="508" width="12.28515625" customWidth="1"/>
    <col min="509" max="509" width="0.140625" customWidth="1"/>
    <col min="510" max="510" width="7.7109375" customWidth="1"/>
    <col min="511" max="511" width="11.28515625" customWidth="1"/>
    <col min="512" max="512" width="3.85546875" customWidth="1"/>
    <col min="513" max="513" width="6" customWidth="1"/>
    <col min="514" max="514" width="2.42578125" customWidth="1"/>
    <col min="515" max="515" width="3" customWidth="1"/>
    <col min="516" max="516" width="0.28515625" customWidth="1"/>
    <col min="518" max="518" width="0.28515625" customWidth="1"/>
    <col min="519" max="519" width="3.28515625" customWidth="1"/>
    <col min="754" max="754" width="3.28515625" customWidth="1"/>
    <col min="755" max="755" width="6.140625" customWidth="1"/>
    <col min="756" max="756" width="3.28515625" customWidth="1"/>
    <col min="757" max="757" width="22" customWidth="1"/>
    <col min="758" max="758" width="5.140625" customWidth="1"/>
    <col min="759" max="759" width="4" customWidth="1"/>
    <col min="761" max="761" width="10" customWidth="1"/>
    <col min="762" max="762" width="2.42578125" customWidth="1"/>
    <col min="763" max="763" width="8" customWidth="1"/>
    <col min="764" max="764" width="12.28515625" customWidth="1"/>
    <col min="765" max="765" width="0.140625" customWidth="1"/>
    <col min="766" max="766" width="7.7109375" customWidth="1"/>
    <col min="767" max="767" width="11.28515625" customWidth="1"/>
    <col min="768" max="768" width="3.85546875" customWidth="1"/>
    <col min="769" max="769" width="6" customWidth="1"/>
    <col min="770" max="770" width="2.42578125" customWidth="1"/>
    <col min="771" max="771" width="3" customWidth="1"/>
    <col min="772" max="772" width="0.28515625" customWidth="1"/>
    <col min="774" max="774" width="0.28515625" customWidth="1"/>
    <col min="775" max="775" width="3.28515625" customWidth="1"/>
    <col min="1010" max="1010" width="3.28515625" customWidth="1"/>
    <col min="1011" max="1011" width="6.140625" customWidth="1"/>
    <col min="1012" max="1012" width="3.28515625" customWidth="1"/>
    <col min="1013" max="1013" width="22" customWidth="1"/>
    <col min="1014" max="1014" width="5.140625" customWidth="1"/>
    <col min="1015" max="1015" width="4" customWidth="1"/>
    <col min="1017" max="1017" width="10" customWidth="1"/>
    <col min="1018" max="1018" width="2.42578125" customWidth="1"/>
    <col min="1019" max="1019" width="8" customWidth="1"/>
    <col min="1020" max="1020" width="12.28515625" customWidth="1"/>
    <col min="1021" max="1021" width="0.140625" customWidth="1"/>
    <col min="1022" max="1022" width="7.7109375" customWidth="1"/>
    <col min="1023" max="1023" width="11.28515625" customWidth="1"/>
    <col min="1024" max="1024" width="3.85546875" customWidth="1"/>
    <col min="1025" max="1025" width="6" customWidth="1"/>
    <col min="1026" max="1026" width="2.42578125" customWidth="1"/>
    <col min="1027" max="1027" width="3" customWidth="1"/>
    <col min="1028" max="1028" width="0.28515625" customWidth="1"/>
    <col min="1030" max="1030" width="0.28515625" customWidth="1"/>
    <col min="1031" max="1031" width="3.28515625" customWidth="1"/>
    <col min="1266" max="1266" width="3.28515625" customWidth="1"/>
    <col min="1267" max="1267" width="6.140625" customWidth="1"/>
    <col min="1268" max="1268" width="3.28515625" customWidth="1"/>
    <col min="1269" max="1269" width="22" customWidth="1"/>
    <col min="1270" max="1270" width="5.140625" customWidth="1"/>
    <col min="1271" max="1271" width="4" customWidth="1"/>
    <col min="1273" max="1273" width="10" customWidth="1"/>
    <col min="1274" max="1274" width="2.42578125" customWidth="1"/>
    <col min="1275" max="1275" width="8" customWidth="1"/>
    <col min="1276" max="1276" width="12.28515625" customWidth="1"/>
    <col min="1277" max="1277" width="0.140625" customWidth="1"/>
    <col min="1278" max="1278" width="7.7109375" customWidth="1"/>
    <col min="1279" max="1279" width="11.28515625" customWidth="1"/>
    <col min="1280" max="1280" width="3.85546875" customWidth="1"/>
    <col min="1281" max="1281" width="6" customWidth="1"/>
    <col min="1282" max="1282" width="2.42578125" customWidth="1"/>
    <col min="1283" max="1283" width="3" customWidth="1"/>
    <col min="1284" max="1284" width="0.28515625" customWidth="1"/>
    <col min="1286" max="1286" width="0.28515625" customWidth="1"/>
    <col min="1287" max="1287" width="3.28515625" customWidth="1"/>
    <col min="1522" max="1522" width="3.28515625" customWidth="1"/>
    <col min="1523" max="1523" width="6.140625" customWidth="1"/>
    <col min="1524" max="1524" width="3.28515625" customWidth="1"/>
    <col min="1525" max="1525" width="22" customWidth="1"/>
    <col min="1526" max="1526" width="5.140625" customWidth="1"/>
    <col min="1527" max="1527" width="4" customWidth="1"/>
    <col min="1529" max="1529" width="10" customWidth="1"/>
    <col min="1530" max="1530" width="2.42578125" customWidth="1"/>
    <col min="1531" max="1531" width="8" customWidth="1"/>
    <col min="1532" max="1532" width="12.28515625" customWidth="1"/>
    <col min="1533" max="1533" width="0.140625" customWidth="1"/>
    <col min="1534" max="1534" width="7.7109375" customWidth="1"/>
    <col min="1535" max="1535" width="11.28515625" customWidth="1"/>
    <col min="1536" max="1536" width="3.85546875" customWidth="1"/>
    <col min="1537" max="1537" width="6" customWidth="1"/>
    <col min="1538" max="1538" width="2.42578125" customWidth="1"/>
    <col min="1539" max="1539" width="3" customWidth="1"/>
    <col min="1540" max="1540" width="0.28515625" customWidth="1"/>
    <col min="1542" max="1542" width="0.28515625" customWidth="1"/>
    <col min="1543" max="1543" width="3.28515625" customWidth="1"/>
    <col min="1778" max="1778" width="3.28515625" customWidth="1"/>
    <col min="1779" max="1779" width="6.140625" customWidth="1"/>
    <col min="1780" max="1780" width="3.28515625" customWidth="1"/>
    <col min="1781" max="1781" width="22" customWidth="1"/>
    <col min="1782" max="1782" width="5.140625" customWidth="1"/>
    <col min="1783" max="1783" width="4" customWidth="1"/>
    <col min="1785" max="1785" width="10" customWidth="1"/>
    <col min="1786" max="1786" width="2.42578125" customWidth="1"/>
    <col min="1787" max="1787" width="8" customWidth="1"/>
    <col min="1788" max="1788" width="12.28515625" customWidth="1"/>
    <col min="1789" max="1789" width="0.140625" customWidth="1"/>
    <col min="1790" max="1790" width="7.7109375" customWidth="1"/>
    <col min="1791" max="1791" width="11.28515625" customWidth="1"/>
    <col min="1792" max="1792" width="3.85546875" customWidth="1"/>
    <col min="1793" max="1793" width="6" customWidth="1"/>
    <col min="1794" max="1794" width="2.42578125" customWidth="1"/>
    <col min="1795" max="1795" width="3" customWidth="1"/>
    <col min="1796" max="1796" width="0.28515625" customWidth="1"/>
    <col min="1798" max="1798" width="0.28515625" customWidth="1"/>
    <col min="1799" max="1799" width="3.28515625" customWidth="1"/>
    <col min="2034" max="2034" width="3.28515625" customWidth="1"/>
    <col min="2035" max="2035" width="6.140625" customWidth="1"/>
    <col min="2036" max="2036" width="3.28515625" customWidth="1"/>
    <col min="2037" max="2037" width="22" customWidth="1"/>
    <col min="2038" max="2038" width="5.140625" customWidth="1"/>
    <col min="2039" max="2039" width="4" customWidth="1"/>
    <col min="2041" max="2041" width="10" customWidth="1"/>
    <col min="2042" max="2042" width="2.42578125" customWidth="1"/>
    <col min="2043" max="2043" width="8" customWidth="1"/>
    <col min="2044" max="2044" width="12.28515625" customWidth="1"/>
    <col min="2045" max="2045" width="0.140625" customWidth="1"/>
    <col min="2046" max="2046" width="7.7109375" customWidth="1"/>
    <col min="2047" max="2047" width="11.28515625" customWidth="1"/>
    <col min="2048" max="2048" width="3.85546875" customWidth="1"/>
    <col min="2049" max="2049" width="6" customWidth="1"/>
    <col min="2050" max="2050" width="2.42578125" customWidth="1"/>
    <col min="2051" max="2051" width="3" customWidth="1"/>
    <col min="2052" max="2052" width="0.28515625" customWidth="1"/>
    <col min="2054" max="2054" width="0.28515625" customWidth="1"/>
    <col min="2055" max="2055" width="3.28515625" customWidth="1"/>
    <col min="2290" max="2290" width="3.28515625" customWidth="1"/>
    <col min="2291" max="2291" width="6.140625" customWidth="1"/>
    <col min="2292" max="2292" width="3.28515625" customWidth="1"/>
    <col min="2293" max="2293" width="22" customWidth="1"/>
    <col min="2294" max="2294" width="5.140625" customWidth="1"/>
    <col min="2295" max="2295" width="4" customWidth="1"/>
    <col min="2297" max="2297" width="10" customWidth="1"/>
    <col min="2298" max="2298" width="2.42578125" customWidth="1"/>
    <col min="2299" max="2299" width="8" customWidth="1"/>
    <col min="2300" max="2300" width="12.28515625" customWidth="1"/>
    <col min="2301" max="2301" width="0.140625" customWidth="1"/>
    <col min="2302" max="2302" width="7.7109375" customWidth="1"/>
    <col min="2303" max="2303" width="11.28515625" customWidth="1"/>
    <col min="2304" max="2304" width="3.85546875" customWidth="1"/>
    <col min="2305" max="2305" width="6" customWidth="1"/>
    <col min="2306" max="2306" width="2.42578125" customWidth="1"/>
    <col min="2307" max="2307" width="3" customWidth="1"/>
    <col min="2308" max="2308" width="0.28515625" customWidth="1"/>
    <col min="2310" max="2310" width="0.28515625" customWidth="1"/>
    <col min="2311" max="2311" width="3.28515625" customWidth="1"/>
    <col min="2546" max="2546" width="3.28515625" customWidth="1"/>
    <col min="2547" max="2547" width="6.140625" customWidth="1"/>
    <col min="2548" max="2548" width="3.28515625" customWidth="1"/>
    <col min="2549" max="2549" width="22" customWidth="1"/>
    <col min="2550" max="2550" width="5.140625" customWidth="1"/>
    <col min="2551" max="2551" width="4" customWidth="1"/>
    <col min="2553" max="2553" width="10" customWidth="1"/>
    <col min="2554" max="2554" width="2.42578125" customWidth="1"/>
    <col min="2555" max="2555" width="8" customWidth="1"/>
    <col min="2556" max="2556" width="12.28515625" customWidth="1"/>
    <col min="2557" max="2557" width="0.140625" customWidth="1"/>
    <col min="2558" max="2558" width="7.7109375" customWidth="1"/>
    <col min="2559" max="2559" width="11.28515625" customWidth="1"/>
    <col min="2560" max="2560" width="3.85546875" customWidth="1"/>
    <col min="2561" max="2561" width="6" customWidth="1"/>
    <col min="2562" max="2562" width="2.42578125" customWidth="1"/>
    <col min="2563" max="2563" width="3" customWidth="1"/>
    <col min="2564" max="2564" width="0.28515625" customWidth="1"/>
    <col min="2566" max="2566" width="0.28515625" customWidth="1"/>
    <col min="2567" max="2567" width="3.28515625" customWidth="1"/>
    <col min="2802" max="2802" width="3.28515625" customWidth="1"/>
    <col min="2803" max="2803" width="6.140625" customWidth="1"/>
    <col min="2804" max="2804" width="3.28515625" customWidth="1"/>
    <col min="2805" max="2805" width="22" customWidth="1"/>
    <col min="2806" max="2806" width="5.140625" customWidth="1"/>
    <col min="2807" max="2807" width="4" customWidth="1"/>
    <col min="2809" max="2809" width="10" customWidth="1"/>
    <col min="2810" max="2810" width="2.42578125" customWidth="1"/>
    <col min="2811" max="2811" width="8" customWidth="1"/>
    <col min="2812" max="2812" width="12.28515625" customWidth="1"/>
    <col min="2813" max="2813" width="0.140625" customWidth="1"/>
    <col min="2814" max="2814" width="7.7109375" customWidth="1"/>
    <col min="2815" max="2815" width="11.28515625" customWidth="1"/>
    <col min="2816" max="2816" width="3.85546875" customWidth="1"/>
    <col min="2817" max="2817" width="6" customWidth="1"/>
    <col min="2818" max="2818" width="2.42578125" customWidth="1"/>
    <col min="2819" max="2819" width="3" customWidth="1"/>
    <col min="2820" max="2820" width="0.28515625" customWidth="1"/>
    <col min="2822" max="2822" width="0.28515625" customWidth="1"/>
    <col min="2823" max="2823" width="3.28515625" customWidth="1"/>
    <col min="3058" max="3058" width="3.28515625" customWidth="1"/>
    <col min="3059" max="3059" width="6.140625" customWidth="1"/>
    <col min="3060" max="3060" width="3.28515625" customWidth="1"/>
    <col min="3061" max="3061" width="22" customWidth="1"/>
    <col min="3062" max="3062" width="5.140625" customWidth="1"/>
    <col min="3063" max="3063" width="4" customWidth="1"/>
    <col min="3065" max="3065" width="10" customWidth="1"/>
    <col min="3066" max="3066" width="2.42578125" customWidth="1"/>
    <col min="3067" max="3067" width="8" customWidth="1"/>
    <col min="3068" max="3068" width="12.28515625" customWidth="1"/>
    <col min="3069" max="3069" width="0.140625" customWidth="1"/>
    <col min="3070" max="3070" width="7.7109375" customWidth="1"/>
    <col min="3071" max="3071" width="11.28515625" customWidth="1"/>
    <col min="3072" max="3072" width="3.85546875" customWidth="1"/>
    <col min="3073" max="3073" width="6" customWidth="1"/>
    <col min="3074" max="3074" width="2.42578125" customWidth="1"/>
    <col min="3075" max="3075" width="3" customWidth="1"/>
    <col min="3076" max="3076" width="0.28515625" customWidth="1"/>
    <col min="3078" max="3078" width="0.28515625" customWidth="1"/>
    <col min="3079" max="3079" width="3.28515625" customWidth="1"/>
    <col min="3314" max="3314" width="3.28515625" customWidth="1"/>
    <col min="3315" max="3315" width="6.140625" customWidth="1"/>
    <col min="3316" max="3316" width="3.28515625" customWidth="1"/>
    <col min="3317" max="3317" width="22" customWidth="1"/>
    <col min="3318" max="3318" width="5.140625" customWidth="1"/>
    <col min="3319" max="3319" width="4" customWidth="1"/>
    <col min="3321" max="3321" width="10" customWidth="1"/>
    <col min="3322" max="3322" width="2.42578125" customWidth="1"/>
    <col min="3323" max="3323" width="8" customWidth="1"/>
    <col min="3324" max="3324" width="12.28515625" customWidth="1"/>
    <col min="3325" max="3325" width="0.140625" customWidth="1"/>
    <col min="3326" max="3326" width="7.7109375" customWidth="1"/>
    <col min="3327" max="3327" width="11.28515625" customWidth="1"/>
    <col min="3328" max="3328" width="3.85546875" customWidth="1"/>
    <col min="3329" max="3329" width="6" customWidth="1"/>
    <col min="3330" max="3330" width="2.42578125" customWidth="1"/>
    <col min="3331" max="3331" width="3" customWidth="1"/>
    <col min="3332" max="3332" width="0.28515625" customWidth="1"/>
    <col min="3334" max="3334" width="0.28515625" customWidth="1"/>
    <col min="3335" max="3335" width="3.28515625" customWidth="1"/>
    <col min="3570" max="3570" width="3.28515625" customWidth="1"/>
    <col min="3571" max="3571" width="6.140625" customWidth="1"/>
    <col min="3572" max="3572" width="3.28515625" customWidth="1"/>
    <col min="3573" max="3573" width="22" customWidth="1"/>
    <col min="3574" max="3574" width="5.140625" customWidth="1"/>
    <col min="3575" max="3575" width="4" customWidth="1"/>
    <col min="3577" max="3577" width="10" customWidth="1"/>
    <col min="3578" max="3578" width="2.42578125" customWidth="1"/>
    <col min="3579" max="3579" width="8" customWidth="1"/>
    <col min="3580" max="3580" width="12.28515625" customWidth="1"/>
    <col min="3581" max="3581" width="0.140625" customWidth="1"/>
    <col min="3582" max="3582" width="7.7109375" customWidth="1"/>
    <col min="3583" max="3583" width="11.28515625" customWidth="1"/>
    <col min="3584" max="3584" width="3.85546875" customWidth="1"/>
    <col min="3585" max="3585" width="6" customWidth="1"/>
    <col min="3586" max="3586" width="2.42578125" customWidth="1"/>
    <col min="3587" max="3587" width="3" customWidth="1"/>
    <col min="3588" max="3588" width="0.28515625" customWidth="1"/>
    <col min="3590" max="3590" width="0.28515625" customWidth="1"/>
    <col min="3591" max="3591" width="3.28515625" customWidth="1"/>
    <col min="3826" max="3826" width="3.28515625" customWidth="1"/>
    <col min="3827" max="3827" width="6.140625" customWidth="1"/>
    <col min="3828" max="3828" width="3.28515625" customWidth="1"/>
    <col min="3829" max="3829" width="22" customWidth="1"/>
    <col min="3830" max="3830" width="5.140625" customWidth="1"/>
    <col min="3831" max="3831" width="4" customWidth="1"/>
    <col min="3833" max="3833" width="10" customWidth="1"/>
    <col min="3834" max="3834" width="2.42578125" customWidth="1"/>
    <col min="3835" max="3835" width="8" customWidth="1"/>
    <col min="3836" max="3836" width="12.28515625" customWidth="1"/>
    <col min="3837" max="3837" width="0.140625" customWidth="1"/>
    <col min="3838" max="3838" width="7.7109375" customWidth="1"/>
    <col min="3839" max="3839" width="11.28515625" customWidth="1"/>
    <col min="3840" max="3840" width="3.85546875" customWidth="1"/>
    <col min="3841" max="3841" width="6" customWidth="1"/>
    <col min="3842" max="3842" width="2.42578125" customWidth="1"/>
    <col min="3843" max="3843" width="3" customWidth="1"/>
    <col min="3844" max="3844" width="0.28515625" customWidth="1"/>
    <col min="3846" max="3846" width="0.28515625" customWidth="1"/>
    <col min="3847" max="3847" width="3.28515625" customWidth="1"/>
    <col min="4082" max="4082" width="3.28515625" customWidth="1"/>
    <col min="4083" max="4083" width="6.140625" customWidth="1"/>
    <col min="4084" max="4084" width="3.28515625" customWidth="1"/>
    <col min="4085" max="4085" width="22" customWidth="1"/>
    <col min="4086" max="4086" width="5.140625" customWidth="1"/>
    <col min="4087" max="4087" width="4" customWidth="1"/>
    <col min="4089" max="4089" width="10" customWidth="1"/>
    <col min="4090" max="4090" width="2.42578125" customWidth="1"/>
    <col min="4091" max="4091" width="8" customWidth="1"/>
    <col min="4092" max="4092" width="12.28515625" customWidth="1"/>
    <col min="4093" max="4093" width="0.140625" customWidth="1"/>
    <col min="4094" max="4094" width="7.7109375" customWidth="1"/>
    <col min="4095" max="4095" width="11.28515625" customWidth="1"/>
    <col min="4096" max="4096" width="3.85546875" customWidth="1"/>
    <col min="4097" max="4097" width="6" customWidth="1"/>
    <col min="4098" max="4098" width="2.42578125" customWidth="1"/>
    <col min="4099" max="4099" width="3" customWidth="1"/>
    <col min="4100" max="4100" width="0.28515625" customWidth="1"/>
    <col min="4102" max="4102" width="0.28515625" customWidth="1"/>
    <col min="4103" max="4103" width="3.28515625" customWidth="1"/>
    <col min="4338" max="4338" width="3.28515625" customWidth="1"/>
    <col min="4339" max="4339" width="6.140625" customWidth="1"/>
    <col min="4340" max="4340" width="3.28515625" customWidth="1"/>
    <col min="4341" max="4341" width="22" customWidth="1"/>
    <col min="4342" max="4342" width="5.140625" customWidth="1"/>
    <col min="4343" max="4343" width="4" customWidth="1"/>
    <col min="4345" max="4345" width="10" customWidth="1"/>
    <col min="4346" max="4346" width="2.42578125" customWidth="1"/>
    <col min="4347" max="4347" width="8" customWidth="1"/>
    <col min="4348" max="4348" width="12.28515625" customWidth="1"/>
    <col min="4349" max="4349" width="0.140625" customWidth="1"/>
    <col min="4350" max="4350" width="7.7109375" customWidth="1"/>
    <col min="4351" max="4351" width="11.28515625" customWidth="1"/>
    <col min="4352" max="4352" width="3.85546875" customWidth="1"/>
    <col min="4353" max="4353" width="6" customWidth="1"/>
    <col min="4354" max="4354" width="2.42578125" customWidth="1"/>
    <col min="4355" max="4355" width="3" customWidth="1"/>
    <col min="4356" max="4356" width="0.28515625" customWidth="1"/>
    <col min="4358" max="4358" width="0.28515625" customWidth="1"/>
    <col min="4359" max="4359" width="3.28515625" customWidth="1"/>
    <col min="4594" max="4594" width="3.28515625" customWidth="1"/>
    <col min="4595" max="4595" width="6.140625" customWidth="1"/>
    <col min="4596" max="4596" width="3.28515625" customWidth="1"/>
    <col min="4597" max="4597" width="22" customWidth="1"/>
    <col min="4598" max="4598" width="5.140625" customWidth="1"/>
    <col min="4599" max="4599" width="4" customWidth="1"/>
    <col min="4601" max="4601" width="10" customWidth="1"/>
    <col min="4602" max="4602" width="2.42578125" customWidth="1"/>
    <col min="4603" max="4603" width="8" customWidth="1"/>
    <col min="4604" max="4604" width="12.28515625" customWidth="1"/>
    <col min="4605" max="4605" width="0.140625" customWidth="1"/>
    <col min="4606" max="4606" width="7.7109375" customWidth="1"/>
    <col min="4607" max="4607" width="11.28515625" customWidth="1"/>
    <col min="4608" max="4608" width="3.85546875" customWidth="1"/>
    <col min="4609" max="4609" width="6" customWidth="1"/>
    <col min="4610" max="4610" width="2.42578125" customWidth="1"/>
    <col min="4611" max="4611" width="3" customWidth="1"/>
    <col min="4612" max="4612" width="0.28515625" customWidth="1"/>
    <col min="4614" max="4614" width="0.28515625" customWidth="1"/>
    <col min="4615" max="4615" width="3.28515625" customWidth="1"/>
    <col min="4850" max="4850" width="3.28515625" customWidth="1"/>
    <col min="4851" max="4851" width="6.140625" customWidth="1"/>
    <col min="4852" max="4852" width="3.28515625" customWidth="1"/>
    <col min="4853" max="4853" width="22" customWidth="1"/>
    <col min="4854" max="4854" width="5.140625" customWidth="1"/>
    <col min="4855" max="4855" width="4" customWidth="1"/>
    <col min="4857" max="4857" width="10" customWidth="1"/>
    <col min="4858" max="4858" width="2.42578125" customWidth="1"/>
    <col min="4859" max="4859" width="8" customWidth="1"/>
    <col min="4860" max="4860" width="12.28515625" customWidth="1"/>
    <col min="4861" max="4861" width="0.140625" customWidth="1"/>
    <col min="4862" max="4862" width="7.7109375" customWidth="1"/>
    <col min="4863" max="4863" width="11.28515625" customWidth="1"/>
    <col min="4864" max="4864" width="3.85546875" customWidth="1"/>
    <col min="4865" max="4865" width="6" customWidth="1"/>
    <col min="4866" max="4866" width="2.42578125" customWidth="1"/>
    <col min="4867" max="4867" width="3" customWidth="1"/>
    <col min="4868" max="4868" width="0.28515625" customWidth="1"/>
    <col min="4870" max="4870" width="0.28515625" customWidth="1"/>
    <col min="4871" max="4871" width="3.28515625" customWidth="1"/>
    <col min="5106" max="5106" width="3.28515625" customWidth="1"/>
    <col min="5107" max="5107" width="6.140625" customWidth="1"/>
    <col min="5108" max="5108" width="3.28515625" customWidth="1"/>
    <col min="5109" max="5109" width="22" customWidth="1"/>
    <col min="5110" max="5110" width="5.140625" customWidth="1"/>
    <col min="5111" max="5111" width="4" customWidth="1"/>
    <col min="5113" max="5113" width="10" customWidth="1"/>
    <col min="5114" max="5114" width="2.42578125" customWidth="1"/>
    <col min="5115" max="5115" width="8" customWidth="1"/>
    <col min="5116" max="5116" width="12.28515625" customWidth="1"/>
    <col min="5117" max="5117" width="0.140625" customWidth="1"/>
    <col min="5118" max="5118" width="7.7109375" customWidth="1"/>
    <col min="5119" max="5119" width="11.28515625" customWidth="1"/>
    <col min="5120" max="5120" width="3.85546875" customWidth="1"/>
    <col min="5121" max="5121" width="6" customWidth="1"/>
    <col min="5122" max="5122" width="2.42578125" customWidth="1"/>
    <col min="5123" max="5123" width="3" customWidth="1"/>
    <col min="5124" max="5124" width="0.28515625" customWidth="1"/>
    <col min="5126" max="5126" width="0.28515625" customWidth="1"/>
    <col min="5127" max="5127" width="3.28515625" customWidth="1"/>
    <col min="5362" max="5362" width="3.28515625" customWidth="1"/>
    <col min="5363" max="5363" width="6.140625" customWidth="1"/>
    <col min="5364" max="5364" width="3.28515625" customWidth="1"/>
    <col min="5365" max="5365" width="22" customWidth="1"/>
    <col min="5366" max="5366" width="5.140625" customWidth="1"/>
    <col min="5367" max="5367" width="4" customWidth="1"/>
    <col min="5369" max="5369" width="10" customWidth="1"/>
    <col min="5370" max="5370" width="2.42578125" customWidth="1"/>
    <col min="5371" max="5371" width="8" customWidth="1"/>
    <col min="5372" max="5372" width="12.28515625" customWidth="1"/>
    <col min="5373" max="5373" width="0.140625" customWidth="1"/>
    <col min="5374" max="5374" width="7.7109375" customWidth="1"/>
    <col min="5375" max="5375" width="11.28515625" customWidth="1"/>
    <col min="5376" max="5376" width="3.85546875" customWidth="1"/>
    <col min="5377" max="5377" width="6" customWidth="1"/>
    <col min="5378" max="5378" width="2.42578125" customWidth="1"/>
    <col min="5379" max="5379" width="3" customWidth="1"/>
    <col min="5380" max="5380" width="0.28515625" customWidth="1"/>
    <col min="5382" max="5382" width="0.28515625" customWidth="1"/>
    <col min="5383" max="5383" width="3.28515625" customWidth="1"/>
    <col min="5618" max="5618" width="3.28515625" customWidth="1"/>
    <col min="5619" max="5619" width="6.140625" customWidth="1"/>
    <col min="5620" max="5620" width="3.28515625" customWidth="1"/>
    <col min="5621" max="5621" width="22" customWidth="1"/>
    <col min="5622" max="5622" width="5.140625" customWidth="1"/>
    <col min="5623" max="5623" width="4" customWidth="1"/>
    <col min="5625" max="5625" width="10" customWidth="1"/>
    <col min="5626" max="5626" width="2.42578125" customWidth="1"/>
    <col min="5627" max="5627" width="8" customWidth="1"/>
    <col min="5628" max="5628" width="12.28515625" customWidth="1"/>
    <col min="5629" max="5629" width="0.140625" customWidth="1"/>
    <col min="5630" max="5630" width="7.7109375" customWidth="1"/>
    <col min="5631" max="5631" width="11.28515625" customWidth="1"/>
    <col min="5632" max="5632" width="3.85546875" customWidth="1"/>
    <col min="5633" max="5633" width="6" customWidth="1"/>
    <col min="5634" max="5634" width="2.42578125" customWidth="1"/>
    <col min="5635" max="5635" width="3" customWidth="1"/>
    <col min="5636" max="5636" width="0.28515625" customWidth="1"/>
    <col min="5638" max="5638" width="0.28515625" customWidth="1"/>
    <col min="5639" max="5639" width="3.28515625" customWidth="1"/>
    <col min="5874" max="5874" width="3.28515625" customWidth="1"/>
    <col min="5875" max="5875" width="6.140625" customWidth="1"/>
    <col min="5876" max="5876" width="3.28515625" customWidth="1"/>
    <col min="5877" max="5877" width="22" customWidth="1"/>
    <col min="5878" max="5878" width="5.140625" customWidth="1"/>
    <col min="5879" max="5879" width="4" customWidth="1"/>
    <col min="5881" max="5881" width="10" customWidth="1"/>
    <col min="5882" max="5882" width="2.42578125" customWidth="1"/>
    <col min="5883" max="5883" width="8" customWidth="1"/>
    <col min="5884" max="5884" width="12.28515625" customWidth="1"/>
    <col min="5885" max="5885" width="0.140625" customWidth="1"/>
    <col min="5886" max="5886" width="7.7109375" customWidth="1"/>
    <col min="5887" max="5887" width="11.28515625" customWidth="1"/>
    <col min="5888" max="5888" width="3.85546875" customWidth="1"/>
    <col min="5889" max="5889" width="6" customWidth="1"/>
    <col min="5890" max="5890" width="2.42578125" customWidth="1"/>
    <col min="5891" max="5891" width="3" customWidth="1"/>
    <col min="5892" max="5892" width="0.28515625" customWidth="1"/>
    <col min="5894" max="5894" width="0.28515625" customWidth="1"/>
    <col min="5895" max="5895" width="3.28515625" customWidth="1"/>
    <col min="6130" max="6130" width="3.28515625" customWidth="1"/>
    <col min="6131" max="6131" width="6.140625" customWidth="1"/>
    <col min="6132" max="6132" width="3.28515625" customWidth="1"/>
    <col min="6133" max="6133" width="22" customWidth="1"/>
    <col min="6134" max="6134" width="5.140625" customWidth="1"/>
    <col min="6135" max="6135" width="4" customWidth="1"/>
    <col min="6137" max="6137" width="10" customWidth="1"/>
    <col min="6138" max="6138" width="2.42578125" customWidth="1"/>
    <col min="6139" max="6139" width="8" customWidth="1"/>
    <col min="6140" max="6140" width="12.28515625" customWidth="1"/>
    <col min="6141" max="6141" width="0.140625" customWidth="1"/>
    <col min="6142" max="6142" width="7.7109375" customWidth="1"/>
    <col min="6143" max="6143" width="11.28515625" customWidth="1"/>
    <col min="6144" max="6144" width="3.85546875" customWidth="1"/>
    <col min="6145" max="6145" width="6" customWidth="1"/>
    <col min="6146" max="6146" width="2.42578125" customWidth="1"/>
    <col min="6147" max="6147" width="3" customWidth="1"/>
    <col min="6148" max="6148" width="0.28515625" customWidth="1"/>
    <col min="6150" max="6150" width="0.28515625" customWidth="1"/>
    <col min="6151" max="6151" width="3.28515625" customWidth="1"/>
    <col min="6386" max="6386" width="3.28515625" customWidth="1"/>
    <col min="6387" max="6387" width="6.140625" customWidth="1"/>
    <col min="6388" max="6388" width="3.28515625" customWidth="1"/>
    <col min="6389" max="6389" width="22" customWidth="1"/>
    <col min="6390" max="6390" width="5.140625" customWidth="1"/>
    <col min="6391" max="6391" width="4" customWidth="1"/>
    <col min="6393" max="6393" width="10" customWidth="1"/>
    <col min="6394" max="6394" width="2.42578125" customWidth="1"/>
    <col min="6395" max="6395" width="8" customWidth="1"/>
    <col min="6396" max="6396" width="12.28515625" customWidth="1"/>
    <col min="6397" max="6397" width="0.140625" customWidth="1"/>
    <col min="6398" max="6398" width="7.7109375" customWidth="1"/>
    <col min="6399" max="6399" width="11.28515625" customWidth="1"/>
    <col min="6400" max="6400" width="3.85546875" customWidth="1"/>
    <col min="6401" max="6401" width="6" customWidth="1"/>
    <col min="6402" max="6402" width="2.42578125" customWidth="1"/>
    <col min="6403" max="6403" width="3" customWidth="1"/>
    <col min="6404" max="6404" width="0.28515625" customWidth="1"/>
    <col min="6406" max="6406" width="0.28515625" customWidth="1"/>
    <col min="6407" max="6407" width="3.28515625" customWidth="1"/>
    <col min="6642" max="6642" width="3.28515625" customWidth="1"/>
    <col min="6643" max="6643" width="6.140625" customWidth="1"/>
    <col min="6644" max="6644" width="3.28515625" customWidth="1"/>
    <col min="6645" max="6645" width="22" customWidth="1"/>
    <col min="6646" max="6646" width="5.140625" customWidth="1"/>
    <col min="6647" max="6647" width="4" customWidth="1"/>
    <col min="6649" max="6649" width="10" customWidth="1"/>
    <col min="6650" max="6650" width="2.42578125" customWidth="1"/>
    <col min="6651" max="6651" width="8" customWidth="1"/>
    <col min="6652" max="6652" width="12.28515625" customWidth="1"/>
    <col min="6653" max="6653" width="0.140625" customWidth="1"/>
    <col min="6654" max="6654" width="7.7109375" customWidth="1"/>
    <col min="6655" max="6655" width="11.28515625" customWidth="1"/>
    <col min="6656" max="6656" width="3.85546875" customWidth="1"/>
    <col min="6657" max="6657" width="6" customWidth="1"/>
    <col min="6658" max="6658" width="2.42578125" customWidth="1"/>
    <col min="6659" max="6659" width="3" customWidth="1"/>
    <col min="6660" max="6660" width="0.28515625" customWidth="1"/>
    <col min="6662" max="6662" width="0.28515625" customWidth="1"/>
    <col min="6663" max="6663" width="3.28515625" customWidth="1"/>
    <col min="6898" max="6898" width="3.28515625" customWidth="1"/>
    <col min="6899" max="6899" width="6.140625" customWidth="1"/>
    <col min="6900" max="6900" width="3.28515625" customWidth="1"/>
    <col min="6901" max="6901" width="22" customWidth="1"/>
    <col min="6902" max="6902" width="5.140625" customWidth="1"/>
    <col min="6903" max="6903" width="4" customWidth="1"/>
    <col min="6905" max="6905" width="10" customWidth="1"/>
    <col min="6906" max="6906" width="2.42578125" customWidth="1"/>
    <col min="6907" max="6907" width="8" customWidth="1"/>
    <col min="6908" max="6908" width="12.28515625" customWidth="1"/>
    <col min="6909" max="6909" width="0.140625" customWidth="1"/>
    <col min="6910" max="6910" width="7.7109375" customWidth="1"/>
    <col min="6911" max="6911" width="11.28515625" customWidth="1"/>
    <col min="6912" max="6912" width="3.85546875" customWidth="1"/>
    <col min="6913" max="6913" width="6" customWidth="1"/>
    <col min="6914" max="6914" width="2.42578125" customWidth="1"/>
    <col min="6915" max="6915" width="3" customWidth="1"/>
    <col min="6916" max="6916" width="0.28515625" customWidth="1"/>
    <col min="6918" max="6918" width="0.28515625" customWidth="1"/>
    <col min="6919" max="6919" width="3.28515625" customWidth="1"/>
    <col min="7154" max="7154" width="3.28515625" customWidth="1"/>
    <col min="7155" max="7155" width="6.140625" customWidth="1"/>
    <col min="7156" max="7156" width="3.28515625" customWidth="1"/>
    <col min="7157" max="7157" width="22" customWidth="1"/>
    <col min="7158" max="7158" width="5.140625" customWidth="1"/>
    <col min="7159" max="7159" width="4" customWidth="1"/>
    <col min="7161" max="7161" width="10" customWidth="1"/>
    <col min="7162" max="7162" width="2.42578125" customWidth="1"/>
    <col min="7163" max="7163" width="8" customWidth="1"/>
    <col min="7164" max="7164" width="12.28515625" customWidth="1"/>
    <col min="7165" max="7165" width="0.140625" customWidth="1"/>
    <col min="7166" max="7166" width="7.7109375" customWidth="1"/>
    <col min="7167" max="7167" width="11.28515625" customWidth="1"/>
    <col min="7168" max="7168" width="3.85546875" customWidth="1"/>
    <col min="7169" max="7169" width="6" customWidth="1"/>
    <col min="7170" max="7170" width="2.42578125" customWidth="1"/>
    <col min="7171" max="7171" width="3" customWidth="1"/>
    <col min="7172" max="7172" width="0.28515625" customWidth="1"/>
    <col min="7174" max="7174" width="0.28515625" customWidth="1"/>
    <col min="7175" max="7175" width="3.28515625" customWidth="1"/>
    <col min="7410" max="7410" width="3.28515625" customWidth="1"/>
    <col min="7411" max="7411" width="6.140625" customWidth="1"/>
    <col min="7412" max="7412" width="3.28515625" customWidth="1"/>
    <col min="7413" max="7413" width="22" customWidth="1"/>
    <col min="7414" max="7414" width="5.140625" customWidth="1"/>
    <col min="7415" max="7415" width="4" customWidth="1"/>
    <col min="7417" max="7417" width="10" customWidth="1"/>
    <col min="7418" max="7418" width="2.42578125" customWidth="1"/>
    <col min="7419" max="7419" width="8" customWidth="1"/>
    <col min="7420" max="7420" width="12.28515625" customWidth="1"/>
    <col min="7421" max="7421" width="0.140625" customWidth="1"/>
    <col min="7422" max="7422" width="7.7109375" customWidth="1"/>
    <col min="7423" max="7423" width="11.28515625" customWidth="1"/>
    <col min="7424" max="7424" width="3.85546875" customWidth="1"/>
    <col min="7425" max="7425" width="6" customWidth="1"/>
    <col min="7426" max="7426" width="2.42578125" customWidth="1"/>
    <col min="7427" max="7427" width="3" customWidth="1"/>
    <col min="7428" max="7428" width="0.28515625" customWidth="1"/>
    <col min="7430" max="7430" width="0.28515625" customWidth="1"/>
    <col min="7431" max="7431" width="3.28515625" customWidth="1"/>
    <col min="7666" max="7666" width="3.28515625" customWidth="1"/>
    <col min="7667" max="7667" width="6.140625" customWidth="1"/>
    <col min="7668" max="7668" width="3.28515625" customWidth="1"/>
    <col min="7669" max="7669" width="22" customWidth="1"/>
    <col min="7670" max="7670" width="5.140625" customWidth="1"/>
    <col min="7671" max="7671" width="4" customWidth="1"/>
    <col min="7673" max="7673" width="10" customWidth="1"/>
    <col min="7674" max="7674" width="2.42578125" customWidth="1"/>
    <col min="7675" max="7675" width="8" customWidth="1"/>
    <col min="7676" max="7676" width="12.28515625" customWidth="1"/>
    <col min="7677" max="7677" width="0.140625" customWidth="1"/>
    <col min="7678" max="7678" width="7.7109375" customWidth="1"/>
    <col min="7679" max="7679" width="11.28515625" customWidth="1"/>
    <col min="7680" max="7680" width="3.85546875" customWidth="1"/>
    <col min="7681" max="7681" width="6" customWidth="1"/>
    <col min="7682" max="7682" width="2.42578125" customWidth="1"/>
    <col min="7683" max="7683" width="3" customWidth="1"/>
    <col min="7684" max="7684" width="0.28515625" customWidth="1"/>
    <col min="7686" max="7686" width="0.28515625" customWidth="1"/>
    <col min="7687" max="7687" width="3.28515625" customWidth="1"/>
    <col min="7922" max="7922" width="3.28515625" customWidth="1"/>
    <col min="7923" max="7923" width="6.140625" customWidth="1"/>
    <col min="7924" max="7924" width="3.28515625" customWidth="1"/>
    <col min="7925" max="7925" width="22" customWidth="1"/>
    <col min="7926" max="7926" width="5.140625" customWidth="1"/>
    <col min="7927" max="7927" width="4" customWidth="1"/>
    <col min="7929" max="7929" width="10" customWidth="1"/>
    <col min="7930" max="7930" width="2.42578125" customWidth="1"/>
    <col min="7931" max="7931" width="8" customWidth="1"/>
    <col min="7932" max="7932" width="12.28515625" customWidth="1"/>
    <col min="7933" max="7933" width="0.140625" customWidth="1"/>
    <col min="7934" max="7934" width="7.7109375" customWidth="1"/>
    <col min="7935" max="7935" width="11.28515625" customWidth="1"/>
    <col min="7936" max="7936" width="3.85546875" customWidth="1"/>
    <col min="7937" max="7937" width="6" customWidth="1"/>
    <col min="7938" max="7938" width="2.42578125" customWidth="1"/>
    <col min="7939" max="7939" width="3" customWidth="1"/>
    <col min="7940" max="7940" width="0.28515625" customWidth="1"/>
    <col min="7942" max="7942" width="0.28515625" customWidth="1"/>
    <col min="7943" max="7943" width="3.28515625" customWidth="1"/>
    <col min="8178" max="8178" width="3.28515625" customWidth="1"/>
    <col min="8179" max="8179" width="6.140625" customWidth="1"/>
    <col min="8180" max="8180" width="3.28515625" customWidth="1"/>
    <col min="8181" max="8181" width="22" customWidth="1"/>
    <col min="8182" max="8182" width="5.140625" customWidth="1"/>
    <col min="8183" max="8183" width="4" customWidth="1"/>
    <col min="8185" max="8185" width="10" customWidth="1"/>
    <col min="8186" max="8186" width="2.42578125" customWidth="1"/>
    <col min="8187" max="8187" width="8" customWidth="1"/>
    <col min="8188" max="8188" width="12.28515625" customWidth="1"/>
    <col min="8189" max="8189" width="0.140625" customWidth="1"/>
    <col min="8190" max="8190" width="7.7109375" customWidth="1"/>
    <col min="8191" max="8191" width="11.28515625" customWidth="1"/>
    <col min="8192" max="8192" width="3.85546875" customWidth="1"/>
    <col min="8193" max="8193" width="6" customWidth="1"/>
    <col min="8194" max="8194" width="2.42578125" customWidth="1"/>
    <col min="8195" max="8195" width="3" customWidth="1"/>
    <col min="8196" max="8196" width="0.28515625" customWidth="1"/>
    <col min="8198" max="8198" width="0.28515625" customWidth="1"/>
    <col min="8199" max="8199" width="3.28515625" customWidth="1"/>
    <col min="8434" max="8434" width="3.28515625" customWidth="1"/>
    <col min="8435" max="8435" width="6.140625" customWidth="1"/>
    <col min="8436" max="8436" width="3.28515625" customWidth="1"/>
    <col min="8437" max="8437" width="22" customWidth="1"/>
    <col min="8438" max="8438" width="5.140625" customWidth="1"/>
    <col min="8439" max="8439" width="4" customWidth="1"/>
    <col min="8441" max="8441" width="10" customWidth="1"/>
    <col min="8442" max="8442" width="2.42578125" customWidth="1"/>
    <col min="8443" max="8443" width="8" customWidth="1"/>
    <col min="8444" max="8444" width="12.28515625" customWidth="1"/>
    <col min="8445" max="8445" width="0.140625" customWidth="1"/>
    <col min="8446" max="8446" width="7.7109375" customWidth="1"/>
    <col min="8447" max="8447" width="11.28515625" customWidth="1"/>
    <col min="8448" max="8448" width="3.85546875" customWidth="1"/>
    <col min="8449" max="8449" width="6" customWidth="1"/>
    <col min="8450" max="8450" width="2.42578125" customWidth="1"/>
    <col min="8451" max="8451" width="3" customWidth="1"/>
    <col min="8452" max="8452" width="0.28515625" customWidth="1"/>
    <col min="8454" max="8454" width="0.28515625" customWidth="1"/>
    <col min="8455" max="8455" width="3.28515625" customWidth="1"/>
    <col min="8690" max="8690" width="3.28515625" customWidth="1"/>
    <col min="8691" max="8691" width="6.140625" customWidth="1"/>
    <col min="8692" max="8692" width="3.28515625" customWidth="1"/>
    <col min="8693" max="8693" width="22" customWidth="1"/>
    <col min="8694" max="8694" width="5.140625" customWidth="1"/>
    <col min="8695" max="8695" width="4" customWidth="1"/>
    <col min="8697" max="8697" width="10" customWidth="1"/>
    <col min="8698" max="8698" width="2.42578125" customWidth="1"/>
    <col min="8699" max="8699" width="8" customWidth="1"/>
    <col min="8700" max="8700" width="12.28515625" customWidth="1"/>
    <col min="8701" max="8701" width="0.140625" customWidth="1"/>
    <col min="8702" max="8702" width="7.7109375" customWidth="1"/>
    <col min="8703" max="8703" width="11.28515625" customWidth="1"/>
    <col min="8704" max="8704" width="3.85546875" customWidth="1"/>
    <col min="8705" max="8705" width="6" customWidth="1"/>
    <col min="8706" max="8706" width="2.42578125" customWidth="1"/>
    <col min="8707" max="8707" width="3" customWidth="1"/>
    <col min="8708" max="8708" width="0.28515625" customWidth="1"/>
    <col min="8710" max="8710" width="0.28515625" customWidth="1"/>
    <col min="8711" max="8711" width="3.28515625" customWidth="1"/>
    <col min="8946" max="8946" width="3.28515625" customWidth="1"/>
    <col min="8947" max="8947" width="6.140625" customWidth="1"/>
    <col min="8948" max="8948" width="3.28515625" customWidth="1"/>
    <col min="8949" max="8949" width="22" customWidth="1"/>
    <col min="8950" max="8950" width="5.140625" customWidth="1"/>
    <col min="8951" max="8951" width="4" customWidth="1"/>
    <col min="8953" max="8953" width="10" customWidth="1"/>
    <col min="8954" max="8954" width="2.42578125" customWidth="1"/>
    <col min="8955" max="8955" width="8" customWidth="1"/>
    <col min="8956" max="8956" width="12.28515625" customWidth="1"/>
    <col min="8957" max="8957" width="0.140625" customWidth="1"/>
    <col min="8958" max="8958" width="7.7109375" customWidth="1"/>
    <col min="8959" max="8959" width="11.28515625" customWidth="1"/>
    <col min="8960" max="8960" width="3.85546875" customWidth="1"/>
    <col min="8961" max="8961" width="6" customWidth="1"/>
    <col min="8962" max="8962" width="2.42578125" customWidth="1"/>
    <col min="8963" max="8963" width="3" customWidth="1"/>
    <col min="8964" max="8964" width="0.28515625" customWidth="1"/>
    <col min="8966" max="8966" width="0.28515625" customWidth="1"/>
    <col min="8967" max="8967" width="3.28515625" customWidth="1"/>
    <col min="9202" max="9202" width="3.28515625" customWidth="1"/>
    <col min="9203" max="9203" width="6.140625" customWidth="1"/>
    <col min="9204" max="9204" width="3.28515625" customWidth="1"/>
    <col min="9205" max="9205" width="22" customWidth="1"/>
    <col min="9206" max="9206" width="5.140625" customWidth="1"/>
    <col min="9207" max="9207" width="4" customWidth="1"/>
    <col min="9209" max="9209" width="10" customWidth="1"/>
    <col min="9210" max="9210" width="2.42578125" customWidth="1"/>
    <col min="9211" max="9211" width="8" customWidth="1"/>
    <col min="9212" max="9212" width="12.28515625" customWidth="1"/>
    <col min="9213" max="9213" width="0.140625" customWidth="1"/>
    <col min="9214" max="9214" width="7.7109375" customWidth="1"/>
    <col min="9215" max="9215" width="11.28515625" customWidth="1"/>
    <col min="9216" max="9216" width="3.85546875" customWidth="1"/>
    <col min="9217" max="9217" width="6" customWidth="1"/>
    <col min="9218" max="9218" width="2.42578125" customWidth="1"/>
    <col min="9219" max="9219" width="3" customWidth="1"/>
    <col min="9220" max="9220" width="0.28515625" customWidth="1"/>
    <col min="9222" max="9222" width="0.28515625" customWidth="1"/>
    <col min="9223" max="9223" width="3.28515625" customWidth="1"/>
    <col min="9458" max="9458" width="3.28515625" customWidth="1"/>
    <col min="9459" max="9459" width="6.140625" customWidth="1"/>
    <col min="9460" max="9460" width="3.28515625" customWidth="1"/>
    <col min="9461" max="9461" width="22" customWidth="1"/>
    <col min="9462" max="9462" width="5.140625" customWidth="1"/>
    <col min="9463" max="9463" width="4" customWidth="1"/>
    <col min="9465" max="9465" width="10" customWidth="1"/>
    <col min="9466" max="9466" width="2.42578125" customWidth="1"/>
    <col min="9467" max="9467" width="8" customWidth="1"/>
    <col min="9468" max="9468" width="12.28515625" customWidth="1"/>
    <col min="9469" max="9469" width="0.140625" customWidth="1"/>
    <col min="9470" max="9470" width="7.7109375" customWidth="1"/>
    <col min="9471" max="9471" width="11.28515625" customWidth="1"/>
    <col min="9472" max="9472" width="3.85546875" customWidth="1"/>
    <col min="9473" max="9473" width="6" customWidth="1"/>
    <col min="9474" max="9474" width="2.42578125" customWidth="1"/>
    <col min="9475" max="9475" width="3" customWidth="1"/>
    <col min="9476" max="9476" width="0.28515625" customWidth="1"/>
    <col min="9478" max="9478" width="0.28515625" customWidth="1"/>
    <col min="9479" max="9479" width="3.28515625" customWidth="1"/>
    <col min="9714" max="9714" width="3.28515625" customWidth="1"/>
    <col min="9715" max="9715" width="6.140625" customWidth="1"/>
    <col min="9716" max="9716" width="3.28515625" customWidth="1"/>
    <col min="9717" max="9717" width="22" customWidth="1"/>
    <col min="9718" max="9718" width="5.140625" customWidth="1"/>
    <col min="9719" max="9719" width="4" customWidth="1"/>
    <col min="9721" max="9721" width="10" customWidth="1"/>
    <col min="9722" max="9722" width="2.42578125" customWidth="1"/>
    <col min="9723" max="9723" width="8" customWidth="1"/>
    <col min="9724" max="9724" width="12.28515625" customWidth="1"/>
    <col min="9725" max="9725" width="0.140625" customWidth="1"/>
    <col min="9726" max="9726" width="7.7109375" customWidth="1"/>
    <col min="9727" max="9727" width="11.28515625" customWidth="1"/>
    <col min="9728" max="9728" width="3.85546875" customWidth="1"/>
    <col min="9729" max="9729" width="6" customWidth="1"/>
    <col min="9730" max="9730" width="2.42578125" customWidth="1"/>
    <col min="9731" max="9731" width="3" customWidth="1"/>
    <col min="9732" max="9732" width="0.28515625" customWidth="1"/>
    <col min="9734" max="9734" width="0.28515625" customWidth="1"/>
    <col min="9735" max="9735" width="3.28515625" customWidth="1"/>
    <col min="9970" max="9970" width="3.28515625" customWidth="1"/>
    <col min="9971" max="9971" width="6.140625" customWidth="1"/>
    <col min="9972" max="9972" width="3.28515625" customWidth="1"/>
    <col min="9973" max="9973" width="22" customWidth="1"/>
    <col min="9974" max="9974" width="5.140625" customWidth="1"/>
    <col min="9975" max="9975" width="4" customWidth="1"/>
    <col min="9977" max="9977" width="10" customWidth="1"/>
    <col min="9978" max="9978" width="2.42578125" customWidth="1"/>
    <col min="9979" max="9979" width="8" customWidth="1"/>
    <col min="9980" max="9980" width="12.28515625" customWidth="1"/>
    <col min="9981" max="9981" width="0.140625" customWidth="1"/>
    <col min="9982" max="9982" width="7.7109375" customWidth="1"/>
    <col min="9983" max="9983" width="11.28515625" customWidth="1"/>
    <col min="9984" max="9984" width="3.85546875" customWidth="1"/>
    <col min="9985" max="9985" width="6" customWidth="1"/>
    <col min="9986" max="9986" width="2.42578125" customWidth="1"/>
    <col min="9987" max="9987" width="3" customWidth="1"/>
    <col min="9988" max="9988" width="0.28515625" customWidth="1"/>
    <col min="9990" max="9990" width="0.28515625" customWidth="1"/>
    <col min="9991" max="9991" width="3.28515625" customWidth="1"/>
    <col min="10226" max="10226" width="3.28515625" customWidth="1"/>
    <col min="10227" max="10227" width="6.140625" customWidth="1"/>
    <col min="10228" max="10228" width="3.28515625" customWidth="1"/>
    <col min="10229" max="10229" width="22" customWidth="1"/>
    <col min="10230" max="10230" width="5.140625" customWidth="1"/>
    <col min="10231" max="10231" width="4" customWidth="1"/>
    <col min="10233" max="10233" width="10" customWidth="1"/>
    <col min="10234" max="10234" width="2.42578125" customWidth="1"/>
    <col min="10235" max="10235" width="8" customWidth="1"/>
    <col min="10236" max="10236" width="12.28515625" customWidth="1"/>
    <col min="10237" max="10237" width="0.140625" customWidth="1"/>
    <col min="10238" max="10238" width="7.7109375" customWidth="1"/>
    <col min="10239" max="10239" width="11.28515625" customWidth="1"/>
    <col min="10240" max="10240" width="3.85546875" customWidth="1"/>
    <col min="10241" max="10241" width="6" customWidth="1"/>
    <col min="10242" max="10242" width="2.42578125" customWidth="1"/>
    <col min="10243" max="10243" width="3" customWidth="1"/>
    <col min="10244" max="10244" width="0.28515625" customWidth="1"/>
    <col min="10246" max="10246" width="0.28515625" customWidth="1"/>
    <col min="10247" max="10247" width="3.28515625" customWidth="1"/>
    <col min="10482" max="10482" width="3.28515625" customWidth="1"/>
    <col min="10483" max="10483" width="6.140625" customWidth="1"/>
    <col min="10484" max="10484" width="3.28515625" customWidth="1"/>
    <col min="10485" max="10485" width="22" customWidth="1"/>
    <col min="10486" max="10486" width="5.140625" customWidth="1"/>
    <col min="10487" max="10487" width="4" customWidth="1"/>
    <col min="10489" max="10489" width="10" customWidth="1"/>
    <col min="10490" max="10490" width="2.42578125" customWidth="1"/>
    <col min="10491" max="10491" width="8" customWidth="1"/>
    <col min="10492" max="10492" width="12.28515625" customWidth="1"/>
    <col min="10493" max="10493" width="0.140625" customWidth="1"/>
    <col min="10494" max="10494" width="7.7109375" customWidth="1"/>
    <col min="10495" max="10495" width="11.28515625" customWidth="1"/>
    <col min="10496" max="10496" width="3.85546875" customWidth="1"/>
    <col min="10497" max="10497" width="6" customWidth="1"/>
    <col min="10498" max="10498" width="2.42578125" customWidth="1"/>
    <col min="10499" max="10499" width="3" customWidth="1"/>
    <col min="10500" max="10500" width="0.28515625" customWidth="1"/>
    <col min="10502" max="10502" width="0.28515625" customWidth="1"/>
    <col min="10503" max="10503" width="3.28515625" customWidth="1"/>
    <col min="10738" max="10738" width="3.28515625" customWidth="1"/>
    <col min="10739" max="10739" width="6.140625" customWidth="1"/>
    <col min="10740" max="10740" width="3.28515625" customWidth="1"/>
    <col min="10741" max="10741" width="22" customWidth="1"/>
    <col min="10742" max="10742" width="5.140625" customWidth="1"/>
    <col min="10743" max="10743" width="4" customWidth="1"/>
    <col min="10745" max="10745" width="10" customWidth="1"/>
    <col min="10746" max="10746" width="2.42578125" customWidth="1"/>
    <col min="10747" max="10747" width="8" customWidth="1"/>
    <col min="10748" max="10748" width="12.28515625" customWidth="1"/>
    <col min="10749" max="10749" width="0.140625" customWidth="1"/>
    <col min="10750" max="10750" width="7.7109375" customWidth="1"/>
    <col min="10751" max="10751" width="11.28515625" customWidth="1"/>
    <col min="10752" max="10752" width="3.85546875" customWidth="1"/>
    <col min="10753" max="10753" width="6" customWidth="1"/>
    <col min="10754" max="10754" width="2.42578125" customWidth="1"/>
    <col min="10755" max="10755" width="3" customWidth="1"/>
    <col min="10756" max="10756" width="0.28515625" customWidth="1"/>
    <col min="10758" max="10758" width="0.28515625" customWidth="1"/>
    <col min="10759" max="10759" width="3.28515625" customWidth="1"/>
    <col min="10994" max="10994" width="3.28515625" customWidth="1"/>
    <col min="10995" max="10995" width="6.140625" customWidth="1"/>
    <col min="10996" max="10996" width="3.28515625" customWidth="1"/>
    <col min="10997" max="10997" width="22" customWidth="1"/>
    <col min="10998" max="10998" width="5.140625" customWidth="1"/>
    <col min="10999" max="10999" width="4" customWidth="1"/>
    <col min="11001" max="11001" width="10" customWidth="1"/>
    <col min="11002" max="11002" width="2.42578125" customWidth="1"/>
    <col min="11003" max="11003" width="8" customWidth="1"/>
    <col min="11004" max="11004" width="12.28515625" customWidth="1"/>
    <col min="11005" max="11005" width="0.140625" customWidth="1"/>
    <col min="11006" max="11006" width="7.7109375" customWidth="1"/>
    <col min="11007" max="11007" width="11.28515625" customWidth="1"/>
    <col min="11008" max="11008" width="3.85546875" customWidth="1"/>
    <col min="11009" max="11009" width="6" customWidth="1"/>
    <col min="11010" max="11010" width="2.42578125" customWidth="1"/>
    <col min="11011" max="11011" width="3" customWidth="1"/>
    <col min="11012" max="11012" width="0.28515625" customWidth="1"/>
    <col min="11014" max="11014" width="0.28515625" customWidth="1"/>
    <col min="11015" max="11015" width="3.28515625" customWidth="1"/>
    <col min="11250" max="11250" width="3.28515625" customWidth="1"/>
    <col min="11251" max="11251" width="6.140625" customWidth="1"/>
    <col min="11252" max="11252" width="3.28515625" customWidth="1"/>
    <col min="11253" max="11253" width="22" customWidth="1"/>
    <col min="11254" max="11254" width="5.140625" customWidth="1"/>
    <col min="11255" max="11255" width="4" customWidth="1"/>
    <col min="11257" max="11257" width="10" customWidth="1"/>
    <col min="11258" max="11258" width="2.42578125" customWidth="1"/>
    <col min="11259" max="11259" width="8" customWidth="1"/>
    <col min="11260" max="11260" width="12.28515625" customWidth="1"/>
    <col min="11261" max="11261" width="0.140625" customWidth="1"/>
    <col min="11262" max="11262" width="7.7109375" customWidth="1"/>
    <col min="11263" max="11263" width="11.28515625" customWidth="1"/>
    <col min="11264" max="11264" width="3.85546875" customWidth="1"/>
    <col min="11265" max="11265" width="6" customWidth="1"/>
    <col min="11266" max="11266" width="2.42578125" customWidth="1"/>
    <col min="11267" max="11267" width="3" customWidth="1"/>
    <col min="11268" max="11268" width="0.28515625" customWidth="1"/>
    <col min="11270" max="11270" width="0.28515625" customWidth="1"/>
    <col min="11271" max="11271" width="3.28515625" customWidth="1"/>
    <col min="11506" max="11506" width="3.28515625" customWidth="1"/>
    <col min="11507" max="11507" width="6.140625" customWidth="1"/>
    <col min="11508" max="11508" width="3.28515625" customWidth="1"/>
    <col min="11509" max="11509" width="22" customWidth="1"/>
    <col min="11510" max="11510" width="5.140625" customWidth="1"/>
    <col min="11511" max="11511" width="4" customWidth="1"/>
    <col min="11513" max="11513" width="10" customWidth="1"/>
    <col min="11514" max="11514" width="2.42578125" customWidth="1"/>
    <col min="11515" max="11515" width="8" customWidth="1"/>
    <col min="11516" max="11516" width="12.28515625" customWidth="1"/>
    <col min="11517" max="11517" width="0.140625" customWidth="1"/>
    <col min="11518" max="11518" width="7.7109375" customWidth="1"/>
    <col min="11519" max="11519" width="11.28515625" customWidth="1"/>
    <col min="11520" max="11520" width="3.85546875" customWidth="1"/>
    <col min="11521" max="11521" width="6" customWidth="1"/>
    <col min="11522" max="11522" width="2.42578125" customWidth="1"/>
    <col min="11523" max="11523" width="3" customWidth="1"/>
    <col min="11524" max="11524" width="0.28515625" customWidth="1"/>
    <col min="11526" max="11526" width="0.28515625" customWidth="1"/>
    <col min="11527" max="11527" width="3.28515625" customWidth="1"/>
    <col min="11762" max="11762" width="3.28515625" customWidth="1"/>
    <col min="11763" max="11763" width="6.140625" customWidth="1"/>
    <col min="11764" max="11764" width="3.28515625" customWidth="1"/>
    <col min="11765" max="11765" width="22" customWidth="1"/>
    <col min="11766" max="11766" width="5.140625" customWidth="1"/>
    <col min="11767" max="11767" width="4" customWidth="1"/>
    <col min="11769" max="11769" width="10" customWidth="1"/>
    <col min="11770" max="11770" width="2.42578125" customWidth="1"/>
    <col min="11771" max="11771" width="8" customWidth="1"/>
    <col min="11772" max="11772" width="12.28515625" customWidth="1"/>
    <col min="11773" max="11773" width="0.140625" customWidth="1"/>
    <col min="11774" max="11774" width="7.7109375" customWidth="1"/>
    <col min="11775" max="11775" width="11.28515625" customWidth="1"/>
    <col min="11776" max="11776" width="3.85546875" customWidth="1"/>
    <col min="11777" max="11777" width="6" customWidth="1"/>
    <col min="11778" max="11778" width="2.42578125" customWidth="1"/>
    <col min="11779" max="11779" width="3" customWidth="1"/>
    <col min="11780" max="11780" width="0.28515625" customWidth="1"/>
    <col min="11782" max="11782" width="0.28515625" customWidth="1"/>
    <col min="11783" max="11783" width="3.28515625" customWidth="1"/>
    <col min="12018" max="12018" width="3.28515625" customWidth="1"/>
    <col min="12019" max="12019" width="6.140625" customWidth="1"/>
    <col min="12020" max="12020" width="3.28515625" customWidth="1"/>
    <col min="12021" max="12021" width="22" customWidth="1"/>
    <col min="12022" max="12022" width="5.140625" customWidth="1"/>
    <col min="12023" max="12023" width="4" customWidth="1"/>
    <col min="12025" max="12025" width="10" customWidth="1"/>
    <col min="12026" max="12026" width="2.42578125" customWidth="1"/>
    <col min="12027" max="12027" width="8" customWidth="1"/>
    <col min="12028" max="12028" width="12.28515625" customWidth="1"/>
    <col min="12029" max="12029" width="0.140625" customWidth="1"/>
    <col min="12030" max="12030" width="7.7109375" customWidth="1"/>
    <col min="12031" max="12031" width="11.28515625" customWidth="1"/>
    <col min="12032" max="12032" width="3.85546875" customWidth="1"/>
    <col min="12033" max="12033" width="6" customWidth="1"/>
    <col min="12034" max="12034" width="2.42578125" customWidth="1"/>
    <col min="12035" max="12035" width="3" customWidth="1"/>
    <col min="12036" max="12036" width="0.28515625" customWidth="1"/>
    <col min="12038" max="12038" width="0.28515625" customWidth="1"/>
    <col min="12039" max="12039" width="3.28515625" customWidth="1"/>
    <col min="12274" max="12274" width="3.28515625" customWidth="1"/>
    <col min="12275" max="12275" width="6.140625" customWidth="1"/>
    <col min="12276" max="12276" width="3.28515625" customWidth="1"/>
    <col min="12277" max="12277" width="22" customWidth="1"/>
    <col min="12278" max="12278" width="5.140625" customWidth="1"/>
    <col min="12279" max="12279" width="4" customWidth="1"/>
    <col min="12281" max="12281" width="10" customWidth="1"/>
    <col min="12282" max="12282" width="2.42578125" customWidth="1"/>
    <col min="12283" max="12283" width="8" customWidth="1"/>
    <col min="12284" max="12284" width="12.28515625" customWidth="1"/>
    <col min="12285" max="12285" width="0.140625" customWidth="1"/>
    <col min="12286" max="12286" width="7.7109375" customWidth="1"/>
    <col min="12287" max="12287" width="11.28515625" customWidth="1"/>
    <col min="12288" max="12288" width="3.85546875" customWidth="1"/>
    <col min="12289" max="12289" width="6" customWidth="1"/>
    <col min="12290" max="12290" width="2.42578125" customWidth="1"/>
    <col min="12291" max="12291" width="3" customWidth="1"/>
    <col min="12292" max="12292" width="0.28515625" customWidth="1"/>
    <col min="12294" max="12294" width="0.28515625" customWidth="1"/>
    <col min="12295" max="12295" width="3.28515625" customWidth="1"/>
    <col min="12530" max="12530" width="3.28515625" customWidth="1"/>
    <col min="12531" max="12531" width="6.140625" customWidth="1"/>
    <col min="12532" max="12532" width="3.28515625" customWidth="1"/>
    <col min="12533" max="12533" width="22" customWidth="1"/>
    <col min="12534" max="12534" width="5.140625" customWidth="1"/>
    <col min="12535" max="12535" width="4" customWidth="1"/>
    <col min="12537" max="12537" width="10" customWidth="1"/>
    <col min="12538" max="12538" width="2.42578125" customWidth="1"/>
    <col min="12539" max="12539" width="8" customWidth="1"/>
    <col min="12540" max="12540" width="12.28515625" customWidth="1"/>
    <col min="12541" max="12541" width="0.140625" customWidth="1"/>
    <col min="12542" max="12542" width="7.7109375" customWidth="1"/>
    <col min="12543" max="12543" width="11.28515625" customWidth="1"/>
    <col min="12544" max="12544" width="3.85546875" customWidth="1"/>
    <col min="12545" max="12545" width="6" customWidth="1"/>
    <col min="12546" max="12546" width="2.42578125" customWidth="1"/>
    <col min="12547" max="12547" width="3" customWidth="1"/>
    <col min="12548" max="12548" width="0.28515625" customWidth="1"/>
    <col min="12550" max="12550" width="0.28515625" customWidth="1"/>
    <col min="12551" max="12551" width="3.28515625" customWidth="1"/>
    <col min="12786" max="12786" width="3.28515625" customWidth="1"/>
    <col min="12787" max="12787" width="6.140625" customWidth="1"/>
    <col min="12788" max="12788" width="3.28515625" customWidth="1"/>
    <col min="12789" max="12789" width="22" customWidth="1"/>
    <col min="12790" max="12790" width="5.140625" customWidth="1"/>
    <col min="12791" max="12791" width="4" customWidth="1"/>
    <col min="12793" max="12793" width="10" customWidth="1"/>
    <col min="12794" max="12794" width="2.42578125" customWidth="1"/>
    <col min="12795" max="12795" width="8" customWidth="1"/>
    <col min="12796" max="12796" width="12.28515625" customWidth="1"/>
    <col min="12797" max="12797" width="0.140625" customWidth="1"/>
    <col min="12798" max="12798" width="7.7109375" customWidth="1"/>
    <col min="12799" max="12799" width="11.28515625" customWidth="1"/>
    <col min="12800" max="12800" width="3.85546875" customWidth="1"/>
    <col min="12801" max="12801" width="6" customWidth="1"/>
    <col min="12802" max="12802" width="2.42578125" customWidth="1"/>
    <col min="12803" max="12803" width="3" customWidth="1"/>
    <col min="12804" max="12804" width="0.28515625" customWidth="1"/>
    <col min="12806" max="12806" width="0.28515625" customWidth="1"/>
    <col min="12807" max="12807" width="3.28515625" customWidth="1"/>
    <col min="13042" max="13042" width="3.28515625" customWidth="1"/>
    <col min="13043" max="13043" width="6.140625" customWidth="1"/>
    <col min="13044" max="13044" width="3.28515625" customWidth="1"/>
    <col min="13045" max="13045" width="22" customWidth="1"/>
    <col min="13046" max="13046" width="5.140625" customWidth="1"/>
    <col min="13047" max="13047" width="4" customWidth="1"/>
    <col min="13049" max="13049" width="10" customWidth="1"/>
    <col min="13050" max="13050" width="2.42578125" customWidth="1"/>
    <col min="13051" max="13051" width="8" customWidth="1"/>
    <col min="13052" max="13052" width="12.28515625" customWidth="1"/>
    <col min="13053" max="13053" width="0.140625" customWidth="1"/>
    <col min="13054" max="13054" width="7.7109375" customWidth="1"/>
    <col min="13055" max="13055" width="11.28515625" customWidth="1"/>
    <col min="13056" max="13056" width="3.85546875" customWidth="1"/>
    <col min="13057" max="13057" width="6" customWidth="1"/>
    <col min="13058" max="13058" width="2.42578125" customWidth="1"/>
    <col min="13059" max="13059" width="3" customWidth="1"/>
    <col min="13060" max="13060" width="0.28515625" customWidth="1"/>
    <col min="13062" max="13062" width="0.28515625" customWidth="1"/>
    <col min="13063" max="13063" width="3.28515625" customWidth="1"/>
    <col min="13298" max="13298" width="3.28515625" customWidth="1"/>
    <col min="13299" max="13299" width="6.140625" customWidth="1"/>
    <col min="13300" max="13300" width="3.28515625" customWidth="1"/>
    <col min="13301" max="13301" width="22" customWidth="1"/>
    <col min="13302" max="13302" width="5.140625" customWidth="1"/>
    <col min="13303" max="13303" width="4" customWidth="1"/>
    <col min="13305" max="13305" width="10" customWidth="1"/>
    <col min="13306" max="13306" width="2.42578125" customWidth="1"/>
    <col min="13307" max="13307" width="8" customWidth="1"/>
    <col min="13308" max="13308" width="12.28515625" customWidth="1"/>
    <col min="13309" max="13309" width="0.140625" customWidth="1"/>
    <col min="13310" max="13310" width="7.7109375" customWidth="1"/>
    <col min="13311" max="13311" width="11.28515625" customWidth="1"/>
    <col min="13312" max="13312" width="3.85546875" customWidth="1"/>
    <col min="13313" max="13313" width="6" customWidth="1"/>
    <col min="13314" max="13314" width="2.42578125" customWidth="1"/>
    <col min="13315" max="13315" width="3" customWidth="1"/>
    <col min="13316" max="13316" width="0.28515625" customWidth="1"/>
    <col min="13318" max="13318" width="0.28515625" customWidth="1"/>
    <col min="13319" max="13319" width="3.28515625" customWidth="1"/>
    <col min="13554" max="13554" width="3.28515625" customWidth="1"/>
    <col min="13555" max="13555" width="6.140625" customWidth="1"/>
    <col min="13556" max="13556" width="3.28515625" customWidth="1"/>
    <col min="13557" max="13557" width="22" customWidth="1"/>
    <col min="13558" max="13558" width="5.140625" customWidth="1"/>
    <col min="13559" max="13559" width="4" customWidth="1"/>
    <col min="13561" max="13561" width="10" customWidth="1"/>
    <col min="13562" max="13562" width="2.42578125" customWidth="1"/>
    <col min="13563" max="13563" width="8" customWidth="1"/>
    <col min="13564" max="13564" width="12.28515625" customWidth="1"/>
    <col min="13565" max="13565" width="0.140625" customWidth="1"/>
    <col min="13566" max="13566" width="7.7109375" customWidth="1"/>
    <col min="13567" max="13567" width="11.28515625" customWidth="1"/>
    <col min="13568" max="13568" width="3.85546875" customWidth="1"/>
    <col min="13569" max="13569" width="6" customWidth="1"/>
    <col min="13570" max="13570" width="2.42578125" customWidth="1"/>
    <col min="13571" max="13571" width="3" customWidth="1"/>
    <col min="13572" max="13572" width="0.28515625" customWidth="1"/>
    <col min="13574" max="13574" width="0.28515625" customWidth="1"/>
    <col min="13575" max="13575" width="3.28515625" customWidth="1"/>
    <col min="13810" max="13810" width="3.28515625" customWidth="1"/>
    <col min="13811" max="13811" width="6.140625" customWidth="1"/>
    <col min="13812" max="13812" width="3.28515625" customWidth="1"/>
    <col min="13813" max="13813" width="22" customWidth="1"/>
    <col min="13814" max="13814" width="5.140625" customWidth="1"/>
    <col min="13815" max="13815" width="4" customWidth="1"/>
    <col min="13817" max="13817" width="10" customWidth="1"/>
    <col min="13818" max="13818" width="2.42578125" customWidth="1"/>
    <col min="13819" max="13819" width="8" customWidth="1"/>
    <col min="13820" max="13820" width="12.28515625" customWidth="1"/>
    <col min="13821" max="13821" width="0.140625" customWidth="1"/>
    <col min="13822" max="13822" width="7.7109375" customWidth="1"/>
    <col min="13823" max="13823" width="11.28515625" customWidth="1"/>
    <col min="13824" max="13824" width="3.85546875" customWidth="1"/>
    <col min="13825" max="13825" width="6" customWidth="1"/>
    <col min="13826" max="13826" width="2.42578125" customWidth="1"/>
    <col min="13827" max="13827" width="3" customWidth="1"/>
    <col min="13828" max="13828" width="0.28515625" customWidth="1"/>
    <col min="13830" max="13830" width="0.28515625" customWidth="1"/>
    <col min="13831" max="13831" width="3.28515625" customWidth="1"/>
    <col min="14066" max="14066" width="3.28515625" customWidth="1"/>
    <col min="14067" max="14067" width="6.140625" customWidth="1"/>
    <col min="14068" max="14068" width="3.28515625" customWidth="1"/>
    <col min="14069" max="14069" width="22" customWidth="1"/>
    <col min="14070" max="14070" width="5.140625" customWidth="1"/>
    <col min="14071" max="14071" width="4" customWidth="1"/>
    <col min="14073" max="14073" width="10" customWidth="1"/>
    <col min="14074" max="14074" width="2.42578125" customWidth="1"/>
    <col min="14075" max="14075" width="8" customWidth="1"/>
    <col min="14076" max="14076" width="12.28515625" customWidth="1"/>
    <col min="14077" max="14077" width="0.140625" customWidth="1"/>
    <col min="14078" max="14078" width="7.7109375" customWidth="1"/>
    <col min="14079" max="14079" width="11.28515625" customWidth="1"/>
    <col min="14080" max="14080" width="3.85546875" customWidth="1"/>
    <col min="14081" max="14081" width="6" customWidth="1"/>
    <col min="14082" max="14082" width="2.42578125" customWidth="1"/>
    <col min="14083" max="14083" width="3" customWidth="1"/>
    <col min="14084" max="14084" width="0.28515625" customWidth="1"/>
    <col min="14086" max="14086" width="0.28515625" customWidth="1"/>
    <col min="14087" max="14087" width="3.28515625" customWidth="1"/>
    <col min="14322" max="14322" width="3.28515625" customWidth="1"/>
    <col min="14323" max="14323" width="6.140625" customWidth="1"/>
    <col min="14324" max="14324" width="3.28515625" customWidth="1"/>
    <col min="14325" max="14325" width="22" customWidth="1"/>
    <col min="14326" max="14326" width="5.140625" customWidth="1"/>
    <col min="14327" max="14327" width="4" customWidth="1"/>
    <col min="14329" max="14329" width="10" customWidth="1"/>
    <col min="14330" max="14330" width="2.42578125" customWidth="1"/>
    <col min="14331" max="14331" width="8" customWidth="1"/>
    <col min="14332" max="14332" width="12.28515625" customWidth="1"/>
    <col min="14333" max="14333" width="0.140625" customWidth="1"/>
    <col min="14334" max="14334" width="7.7109375" customWidth="1"/>
    <col min="14335" max="14335" width="11.28515625" customWidth="1"/>
    <col min="14336" max="14336" width="3.85546875" customWidth="1"/>
    <col min="14337" max="14337" width="6" customWidth="1"/>
    <col min="14338" max="14338" width="2.42578125" customWidth="1"/>
    <col min="14339" max="14339" width="3" customWidth="1"/>
    <col min="14340" max="14340" width="0.28515625" customWidth="1"/>
    <col min="14342" max="14342" width="0.28515625" customWidth="1"/>
    <col min="14343" max="14343" width="3.28515625" customWidth="1"/>
    <col min="14578" max="14578" width="3.28515625" customWidth="1"/>
    <col min="14579" max="14579" width="6.140625" customWidth="1"/>
    <col min="14580" max="14580" width="3.28515625" customWidth="1"/>
    <col min="14581" max="14581" width="22" customWidth="1"/>
    <col min="14582" max="14582" width="5.140625" customWidth="1"/>
    <col min="14583" max="14583" width="4" customWidth="1"/>
    <col min="14585" max="14585" width="10" customWidth="1"/>
    <col min="14586" max="14586" width="2.42578125" customWidth="1"/>
    <col min="14587" max="14587" width="8" customWidth="1"/>
    <col min="14588" max="14588" width="12.28515625" customWidth="1"/>
    <col min="14589" max="14589" width="0.140625" customWidth="1"/>
    <col min="14590" max="14590" width="7.7109375" customWidth="1"/>
    <col min="14591" max="14591" width="11.28515625" customWidth="1"/>
    <col min="14592" max="14592" width="3.85546875" customWidth="1"/>
    <col min="14593" max="14593" width="6" customWidth="1"/>
    <col min="14594" max="14594" width="2.42578125" customWidth="1"/>
    <col min="14595" max="14595" width="3" customWidth="1"/>
    <col min="14596" max="14596" width="0.28515625" customWidth="1"/>
    <col min="14598" max="14598" width="0.28515625" customWidth="1"/>
    <col min="14599" max="14599" width="3.28515625" customWidth="1"/>
    <col min="14834" max="14834" width="3.28515625" customWidth="1"/>
    <col min="14835" max="14835" width="6.140625" customWidth="1"/>
    <col min="14836" max="14836" width="3.28515625" customWidth="1"/>
    <col min="14837" max="14837" width="22" customWidth="1"/>
    <col min="14838" max="14838" width="5.140625" customWidth="1"/>
    <col min="14839" max="14839" width="4" customWidth="1"/>
    <col min="14841" max="14841" width="10" customWidth="1"/>
    <col min="14842" max="14842" width="2.42578125" customWidth="1"/>
    <col min="14843" max="14843" width="8" customWidth="1"/>
    <col min="14844" max="14844" width="12.28515625" customWidth="1"/>
    <col min="14845" max="14845" width="0.140625" customWidth="1"/>
    <col min="14846" max="14846" width="7.7109375" customWidth="1"/>
    <col min="14847" max="14847" width="11.28515625" customWidth="1"/>
    <col min="14848" max="14848" width="3.85546875" customWidth="1"/>
    <col min="14849" max="14849" width="6" customWidth="1"/>
    <col min="14850" max="14850" width="2.42578125" customWidth="1"/>
    <col min="14851" max="14851" width="3" customWidth="1"/>
    <col min="14852" max="14852" width="0.28515625" customWidth="1"/>
    <col min="14854" max="14854" width="0.28515625" customWidth="1"/>
    <col min="14855" max="14855" width="3.28515625" customWidth="1"/>
    <col min="15090" max="15090" width="3.28515625" customWidth="1"/>
    <col min="15091" max="15091" width="6.140625" customWidth="1"/>
    <col min="15092" max="15092" width="3.28515625" customWidth="1"/>
    <col min="15093" max="15093" width="22" customWidth="1"/>
    <col min="15094" max="15094" width="5.140625" customWidth="1"/>
    <col min="15095" max="15095" width="4" customWidth="1"/>
    <col min="15097" max="15097" width="10" customWidth="1"/>
    <col min="15098" max="15098" width="2.42578125" customWidth="1"/>
    <col min="15099" max="15099" width="8" customWidth="1"/>
    <col min="15100" max="15100" width="12.28515625" customWidth="1"/>
    <col min="15101" max="15101" width="0.140625" customWidth="1"/>
    <col min="15102" max="15102" width="7.7109375" customWidth="1"/>
    <col min="15103" max="15103" width="11.28515625" customWidth="1"/>
    <col min="15104" max="15104" width="3.85546875" customWidth="1"/>
    <col min="15105" max="15105" width="6" customWidth="1"/>
    <col min="15106" max="15106" width="2.42578125" customWidth="1"/>
    <col min="15107" max="15107" width="3" customWidth="1"/>
    <col min="15108" max="15108" width="0.28515625" customWidth="1"/>
    <col min="15110" max="15110" width="0.28515625" customWidth="1"/>
    <col min="15111" max="15111" width="3.28515625" customWidth="1"/>
    <col min="15346" max="15346" width="3.28515625" customWidth="1"/>
    <col min="15347" max="15347" width="6.140625" customWidth="1"/>
    <col min="15348" max="15348" width="3.28515625" customWidth="1"/>
    <col min="15349" max="15349" width="22" customWidth="1"/>
    <col min="15350" max="15350" width="5.140625" customWidth="1"/>
    <col min="15351" max="15351" width="4" customWidth="1"/>
    <col min="15353" max="15353" width="10" customWidth="1"/>
    <col min="15354" max="15354" width="2.42578125" customWidth="1"/>
    <col min="15355" max="15355" width="8" customWidth="1"/>
    <col min="15356" max="15356" width="12.28515625" customWidth="1"/>
    <col min="15357" max="15357" width="0.140625" customWidth="1"/>
    <col min="15358" max="15358" width="7.7109375" customWidth="1"/>
    <col min="15359" max="15359" width="11.28515625" customWidth="1"/>
    <col min="15360" max="15360" width="3.85546875" customWidth="1"/>
    <col min="15361" max="15361" width="6" customWidth="1"/>
    <col min="15362" max="15362" width="2.42578125" customWidth="1"/>
    <col min="15363" max="15363" width="3" customWidth="1"/>
    <col min="15364" max="15364" width="0.28515625" customWidth="1"/>
    <col min="15366" max="15366" width="0.28515625" customWidth="1"/>
    <col min="15367" max="15367" width="3.28515625" customWidth="1"/>
    <col min="15602" max="15602" width="3.28515625" customWidth="1"/>
    <col min="15603" max="15603" width="6.140625" customWidth="1"/>
    <col min="15604" max="15604" width="3.28515625" customWidth="1"/>
    <col min="15605" max="15605" width="22" customWidth="1"/>
    <col min="15606" max="15606" width="5.140625" customWidth="1"/>
    <col min="15607" max="15607" width="4" customWidth="1"/>
    <col min="15609" max="15609" width="10" customWidth="1"/>
    <col min="15610" max="15610" width="2.42578125" customWidth="1"/>
    <col min="15611" max="15611" width="8" customWidth="1"/>
    <col min="15612" max="15612" width="12.28515625" customWidth="1"/>
    <col min="15613" max="15613" width="0.140625" customWidth="1"/>
    <col min="15614" max="15614" width="7.7109375" customWidth="1"/>
    <col min="15615" max="15615" width="11.28515625" customWidth="1"/>
    <col min="15616" max="15616" width="3.85546875" customWidth="1"/>
    <col min="15617" max="15617" width="6" customWidth="1"/>
    <col min="15618" max="15618" width="2.42578125" customWidth="1"/>
    <col min="15619" max="15619" width="3" customWidth="1"/>
    <col min="15620" max="15620" width="0.28515625" customWidth="1"/>
    <col min="15622" max="15622" width="0.28515625" customWidth="1"/>
    <col min="15623" max="15623" width="3.28515625" customWidth="1"/>
    <col min="15858" max="15858" width="3.28515625" customWidth="1"/>
    <col min="15859" max="15859" width="6.140625" customWidth="1"/>
    <col min="15860" max="15860" width="3.28515625" customWidth="1"/>
    <col min="15861" max="15861" width="22" customWidth="1"/>
    <col min="15862" max="15862" width="5.140625" customWidth="1"/>
    <col min="15863" max="15863" width="4" customWidth="1"/>
    <col min="15865" max="15865" width="10" customWidth="1"/>
    <col min="15866" max="15866" width="2.42578125" customWidth="1"/>
    <col min="15867" max="15867" width="8" customWidth="1"/>
    <col min="15868" max="15868" width="12.28515625" customWidth="1"/>
    <col min="15869" max="15869" width="0.140625" customWidth="1"/>
    <col min="15870" max="15870" width="7.7109375" customWidth="1"/>
    <col min="15871" max="15871" width="11.28515625" customWidth="1"/>
    <col min="15872" max="15872" width="3.85546875" customWidth="1"/>
    <col min="15873" max="15873" width="6" customWidth="1"/>
    <col min="15874" max="15874" width="2.42578125" customWidth="1"/>
    <col min="15875" max="15875" width="3" customWidth="1"/>
    <col min="15876" max="15876" width="0.28515625" customWidth="1"/>
    <col min="15878" max="15878" width="0.28515625" customWidth="1"/>
    <col min="15879" max="15879" width="3.28515625" customWidth="1"/>
    <col min="16114" max="16114" width="3.28515625" customWidth="1"/>
    <col min="16115" max="16115" width="6.140625" customWidth="1"/>
    <col min="16116" max="16116" width="3.28515625" customWidth="1"/>
    <col min="16117" max="16117" width="22" customWidth="1"/>
    <col min="16118" max="16118" width="5.140625" customWidth="1"/>
    <col min="16119" max="16119" width="4" customWidth="1"/>
    <col min="16121" max="16121" width="10" customWidth="1"/>
    <col min="16122" max="16122" width="2.42578125" customWidth="1"/>
    <col min="16123" max="16123" width="8" customWidth="1"/>
    <col min="16124" max="16124" width="12.28515625" customWidth="1"/>
    <col min="16125" max="16125" width="0.140625" customWidth="1"/>
    <col min="16126" max="16126" width="7.7109375" customWidth="1"/>
    <col min="16127" max="16127" width="11.28515625" customWidth="1"/>
    <col min="16128" max="16128" width="3.85546875" customWidth="1"/>
    <col min="16129" max="16129" width="6" customWidth="1"/>
    <col min="16130" max="16130" width="2.42578125" customWidth="1"/>
    <col min="16131" max="16131" width="3" customWidth="1"/>
    <col min="16132" max="16132" width="0.28515625" customWidth="1"/>
    <col min="16134" max="16134" width="0.28515625" customWidth="1"/>
    <col min="16135" max="16135" width="3.28515625" customWidth="1"/>
  </cols>
  <sheetData>
    <row r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ht="16.5" customHeight="1">
      <c r="A2" s="17"/>
      <c r="B2" s="223" t="s">
        <v>1444</v>
      </c>
      <c r="C2" s="224"/>
      <c r="D2" s="224"/>
      <c r="E2" s="225"/>
      <c r="F2" s="225"/>
      <c r="G2" s="17"/>
      <c r="H2" s="17"/>
      <c r="I2" s="175"/>
      <c r="J2" s="17"/>
      <c r="K2" s="17"/>
      <c r="L2" s="17"/>
    </row>
    <row r="3" spans="1:13">
      <c r="A3" s="17"/>
      <c r="B3" s="202" t="s">
        <v>1311</v>
      </c>
      <c r="C3" s="203"/>
      <c r="D3" s="203"/>
      <c r="E3" s="17"/>
      <c r="F3" s="17"/>
      <c r="G3" s="17"/>
      <c r="H3" s="17"/>
      <c r="I3" s="17"/>
      <c r="J3" s="17"/>
      <c r="K3" s="17"/>
      <c r="L3" s="17"/>
    </row>
    <row r="4" spans="1:13">
      <c r="A4" s="17"/>
      <c r="B4" s="202" t="s">
        <v>1289</v>
      </c>
      <c r="C4" s="203"/>
      <c r="D4" s="203"/>
      <c r="E4" s="17"/>
      <c r="F4" s="17"/>
      <c r="G4" s="17"/>
      <c r="H4" s="17"/>
      <c r="I4" s="17"/>
      <c r="J4" s="17"/>
      <c r="K4" s="17"/>
      <c r="L4" s="17"/>
    </row>
    <row r="5" spans="1:13">
      <c r="A5" s="17"/>
      <c r="B5" s="202" t="s">
        <v>1312</v>
      </c>
      <c r="C5" s="203"/>
      <c r="D5" s="203"/>
      <c r="E5" s="17"/>
      <c r="F5" s="17"/>
      <c r="G5" s="17"/>
      <c r="H5" s="17"/>
      <c r="I5" s="17"/>
      <c r="J5" s="17"/>
      <c r="K5" s="17"/>
      <c r="L5" s="17"/>
    </row>
    <row r="6" spans="1:1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3" ht="18">
      <c r="A7" s="17"/>
      <c r="B7" s="221" t="s">
        <v>1683</v>
      </c>
      <c r="C7" s="222"/>
      <c r="D7" s="222"/>
      <c r="E7" s="222"/>
      <c r="F7" s="222"/>
      <c r="G7" s="222"/>
      <c r="H7" s="222"/>
      <c r="I7" s="222"/>
      <c r="J7" s="238"/>
      <c r="K7" s="238"/>
      <c r="L7" s="17"/>
    </row>
    <row r="8" spans="1:1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3" ht="15" customHeight="1">
      <c r="A9" s="17"/>
      <c r="B9" s="226" t="s">
        <v>1682</v>
      </c>
      <c r="C9" s="227"/>
      <c r="D9" s="227"/>
      <c r="E9" s="227"/>
      <c r="F9" s="227"/>
      <c r="G9" s="227"/>
      <c r="H9" s="227"/>
      <c r="I9" s="227"/>
      <c r="J9" s="17"/>
      <c r="K9" s="17"/>
      <c r="L9" s="17"/>
    </row>
    <row r="10" spans="1:13" ht="1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3" ht="15" customHeight="1">
      <c r="A11" s="17"/>
      <c r="B11" s="228" t="s">
        <v>1684</v>
      </c>
      <c r="C11" s="229"/>
      <c r="D11" s="229"/>
      <c r="E11" s="229"/>
      <c r="F11" s="240" t="str">
        <f>'Opći dio'!C11</f>
        <v>IZVRŠENJE                   I.-VI. 2022.</v>
      </c>
      <c r="G11" s="240"/>
      <c r="H11" s="240" t="str">
        <f>'Opći dio'!D11</f>
        <v>IZVRŠENJE                 I. -VI. 2023.</v>
      </c>
      <c r="I11" s="240" t="str">
        <f>'Opći dio'!E11</f>
        <v>PLAN 2023.</v>
      </c>
      <c r="J11" s="239" t="s">
        <v>1689</v>
      </c>
      <c r="K11" s="239" t="s">
        <v>1690</v>
      </c>
      <c r="L11" s="17"/>
    </row>
    <row r="12" spans="1:13" ht="30" customHeight="1">
      <c r="A12" s="17"/>
      <c r="B12" s="231"/>
      <c r="C12" s="232"/>
      <c r="D12" s="232"/>
      <c r="E12" s="232"/>
      <c r="F12" s="240"/>
      <c r="G12" s="240"/>
      <c r="H12" s="240"/>
      <c r="I12" s="240"/>
      <c r="J12" s="239"/>
      <c r="K12" s="239"/>
      <c r="L12" s="17"/>
    </row>
    <row r="13" spans="1:13" ht="15" customHeight="1">
      <c r="A13" s="17"/>
      <c r="B13" s="231"/>
      <c r="C13" s="232"/>
      <c r="D13" s="232"/>
      <c r="E13" s="232"/>
      <c r="F13" s="240"/>
      <c r="G13" s="240"/>
      <c r="H13" s="240"/>
      <c r="I13" s="240"/>
      <c r="J13" s="239"/>
      <c r="K13" s="239"/>
      <c r="L13" s="17"/>
    </row>
    <row r="14" spans="1:13" ht="15" customHeight="1">
      <c r="A14" s="17"/>
      <c r="B14" s="219"/>
      <c r="C14" s="234"/>
      <c r="D14" s="234"/>
      <c r="E14" s="234"/>
      <c r="F14" s="246">
        <v>1</v>
      </c>
      <c r="G14" s="246"/>
      <c r="H14" s="178">
        <v>2</v>
      </c>
      <c r="I14" s="178">
        <v>3</v>
      </c>
      <c r="J14" s="178">
        <v>4</v>
      </c>
      <c r="K14" s="178">
        <v>5</v>
      </c>
      <c r="L14" s="17"/>
    </row>
    <row r="15" spans="1:13" ht="15" customHeight="1">
      <c r="A15" s="17"/>
      <c r="B15" s="177" t="s">
        <v>1687</v>
      </c>
      <c r="C15" s="198" t="s">
        <v>1685</v>
      </c>
      <c r="D15" s="198"/>
      <c r="E15" s="198"/>
      <c r="F15" s="241"/>
      <c r="G15" s="242"/>
      <c r="H15" s="182"/>
      <c r="I15" s="181"/>
      <c r="J15" s="180"/>
      <c r="K15" s="179"/>
      <c r="L15" s="17"/>
    </row>
    <row r="16" spans="1:13" ht="15" customHeight="1">
      <c r="A16" s="17"/>
      <c r="B16" s="185" t="s">
        <v>1688</v>
      </c>
      <c r="C16" s="243" t="s">
        <v>1686</v>
      </c>
      <c r="D16" s="243"/>
      <c r="E16" s="243"/>
      <c r="F16" s="244">
        <v>7598202</v>
      </c>
      <c r="G16" s="245"/>
      <c r="H16" s="183">
        <v>3178484</v>
      </c>
      <c r="I16" s="184">
        <v>6259685</v>
      </c>
      <c r="J16" s="186">
        <f>H16/I16*100</f>
        <v>50.777059868028509</v>
      </c>
      <c r="K16" s="187">
        <f>H16/F16*100</f>
        <v>41.832054478151541</v>
      </c>
      <c r="L16" s="17"/>
      <c r="M16" s="134"/>
    </row>
    <row r="17" spans="1:1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6">
      <c r="A18" s="17"/>
      <c r="B18" s="17"/>
      <c r="C18" s="17"/>
      <c r="D18" s="17"/>
      <c r="E18" s="17"/>
      <c r="F18" s="17"/>
      <c r="G18" s="17"/>
      <c r="H18" s="17"/>
      <c r="I18" s="204"/>
      <c r="J18" s="17"/>
      <c r="K18" s="17"/>
      <c r="L18" s="17"/>
    </row>
    <row r="19" spans="1:16">
      <c r="A19" s="17"/>
      <c r="B19" s="202"/>
      <c r="C19" s="203"/>
      <c r="D19" s="17"/>
      <c r="E19" s="17"/>
      <c r="F19" s="17"/>
      <c r="G19" s="204"/>
      <c r="H19" s="17"/>
      <c r="I19" s="205"/>
      <c r="J19" s="17"/>
      <c r="K19" s="17"/>
      <c r="L19" s="17"/>
    </row>
    <row r="20" spans="1:16">
      <c r="A20" s="17"/>
      <c r="B20" s="203"/>
      <c r="C20" s="203"/>
      <c r="D20" s="17"/>
      <c r="E20" s="17"/>
      <c r="F20" s="17"/>
      <c r="G20" s="205"/>
      <c r="H20" s="17"/>
      <c r="I20" s="17"/>
      <c r="J20" s="17"/>
      <c r="K20" s="17"/>
      <c r="L20" s="17"/>
    </row>
    <row r="21" spans="1:16">
      <c r="A21" s="17"/>
      <c r="B21" s="17"/>
      <c r="C21" s="17"/>
      <c r="F21" s="17"/>
      <c r="G21" s="17"/>
      <c r="H21" s="17"/>
      <c r="I21" s="17"/>
      <c r="J21" s="17"/>
      <c r="K21" s="17"/>
      <c r="L21" s="17"/>
    </row>
    <row r="22" spans="1:16">
      <c r="P22" s="110"/>
    </row>
  </sheetData>
  <mergeCells count="20">
    <mergeCell ref="I18:I19"/>
    <mergeCell ref="B19:C20"/>
    <mergeCell ref="G19:G20"/>
    <mergeCell ref="H11:H13"/>
    <mergeCell ref="I11:I13"/>
    <mergeCell ref="F15:G15"/>
    <mergeCell ref="C16:E16"/>
    <mergeCell ref="F16:G16"/>
    <mergeCell ref="C15:E15"/>
    <mergeCell ref="F14:G14"/>
    <mergeCell ref="J11:J13"/>
    <mergeCell ref="B9:I9"/>
    <mergeCell ref="B11:E14"/>
    <mergeCell ref="F11:G13"/>
    <mergeCell ref="K11:K13"/>
    <mergeCell ref="B2:F2"/>
    <mergeCell ref="B3:D3"/>
    <mergeCell ref="B4:D4"/>
    <mergeCell ref="B5:D5"/>
    <mergeCell ref="B7:K7"/>
  </mergeCells>
  <pageMargins left="0.7" right="0.7" top="0.75" bottom="0.75" header="0.3" footer="0.3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6" t="s">
        <v>1258</v>
      </c>
      <c r="C2" s="16" t="s">
        <v>1259</v>
      </c>
    </row>
    <row r="3" spans="1:3" ht="36" hidden="1" customHeight="1">
      <c r="B3" s="15" t="s">
        <v>1258</v>
      </c>
    </row>
    <row r="4" spans="1:3" hidden="1">
      <c r="A4" s="15" t="s">
        <v>1255</v>
      </c>
      <c r="B4" t="s">
        <v>1260</v>
      </c>
      <c r="C4" t="s">
        <v>1257</v>
      </c>
    </row>
    <row r="5" spans="1:3">
      <c r="A5" s="5" t="s">
        <v>17</v>
      </c>
      <c r="B5" s="11">
        <v>21077500</v>
      </c>
      <c r="C5" s="11">
        <v>21222102.850000001</v>
      </c>
    </row>
    <row r="6" spans="1:3">
      <c r="A6" s="5" t="s">
        <v>35</v>
      </c>
      <c r="B6" s="11">
        <v>521710</v>
      </c>
      <c r="C6" s="11">
        <v>452144.63</v>
      </c>
    </row>
    <row r="7" spans="1:3">
      <c r="A7" s="5" t="s">
        <v>41</v>
      </c>
      <c r="B7" s="11">
        <v>3250350</v>
      </c>
      <c r="C7" s="11">
        <v>3290338.92</v>
      </c>
    </row>
    <row r="8" spans="1:3">
      <c r="A8" s="5" t="s">
        <v>59</v>
      </c>
      <c r="B8" s="11">
        <v>362000</v>
      </c>
      <c r="C8" s="11">
        <v>360737.54999999993</v>
      </c>
    </row>
    <row r="9" spans="1:3">
      <c r="A9" s="5" t="s">
        <v>77</v>
      </c>
      <c r="B9" s="11">
        <v>731542</v>
      </c>
      <c r="C9" s="11">
        <v>679519.42</v>
      </c>
    </row>
    <row r="10" spans="1:3">
      <c r="A10" s="5" t="s">
        <v>89</v>
      </c>
      <c r="B10" s="11">
        <v>337353</v>
      </c>
      <c r="C10" s="11">
        <v>335331.64999999997</v>
      </c>
    </row>
    <row r="11" spans="1:3">
      <c r="A11" s="5" t="s">
        <v>95</v>
      </c>
      <c r="B11" s="11">
        <v>172259</v>
      </c>
      <c r="C11" s="11">
        <v>183649.08000000002</v>
      </c>
    </row>
    <row r="12" spans="1:3">
      <c r="A12" s="5" t="s">
        <v>101</v>
      </c>
      <c r="B12" s="11">
        <v>404903</v>
      </c>
      <c r="C12" s="11">
        <v>364764.45</v>
      </c>
    </row>
    <row r="13" spans="1:3">
      <c r="A13" s="5" t="s">
        <v>359</v>
      </c>
      <c r="B13" s="11">
        <v>2000</v>
      </c>
      <c r="C13" s="11">
        <v>1699.08</v>
      </c>
    </row>
    <row r="14" spans="1:3">
      <c r="A14" s="5" t="s">
        <v>365</v>
      </c>
      <c r="B14" s="11">
        <v>409509</v>
      </c>
      <c r="C14" s="11">
        <v>412017.21</v>
      </c>
    </row>
    <row r="15" spans="1:3">
      <c r="A15" s="5" t="s">
        <v>383</v>
      </c>
      <c r="B15" s="11">
        <v>58000</v>
      </c>
      <c r="C15" s="11">
        <v>73597.91</v>
      </c>
    </row>
    <row r="16" spans="1:3">
      <c r="A16" s="5" t="s">
        <v>395</v>
      </c>
      <c r="B16" s="11">
        <v>26000</v>
      </c>
      <c r="C16" s="11">
        <v>23893.040000000001</v>
      </c>
    </row>
    <row r="17" spans="1:3">
      <c r="A17" s="5" t="s">
        <v>113</v>
      </c>
      <c r="B17" s="11">
        <v>131000</v>
      </c>
      <c r="C17" s="11">
        <v>96353.81</v>
      </c>
    </row>
    <row r="18" spans="1:3">
      <c r="A18" s="5" t="s">
        <v>419</v>
      </c>
      <c r="B18" s="11">
        <v>775000</v>
      </c>
      <c r="C18" s="11">
        <v>712895.01</v>
      </c>
    </row>
    <row r="19" spans="1:3">
      <c r="A19" s="5" t="s">
        <v>437</v>
      </c>
      <c r="B19" s="11">
        <v>111000</v>
      </c>
      <c r="C19" s="11">
        <v>108332.65999999999</v>
      </c>
    </row>
    <row r="20" spans="1:3">
      <c r="A20" s="5" t="s">
        <v>449</v>
      </c>
      <c r="B20" s="11">
        <v>217041</v>
      </c>
      <c r="C20" s="11">
        <v>221039.05000000002</v>
      </c>
    </row>
    <row r="21" spans="1:3">
      <c r="A21" s="5" t="s">
        <v>119</v>
      </c>
      <c r="B21" s="11">
        <v>310000</v>
      </c>
      <c r="C21" s="11">
        <v>393003.06999999995</v>
      </c>
    </row>
    <row r="22" spans="1:3">
      <c r="A22" s="5" t="s">
        <v>215</v>
      </c>
      <c r="B22" s="11">
        <v>25770</v>
      </c>
      <c r="C22" s="11">
        <v>17485</v>
      </c>
    </row>
    <row r="23" spans="1:3">
      <c r="A23" s="5" t="s">
        <v>125</v>
      </c>
      <c r="B23" s="11">
        <v>3177076</v>
      </c>
      <c r="C23" s="11">
        <v>3156386.1999999997</v>
      </c>
    </row>
    <row r="24" spans="1:3">
      <c r="A24" s="5" t="s">
        <v>509</v>
      </c>
      <c r="B24" s="11">
        <v>90000</v>
      </c>
      <c r="C24" s="11">
        <v>110814.65</v>
      </c>
    </row>
    <row r="25" spans="1:3">
      <c r="A25" s="5" t="s">
        <v>137</v>
      </c>
      <c r="B25" s="11">
        <v>226412</v>
      </c>
      <c r="C25" s="11">
        <v>189571.05</v>
      </c>
    </row>
    <row r="26" spans="1:3">
      <c r="A26" s="5" t="s">
        <v>539</v>
      </c>
      <c r="B26" s="11">
        <v>17848</v>
      </c>
      <c r="C26" s="11">
        <v>44823.56</v>
      </c>
    </row>
    <row r="27" spans="1:3">
      <c r="A27" s="5" t="s">
        <v>551</v>
      </c>
      <c r="B27" s="11">
        <v>120500</v>
      </c>
      <c r="C27" s="11">
        <v>112413.27</v>
      </c>
    </row>
    <row r="28" spans="1:3">
      <c r="A28" s="5" t="s">
        <v>143</v>
      </c>
      <c r="B28" s="11">
        <v>285000</v>
      </c>
      <c r="C28" s="11">
        <v>292419.58999999997</v>
      </c>
    </row>
    <row r="29" spans="1:3">
      <c r="A29" s="5" t="s">
        <v>587</v>
      </c>
      <c r="B29" s="11">
        <v>59000</v>
      </c>
      <c r="C29" s="11">
        <v>83285.649999999994</v>
      </c>
    </row>
    <row r="30" spans="1:3">
      <c r="A30" s="5" t="s">
        <v>155</v>
      </c>
      <c r="B30" s="11">
        <v>53540</v>
      </c>
      <c r="C30" s="11">
        <v>47131.4</v>
      </c>
    </row>
    <row r="31" spans="1:3">
      <c r="A31" s="5" t="s">
        <v>623</v>
      </c>
      <c r="B31" s="11">
        <v>388000</v>
      </c>
      <c r="C31" s="11">
        <v>254366.93</v>
      </c>
    </row>
    <row r="32" spans="1:3">
      <c r="A32" s="5" t="s">
        <v>641</v>
      </c>
      <c r="B32" s="11">
        <v>48680</v>
      </c>
      <c r="C32" s="11">
        <v>41163.600000000006</v>
      </c>
    </row>
    <row r="33" spans="1:3">
      <c r="A33" s="5" t="s">
        <v>167</v>
      </c>
      <c r="B33" s="11">
        <v>12000</v>
      </c>
      <c r="C33" s="11">
        <v>16805.650000000001</v>
      </c>
    </row>
    <row r="34" spans="1:3">
      <c r="A34" s="5" t="s">
        <v>671</v>
      </c>
      <c r="B34" s="11">
        <v>0</v>
      </c>
      <c r="C34" s="11">
        <v>111</v>
      </c>
    </row>
    <row r="35" spans="1:3">
      <c r="A35" s="5" t="s">
        <v>677</v>
      </c>
      <c r="B35" s="11">
        <v>0</v>
      </c>
      <c r="C35" s="11">
        <v>299960</v>
      </c>
    </row>
    <row r="36" spans="1:3">
      <c r="A36" s="5" t="s">
        <v>173</v>
      </c>
      <c r="B36" s="11">
        <v>11400</v>
      </c>
      <c r="C36" s="11">
        <v>11400</v>
      </c>
    </row>
    <row r="37" spans="1:3">
      <c r="A37" s="5" t="s">
        <v>689</v>
      </c>
      <c r="B37" s="11">
        <v>30000</v>
      </c>
      <c r="C37" s="11">
        <v>35661.25</v>
      </c>
    </row>
    <row r="38" spans="1:3">
      <c r="A38" s="5" t="s">
        <v>695</v>
      </c>
      <c r="B38" s="11">
        <v>53000</v>
      </c>
      <c r="C38" s="11">
        <v>105300</v>
      </c>
    </row>
    <row r="39" spans="1:3">
      <c r="A39" s="5" t="s">
        <v>719</v>
      </c>
      <c r="B39" s="11">
        <v>0</v>
      </c>
      <c r="C39" s="11">
        <v>125.66</v>
      </c>
    </row>
    <row r="40" spans="1:3">
      <c r="A40" s="5" t="s">
        <v>725</v>
      </c>
      <c r="B40" s="11">
        <v>235000</v>
      </c>
      <c r="C40" s="11">
        <v>225911.86</v>
      </c>
    </row>
    <row r="41" spans="1:3">
      <c r="A41" s="5" t="s">
        <v>179</v>
      </c>
      <c r="B41" s="11">
        <v>709121</v>
      </c>
      <c r="C41" s="11">
        <v>756681.77</v>
      </c>
    </row>
    <row r="42" spans="1:3">
      <c r="A42" s="5" t="s">
        <v>767</v>
      </c>
      <c r="B42" s="11">
        <v>25000</v>
      </c>
      <c r="C42" s="11">
        <v>21295.89</v>
      </c>
    </row>
    <row r="43" spans="1:3">
      <c r="A43" s="5" t="s">
        <v>779</v>
      </c>
      <c r="B43" s="11">
        <v>38000</v>
      </c>
      <c r="C43" s="11">
        <v>30927.32</v>
      </c>
    </row>
    <row r="44" spans="1:3">
      <c r="A44" s="5" t="s">
        <v>791</v>
      </c>
      <c r="B44" s="11">
        <v>300000</v>
      </c>
      <c r="C44" s="11">
        <v>379950.03</v>
      </c>
    </row>
    <row r="45" spans="1:3">
      <c r="A45" s="5" t="s">
        <v>803</v>
      </c>
      <c r="B45" s="11">
        <v>60000</v>
      </c>
      <c r="C45" s="11">
        <v>53413.38</v>
      </c>
    </row>
    <row r="46" spans="1:3">
      <c r="A46" s="5" t="s">
        <v>809</v>
      </c>
      <c r="B46" s="11">
        <v>222209</v>
      </c>
      <c r="C46" s="11">
        <v>0</v>
      </c>
    </row>
    <row r="47" spans="1:3">
      <c r="A47" s="5" t="s">
        <v>821</v>
      </c>
      <c r="B47" s="11">
        <v>18000</v>
      </c>
      <c r="C47" s="11">
        <v>17525</v>
      </c>
    </row>
    <row r="48" spans="1:3">
      <c r="A48" s="5" t="s">
        <v>827</v>
      </c>
      <c r="B48" s="11">
        <v>50400</v>
      </c>
      <c r="C48" s="11">
        <v>56426.729999999996</v>
      </c>
    </row>
    <row r="49" spans="1:3">
      <c r="A49" s="5" t="s">
        <v>851</v>
      </c>
      <c r="B49" s="11">
        <v>0</v>
      </c>
      <c r="C49" s="11">
        <v>15000</v>
      </c>
    </row>
    <row r="50" spans="1:3">
      <c r="A50" s="5" t="s">
        <v>1256</v>
      </c>
      <c r="B50" s="11">
        <v>35153123</v>
      </c>
      <c r="C50" s="11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H35"/>
  <sheetViews>
    <sheetView workbookViewId="0">
      <selection activeCell="D19" sqref="D19"/>
    </sheetView>
  </sheetViews>
  <sheetFormatPr defaultColWidth="11.42578125" defaultRowHeight="15"/>
  <cols>
    <col min="1" max="1" width="39.85546875" style="23" customWidth="1"/>
    <col min="2" max="2" width="15.140625" style="23" bestFit="1" customWidth="1"/>
    <col min="3" max="3" width="16.85546875" style="23" customWidth="1"/>
    <col min="4" max="4" width="16.28515625" style="23" customWidth="1"/>
    <col min="5" max="5" width="15.28515625" style="119" customWidth="1"/>
    <col min="6" max="6" width="8.28515625" style="23" customWidth="1"/>
    <col min="7" max="7" width="9.85546875" style="23" customWidth="1"/>
    <col min="8" max="16384" width="11.42578125" style="23"/>
  </cols>
  <sheetData>
    <row r="3" spans="1:8" ht="15.75">
      <c r="A3" s="86" t="s">
        <v>1462</v>
      </c>
      <c r="C3" s="44"/>
    </row>
    <row r="4" spans="1:8">
      <c r="A4" s="38" t="s">
        <v>1463</v>
      </c>
      <c r="C4" s="24"/>
    </row>
    <row r="5" spans="1:8">
      <c r="A5" s="38"/>
      <c r="C5" s="24"/>
    </row>
    <row r="6" spans="1:8" ht="28.9" customHeight="1">
      <c r="A6" s="190" t="s">
        <v>1697</v>
      </c>
      <c r="B6" s="191"/>
      <c r="C6" s="191"/>
      <c r="D6" s="191"/>
      <c r="E6" s="191"/>
      <c r="F6" s="191"/>
      <c r="G6" s="191"/>
    </row>
    <row r="7" spans="1:8" ht="21" customHeight="1">
      <c r="A7" s="126"/>
      <c r="B7" s="126"/>
      <c r="C7" s="126"/>
      <c r="D7" s="126"/>
      <c r="E7" s="126"/>
      <c r="F7" s="126"/>
      <c r="G7" s="126"/>
    </row>
    <row r="8" spans="1:8" ht="33" customHeight="1">
      <c r="A8" s="192" t="s">
        <v>1696</v>
      </c>
      <c r="B8" s="193"/>
      <c r="C8" s="193"/>
      <c r="D8" s="193"/>
      <c r="E8" s="193"/>
      <c r="F8" s="193"/>
      <c r="G8" s="193"/>
    </row>
    <row r="9" spans="1:8" ht="19.149999999999999" customHeight="1">
      <c r="A9" s="190" t="s">
        <v>1396</v>
      </c>
      <c r="B9" s="191"/>
      <c r="C9" s="191"/>
      <c r="D9" s="191"/>
      <c r="E9" s="191"/>
      <c r="F9" s="191"/>
      <c r="G9" s="191"/>
    </row>
    <row r="10" spans="1:8" ht="19.5" customHeight="1">
      <c r="A10" s="25"/>
      <c r="C10" s="25"/>
    </row>
    <row r="11" spans="1:8" ht="46.5" customHeight="1">
      <c r="A11" s="67" t="s">
        <v>1572</v>
      </c>
      <c r="B11" s="27" t="s">
        <v>1623</v>
      </c>
      <c r="C11" s="82" t="s">
        <v>1695</v>
      </c>
      <c r="D11" s="27" t="s">
        <v>1678</v>
      </c>
      <c r="E11" s="27" t="s">
        <v>1639</v>
      </c>
      <c r="F11" s="27" t="s">
        <v>1652</v>
      </c>
      <c r="G11" s="27" t="s">
        <v>1659</v>
      </c>
    </row>
    <row r="12" spans="1:8" ht="14.25" customHeight="1">
      <c r="A12" s="83">
        <v>1</v>
      </c>
      <c r="B12" s="26">
        <v>2</v>
      </c>
      <c r="C12" s="62">
        <v>3</v>
      </c>
      <c r="D12" s="26">
        <v>4</v>
      </c>
      <c r="E12" s="26">
        <v>5</v>
      </c>
      <c r="F12" s="26">
        <v>6</v>
      </c>
      <c r="G12" s="26">
        <v>7</v>
      </c>
    </row>
    <row r="13" spans="1:8" ht="19.899999999999999" customHeight="1">
      <c r="A13" s="28" t="s">
        <v>1389</v>
      </c>
      <c r="B13" s="29">
        <f>'Opći dio prihodi'!C57</f>
        <v>6645816.4443559619</v>
      </c>
      <c r="C13" s="29">
        <f>'Opći dio prihodi'!D57</f>
        <v>2874355.27</v>
      </c>
      <c r="D13" s="29">
        <f>'Opći dio prihodi'!E57</f>
        <v>2807648.8600000003</v>
      </c>
      <c r="E13" s="29">
        <f>'Opći dio prihodi'!F57</f>
        <v>6025337.9681465263</v>
      </c>
      <c r="F13" s="61">
        <f>D13/C13*100</f>
        <v>97.679256607691372</v>
      </c>
      <c r="G13" s="61">
        <f>D13/E13*100</f>
        <v>46.597367232226318</v>
      </c>
    </row>
    <row r="14" spans="1:8" ht="19.899999999999999" customHeight="1">
      <c r="A14" s="28" t="s">
        <v>1390</v>
      </c>
      <c r="B14" s="30">
        <f>'Opći dio prihodi'!C5</f>
        <v>6645116.9951556167</v>
      </c>
      <c r="C14" s="30">
        <f>'Opći dio prihodi'!D5</f>
        <v>2871324.27</v>
      </c>
      <c r="D14" s="30">
        <f>'Opći dio prihodi'!E5</f>
        <v>2807314.7</v>
      </c>
      <c r="E14" s="30">
        <f>'Opći dio prihodi'!F5</f>
        <v>6024541.6312960386</v>
      </c>
      <c r="F14" s="61">
        <f t="shared" ref="F14:F19" si="0">D14/C14*100</f>
        <v>97.770730019288294</v>
      </c>
      <c r="G14" s="61">
        <f t="shared" ref="G14:G19" si="1">D14/E14*100</f>
        <v>46.597979926251625</v>
      </c>
    </row>
    <row r="15" spans="1:8" ht="19.899999999999999" customHeight="1">
      <c r="A15" s="31" t="s">
        <v>1433</v>
      </c>
      <c r="B15" s="30">
        <f>'Opći dio prihodi'!C46</f>
        <v>699.44920034507925</v>
      </c>
      <c r="C15" s="30">
        <f>'Opći dio prihodi'!D46</f>
        <v>3031</v>
      </c>
      <c r="D15" s="30">
        <f>'Opći dio prihodi'!E46</f>
        <v>334.16</v>
      </c>
      <c r="E15" s="30">
        <f>'Opći dio prihodi'!F46</f>
        <v>796.33685048775624</v>
      </c>
      <c r="F15" s="61">
        <f t="shared" si="0"/>
        <v>11.024744308808975</v>
      </c>
      <c r="G15" s="61">
        <f t="shared" si="1"/>
        <v>41.962142000000007</v>
      </c>
      <c r="H15" s="32"/>
    </row>
    <row r="16" spans="1:8" ht="19.899999999999999" customHeight="1">
      <c r="A16" s="33" t="s">
        <v>1391</v>
      </c>
      <c r="B16" s="30">
        <f>'Opći dio rashodi'!C101</f>
        <v>7053565.332802441</v>
      </c>
      <c r="C16" s="30">
        <f>'Opći dio rashodi'!D101</f>
        <v>3405714.6200000006</v>
      </c>
      <c r="D16" s="30">
        <f>'Opći dio rashodi'!E101</f>
        <v>3178483.7799999993</v>
      </c>
      <c r="E16" s="30">
        <f>'Opći dio rashodi'!F101</f>
        <v>6259684.5707080746</v>
      </c>
      <c r="F16" s="61">
        <f t="shared" si="0"/>
        <v>93.327954178380296</v>
      </c>
      <c r="G16" s="61">
        <f t="shared" si="1"/>
        <v>50.77705983578754</v>
      </c>
    </row>
    <row r="17" spans="1:7" ht="19.899999999999999" customHeight="1">
      <c r="A17" s="34" t="s">
        <v>1392</v>
      </c>
      <c r="B17" s="29">
        <f>'Opći dio rashodi'!C5</f>
        <v>6297790.0325170867</v>
      </c>
      <c r="C17" s="29">
        <f>'Opći dio rashodi'!D5</f>
        <v>3223289.7800000007</v>
      </c>
      <c r="D17" s="29">
        <f>'Opći dio rashodi'!E5</f>
        <v>3055029.6499999994</v>
      </c>
      <c r="E17" s="29">
        <f>'Opći dio rashodi'!F5</f>
        <v>5977948.4486030908</v>
      </c>
      <c r="F17" s="61">
        <f t="shared" si="0"/>
        <v>94.779863385413606</v>
      </c>
      <c r="G17" s="61">
        <f t="shared" si="1"/>
        <v>51.104984866737844</v>
      </c>
    </row>
    <row r="18" spans="1:7" ht="19.899999999999999" customHeight="1">
      <c r="A18" s="31" t="s">
        <v>1393</v>
      </c>
      <c r="B18" s="29">
        <f>'Opći dio rashodi'!C75</f>
        <v>755775.30028535402</v>
      </c>
      <c r="C18" s="29">
        <f>'Opći dio rashodi'!D75</f>
        <v>182424.84000000003</v>
      </c>
      <c r="D18" s="29">
        <f>'Opći dio rashodi'!E75</f>
        <v>123454.12999999999</v>
      </c>
      <c r="E18" s="29">
        <f>'Opći dio rashodi'!F75</f>
        <v>281736.12210498372</v>
      </c>
      <c r="F18" s="61">
        <f t="shared" si="0"/>
        <v>67.673969180951445</v>
      </c>
      <c r="G18" s="61">
        <f t="shared" si="1"/>
        <v>43.819063412109116</v>
      </c>
    </row>
    <row r="19" spans="1:7" ht="19.899999999999999" customHeight="1">
      <c r="A19" s="34" t="s">
        <v>1394</v>
      </c>
      <c r="B19" s="29">
        <f t="shared" ref="B19:D19" si="2">B13-B16</f>
        <v>-407748.8884464791</v>
      </c>
      <c r="C19" s="29">
        <f>C13-C16</f>
        <v>-531359.35000000056</v>
      </c>
      <c r="D19" s="29">
        <f t="shared" si="2"/>
        <v>-370834.91999999899</v>
      </c>
      <c r="E19" s="29">
        <f>E13-E16</f>
        <v>-234346.60256154835</v>
      </c>
      <c r="F19" s="61">
        <f t="shared" si="0"/>
        <v>69.78985501995939</v>
      </c>
      <c r="G19" s="61">
        <f t="shared" si="1"/>
        <v>158.2420721898896</v>
      </c>
    </row>
    <row r="20" spans="1:7" ht="19.899999999999999" customHeight="1">
      <c r="A20" s="128"/>
      <c r="B20" s="128"/>
      <c r="C20" s="128"/>
      <c r="D20" s="123"/>
      <c r="E20" s="128"/>
      <c r="F20" s="80"/>
    </row>
    <row r="21" spans="1:7" ht="18" customHeight="1">
      <c r="A21" s="83"/>
      <c r="B21" s="26"/>
      <c r="C21" s="62"/>
      <c r="D21" s="120"/>
      <c r="E21" s="26"/>
      <c r="F21" s="26"/>
      <c r="G21" s="26"/>
    </row>
    <row r="22" spans="1:7" ht="18" customHeight="1">
      <c r="A22" s="28" t="s">
        <v>1579</v>
      </c>
      <c r="B22" s="29"/>
      <c r="C22" s="29"/>
      <c r="D22" s="29">
        <v>1394182.1487822682</v>
      </c>
      <c r="E22" s="29">
        <v>1387853.2789169818</v>
      </c>
      <c r="F22" s="61"/>
      <c r="G22" s="61"/>
    </row>
    <row r="23" spans="1:7" s="38" customFormat="1" ht="18" customHeight="1">
      <c r="A23" s="28" t="s">
        <v>1580</v>
      </c>
      <c r="B23" s="30"/>
      <c r="C23" s="29"/>
      <c r="D23" s="29"/>
      <c r="E23" s="30"/>
      <c r="F23" s="61"/>
      <c r="G23" s="61"/>
    </row>
    <row r="24" spans="1:7" s="38" customFormat="1" ht="18" customHeight="1">
      <c r="E24" s="119"/>
      <c r="F24" s="76"/>
      <c r="G24" s="41"/>
    </row>
    <row r="25" spans="1:7" s="38" customFormat="1" ht="15" customHeight="1">
      <c r="A25" s="83"/>
      <c r="B25" s="26"/>
      <c r="C25" s="62"/>
      <c r="D25" s="26"/>
      <c r="E25" s="120"/>
      <c r="F25" s="26"/>
      <c r="G25" s="26"/>
    </row>
    <row r="26" spans="1:7" s="38" customFormat="1" ht="30">
      <c r="A26" s="108" t="s">
        <v>1581</v>
      </c>
      <c r="B26" s="29">
        <v>6279.12</v>
      </c>
      <c r="C26" s="29">
        <v>929.06</v>
      </c>
      <c r="D26" s="29">
        <v>5109.83</v>
      </c>
      <c r="E26" s="115"/>
      <c r="F26" s="61"/>
      <c r="G26" s="61"/>
    </row>
    <row r="27" spans="1:7" ht="30">
      <c r="A27" s="108" t="s">
        <v>1588</v>
      </c>
      <c r="B27" s="30"/>
      <c r="C27" s="30">
        <v>5109.83</v>
      </c>
      <c r="D27" s="30"/>
      <c r="E27" s="121"/>
      <c r="F27" s="61"/>
      <c r="G27" s="61"/>
    </row>
    <row r="28" spans="1:7">
      <c r="A28" s="108" t="s">
        <v>1582</v>
      </c>
      <c r="B28" s="30"/>
      <c r="C28" s="30"/>
      <c r="D28" s="30"/>
      <c r="E28" s="121"/>
      <c r="F28" s="61"/>
      <c r="G28" s="61"/>
    </row>
    <row r="31" spans="1:7">
      <c r="A31" s="36"/>
      <c r="B31" s="38"/>
      <c r="C31" s="36"/>
      <c r="D31" s="38"/>
      <c r="E31" s="38" t="s">
        <v>1653</v>
      </c>
    </row>
    <row r="32" spans="1:7">
      <c r="A32" s="39"/>
      <c r="B32" s="129"/>
      <c r="C32" s="129" t="s">
        <v>1445</v>
      </c>
      <c r="D32" s="37"/>
      <c r="E32" s="122"/>
    </row>
    <row r="33" spans="1:6">
      <c r="A33" s="40" t="s">
        <v>1680</v>
      </c>
      <c r="B33" s="38"/>
      <c r="C33" s="40"/>
      <c r="D33" s="38"/>
    </row>
    <row r="34" spans="1:6" ht="15" customHeight="1">
      <c r="A34" s="42"/>
      <c r="B34" s="127"/>
      <c r="C34" s="42"/>
      <c r="D34" s="194" t="s">
        <v>1679</v>
      </c>
      <c r="E34" s="189"/>
      <c r="F34" s="189"/>
    </row>
    <row r="35" spans="1:6">
      <c r="A35" s="41"/>
      <c r="B35" s="43"/>
      <c r="C35" s="41"/>
      <c r="D35" s="37"/>
      <c r="E35" s="122"/>
    </row>
  </sheetData>
  <protectedRanges>
    <protectedRange algorithmName="SHA-512" hashValue="SfUbs0aGjKqwAI3WRTg5YHlfierPjZpDu09aSUFi1wTQU07wZLJq5fKuWVRe6S1aBeBRM7YVukcHjHWUIbErVQ==" saltValue="5Z/3ndaNBUgEO7RicYZ+fg==" spinCount="100000" sqref="A26:A28" name="Raspon1_2"/>
  </protectedRanges>
  <mergeCells count="4">
    <mergeCell ref="A9:G9"/>
    <mergeCell ref="A8:G8"/>
    <mergeCell ref="A6:G6"/>
    <mergeCell ref="D34:F34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57"/>
  <sheetViews>
    <sheetView workbookViewId="0">
      <selection activeCell="E32" sqref="E32"/>
    </sheetView>
  </sheetViews>
  <sheetFormatPr defaultRowHeight="15"/>
  <cols>
    <col min="1" max="1" width="6.5703125" customWidth="1"/>
    <col min="2" max="2" width="49" customWidth="1"/>
    <col min="3" max="3" width="19.28515625" customWidth="1"/>
    <col min="4" max="4" width="17.140625" customWidth="1"/>
    <col min="5" max="6" width="16.42578125" customWidth="1"/>
    <col min="7" max="7" width="9.7109375" customWidth="1"/>
  </cols>
  <sheetData>
    <row r="2" spans="1:8">
      <c r="A2" s="125" t="s">
        <v>1647</v>
      </c>
      <c r="B2" s="125"/>
      <c r="C2" s="125"/>
      <c r="D2" s="125"/>
      <c r="E2" s="111"/>
      <c r="F2" s="125"/>
      <c r="G2" s="75"/>
    </row>
    <row r="3" spans="1:8" ht="30">
      <c r="A3" s="68" t="s">
        <v>1347</v>
      </c>
      <c r="B3" s="68" t="s">
        <v>1397</v>
      </c>
      <c r="C3" s="27" t="str">
        <f>'Opći dio'!B11</f>
        <v>Izvršenje 2021.</v>
      </c>
      <c r="D3" s="27" t="str">
        <f>'Opći dio'!C11</f>
        <v>IZVRŠENJE                   I.-VI. 2022.</v>
      </c>
      <c r="E3" s="27" t="str">
        <f>'Opći dio'!D11</f>
        <v>IZVRŠENJE                 I. -VI. 2023.</v>
      </c>
      <c r="F3" s="27" t="str">
        <f>'Opći dio'!E11</f>
        <v>PLAN 2023.</v>
      </c>
      <c r="G3" s="27" t="s">
        <v>1652</v>
      </c>
      <c r="H3" s="68" t="s">
        <v>1659</v>
      </c>
    </row>
    <row r="4" spans="1:8">
      <c r="A4" s="68"/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</row>
    <row r="5" spans="1:8" ht="19.5" customHeight="1">
      <c r="A5" s="28">
        <v>6</v>
      </c>
      <c r="B5" s="28" t="s">
        <v>1395</v>
      </c>
      <c r="C5" s="29">
        <f t="shared" ref="C5:E5" si="0">C6+C22+C27+C30+C37+C41</f>
        <v>6645116.9951556167</v>
      </c>
      <c r="D5" s="29">
        <f>D6+D22+D27+D30+D37+D41</f>
        <v>2871324.27</v>
      </c>
      <c r="E5" s="29">
        <f t="shared" si="0"/>
        <v>2807314.7</v>
      </c>
      <c r="F5" s="29">
        <f>F6+F22+F27+F30+F37+F41</f>
        <v>6024541.6312960386</v>
      </c>
      <c r="G5" s="61">
        <f>E5/D5*100</f>
        <v>97.770730019288294</v>
      </c>
      <c r="H5" s="61">
        <f>E5/F5*100</f>
        <v>46.597979926251625</v>
      </c>
    </row>
    <row r="6" spans="1:8" ht="30">
      <c r="A6" s="28">
        <v>63</v>
      </c>
      <c r="B6" s="28" t="s">
        <v>1400</v>
      </c>
      <c r="C6" s="29">
        <f>C9+C14+C18+C16+C7</f>
        <v>1445810.3391067754</v>
      </c>
      <c r="D6" s="29">
        <f>D9+D14+D18+D16+D7</f>
        <v>776910.2</v>
      </c>
      <c r="E6" s="29">
        <f t="shared" ref="E6:F6" si="1">E9+E14+E18+E16+E7</f>
        <v>410130.43</v>
      </c>
      <c r="F6" s="29">
        <f t="shared" si="1"/>
        <v>700732.49717964034</v>
      </c>
      <c r="G6" s="61">
        <f t="shared" ref="G6:G57" si="2">E6/D6*100</f>
        <v>52.789940201583143</v>
      </c>
      <c r="H6" s="61">
        <f t="shared" ref="H6:H57" si="3">E6/F6*100</f>
        <v>58.528815439661088</v>
      </c>
    </row>
    <row r="7" spans="1:8">
      <c r="A7" s="28">
        <v>631</v>
      </c>
      <c r="B7" s="28" t="s">
        <v>1681</v>
      </c>
      <c r="C7" s="35">
        <f>C8</f>
        <v>0</v>
      </c>
      <c r="D7" s="35">
        <f t="shared" ref="D7:F7" si="4">D8</f>
        <v>0</v>
      </c>
      <c r="E7" s="35">
        <f t="shared" si="4"/>
        <v>113047.2</v>
      </c>
      <c r="F7" s="35">
        <f t="shared" si="4"/>
        <v>0</v>
      </c>
      <c r="G7" s="61" t="e">
        <f t="shared" si="2"/>
        <v>#DIV/0!</v>
      </c>
      <c r="H7" s="61" t="e">
        <f t="shared" si="3"/>
        <v>#DIV/0!</v>
      </c>
    </row>
    <row r="8" spans="1:8">
      <c r="A8" s="46">
        <v>6311</v>
      </c>
      <c r="B8" s="46" t="s">
        <v>1692</v>
      </c>
      <c r="C8" s="47">
        <f>'Prihodi po izvorima fin.'!C24</f>
        <v>0</v>
      </c>
      <c r="D8" s="47">
        <f>'Prihodi po izvorima fin.'!D24</f>
        <v>0</v>
      </c>
      <c r="E8" s="47">
        <f>'Prihodi po izvorima fin.'!E24</f>
        <v>113047.2</v>
      </c>
      <c r="F8" s="47">
        <f>'Prihodi po izvorima fin.'!F24</f>
        <v>0</v>
      </c>
      <c r="G8" s="61" t="e">
        <f t="shared" si="2"/>
        <v>#DIV/0!</v>
      </c>
      <c r="H8" s="61" t="e">
        <f t="shared" si="3"/>
        <v>#DIV/0!</v>
      </c>
    </row>
    <row r="9" spans="1:8" ht="30">
      <c r="A9" s="28">
        <v>632</v>
      </c>
      <c r="B9" s="28" t="s">
        <v>1401</v>
      </c>
      <c r="C9" s="35">
        <f t="shared" ref="C9:E9" si="5">SUM(C10:C13)</f>
        <v>1413752.0737938813</v>
      </c>
      <c r="D9" s="29">
        <f>SUM(D10:D13)</f>
        <v>719120.2</v>
      </c>
      <c r="E9" s="29">
        <f t="shared" si="5"/>
        <v>253815.51</v>
      </c>
      <c r="F9" s="29">
        <f>SUM(F10:F13)</f>
        <v>549765.21335191454</v>
      </c>
      <c r="G9" s="61">
        <f t="shared" si="2"/>
        <v>35.295283041694567</v>
      </c>
      <c r="H9" s="61">
        <f t="shared" si="3"/>
        <v>46.167982956303959</v>
      </c>
    </row>
    <row r="10" spans="1:8">
      <c r="A10" s="46">
        <v>6321</v>
      </c>
      <c r="B10" s="46" t="s">
        <v>1353</v>
      </c>
      <c r="C10" s="47">
        <f>'Prihodi po izvorima fin.'!C28</f>
        <v>31543.964430287342</v>
      </c>
      <c r="D10" s="47">
        <f>'Prihodi po izvorima fin.'!D28</f>
        <v>0</v>
      </c>
      <c r="E10" s="47">
        <f>'Prihodi po izvorima fin.'!E28</f>
        <v>4812.0600000000004</v>
      </c>
      <c r="F10" s="47">
        <f>'Prihodi po izvorima fin.'!F28</f>
        <v>0</v>
      </c>
      <c r="G10" s="61" t="e">
        <f t="shared" si="2"/>
        <v>#DIV/0!</v>
      </c>
      <c r="H10" s="61" t="e">
        <f t="shared" si="3"/>
        <v>#DIV/0!</v>
      </c>
    </row>
    <row r="11" spans="1:8" hidden="1">
      <c r="A11" s="46">
        <v>6322</v>
      </c>
      <c r="B11" s="46" t="s">
        <v>1354</v>
      </c>
      <c r="C11" s="47">
        <f>'Prihodi po izvorima fin.'!C29</f>
        <v>0</v>
      </c>
      <c r="D11" s="47">
        <f>'Prihodi po izvorima fin.'!D29</f>
        <v>0</v>
      </c>
      <c r="E11" s="47">
        <f>'Prihodi po izvorima fin.'!E29</f>
        <v>0</v>
      </c>
      <c r="F11" s="47">
        <f>'Prihodi po izvorima fin.'!F29</f>
        <v>0</v>
      </c>
      <c r="G11" s="61" t="e">
        <f t="shared" si="2"/>
        <v>#DIV/0!</v>
      </c>
      <c r="H11" s="61" t="e">
        <f t="shared" si="3"/>
        <v>#DIV/0!</v>
      </c>
    </row>
    <row r="12" spans="1:8">
      <c r="A12" s="46">
        <v>6323</v>
      </c>
      <c r="B12" s="46" t="s">
        <v>1352</v>
      </c>
      <c r="C12" s="47">
        <f>'Prihodi po izvorima fin.'!C25+'Prihodi po izvorima fin.'!C38</f>
        <v>1316196.2970336452</v>
      </c>
      <c r="D12" s="47">
        <f>'Prihodi po izvorima fin.'!D25+'Prihodi po izvorima fin.'!D38</f>
        <v>719120.2</v>
      </c>
      <c r="E12" s="47">
        <f>'Prihodi po izvorima fin.'!E25+'Prihodi po izvorima fin.'!E38</f>
        <v>249003.45</v>
      </c>
      <c r="F12" s="47">
        <f>'Prihodi po izvorima fin.'!F25+'Prihodi po izvorima fin.'!F38</f>
        <v>549765.21335191454</v>
      </c>
      <c r="G12" s="61">
        <f t="shared" si="2"/>
        <v>34.626123699487238</v>
      </c>
      <c r="H12" s="61">
        <f t="shared" si="3"/>
        <v>45.292689306736555</v>
      </c>
    </row>
    <row r="13" spans="1:8">
      <c r="A13" s="46">
        <v>6324</v>
      </c>
      <c r="B13" s="46" t="s">
        <v>1355</v>
      </c>
      <c r="C13" s="47">
        <f>'Prihodi po izvorima fin.'!C26+'Prihodi po izvorima fin.'!C39</f>
        <v>66011.812329948894</v>
      </c>
      <c r="D13" s="47">
        <f>'Prihodi po izvorima fin.'!D26+'Prihodi po izvorima fin.'!D39</f>
        <v>0</v>
      </c>
      <c r="E13" s="47">
        <f>'Prihodi po izvorima fin.'!E26+'Prihodi po izvorima fin.'!E39</f>
        <v>0</v>
      </c>
      <c r="F13" s="47">
        <f>'Prihodi po izvorima fin.'!F26+'Prihodi po izvorima fin.'!F39</f>
        <v>0</v>
      </c>
      <c r="G13" s="61" t="e">
        <f t="shared" si="2"/>
        <v>#DIV/0!</v>
      </c>
      <c r="H13" s="61" t="e">
        <f t="shared" si="3"/>
        <v>#DIV/0!</v>
      </c>
    </row>
    <row r="14" spans="1:8" hidden="1">
      <c r="A14" s="28">
        <v>634</v>
      </c>
      <c r="B14" s="28" t="s">
        <v>1402</v>
      </c>
      <c r="C14" s="35">
        <f t="shared" ref="C14:E16" si="6">SUM(C15)</f>
        <v>0</v>
      </c>
      <c r="D14" s="29">
        <f>SUM(D15)</f>
        <v>0</v>
      </c>
      <c r="E14" s="29">
        <f t="shared" si="6"/>
        <v>0</v>
      </c>
      <c r="F14" s="29">
        <f>SUM(F15)</f>
        <v>0</v>
      </c>
      <c r="G14" s="61" t="e">
        <f t="shared" si="2"/>
        <v>#DIV/0!</v>
      </c>
      <c r="H14" s="61" t="e">
        <f t="shared" si="3"/>
        <v>#DIV/0!</v>
      </c>
    </row>
    <row r="15" spans="1:8" hidden="1">
      <c r="A15" s="46">
        <v>6341</v>
      </c>
      <c r="B15" s="46" t="s">
        <v>1356</v>
      </c>
      <c r="C15" s="47">
        <f>'Prihodi po izvorima fin.'!C32</f>
        <v>0</v>
      </c>
      <c r="D15" s="47">
        <f>'Prihodi po izvorima fin.'!D32</f>
        <v>0</v>
      </c>
      <c r="E15" s="47">
        <f>'Prihodi po izvorima fin.'!E32</f>
        <v>0</v>
      </c>
      <c r="F15" s="47">
        <f>'Prihodi po izvorima fin.'!F32</f>
        <v>0</v>
      </c>
      <c r="G15" s="61" t="e">
        <f t="shared" si="2"/>
        <v>#DIV/0!</v>
      </c>
      <c r="H15" s="61" t="e">
        <f t="shared" si="3"/>
        <v>#DIV/0!</v>
      </c>
    </row>
    <row r="16" spans="1:8">
      <c r="A16" s="28">
        <v>636</v>
      </c>
      <c r="B16" s="28" t="s">
        <v>1638</v>
      </c>
      <c r="C16" s="35">
        <f t="shared" si="6"/>
        <v>0</v>
      </c>
      <c r="D16" s="29">
        <f>SUM(D17)</f>
        <v>291.99</v>
      </c>
      <c r="E16" s="29">
        <f t="shared" si="6"/>
        <v>500</v>
      </c>
      <c r="F16" s="29">
        <f>SUM(F17)</f>
        <v>0</v>
      </c>
      <c r="G16" s="61">
        <f t="shared" si="2"/>
        <v>171.23874105277577</v>
      </c>
      <c r="H16" s="61" t="e">
        <f t="shared" si="3"/>
        <v>#DIV/0!</v>
      </c>
    </row>
    <row r="17" spans="1:8">
      <c r="A17" s="46">
        <v>6361</v>
      </c>
      <c r="B17" s="46" t="s">
        <v>1638</v>
      </c>
      <c r="C17" s="47">
        <f>'Prihodi po izvorima fin.'!C33</f>
        <v>0</v>
      </c>
      <c r="D17" s="47">
        <f>'Prihodi po izvorima fin.'!D33</f>
        <v>291.99</v>
      </c>
      <c r="E17" s="47">
        <f>'Prihodi po izvorima fin.'!E33</f>
        <v>500</v>
      </c>
      <c r="F17" s="47">
        <f>'Prihodi po izvorima fin.'!F33</f>
        <v>0</v>
      </c>
      <c r="G17" s="61">
        <f t="shared" si="2"/>
        <v>171.23874105277577</v>
      </c>
      <c r="H17" s="61" t="e">
        <f t="shared" si="3"/>
        <v>#DIV/0!</v>
      </c>
    </row>
    <row r="18" spans="1:8" ht="30">
      <c r="A18" s="28">
        <v>639</v>
      </c>
      <c r="B18" s="28" t="s">
        <v>1403</v>
      </c>
      <c r="C18" s="29">
        <f t="shared" ref="C18:E18" si="7">SUM(C19:C21)</f>
        <v>32058.265312894022</v>
      </c>
      <c r="D18" s="29">
        <f>SUM(D19:D21)</f>
        <v>57498.01</v>
      </c>
      <c r="E18" s="29">
        <f t="shared" si="7"/>
        <v>42767.72</v>
      </c>
      <c r="F18" s="29">
        <f>SUM(F19:F21)</f>
        <v>150967.2838277258</v>
      </c>
      <c r="G18" s="61">
        <f t="shared" si="2"/>
        <v>74.381217715187006</v>
      </c>
      <c r="H18" s="61">
        <f t="shared" si="3"/>
        <v>28.329131263170758</v>
      </c>
    </row>
    <row r="19" spans="1:8" ht="30">
      <c r="A19" s="46">
        <v>6391</v>
      </c>
      <c r="B19" s="46" t="s">
        <v>1357</v>
      </c>
      <c r="C19" s="47">
        <f>'Prihodi po izvorima fin.'!C34</f>
        <v>14780.808281903244</v>
      </c>
      <c r="D19" s="47">
        <f>'Prihodi po izvorima fin.'!D34</f>
        <v>26044.29</v>
      </c>
      <c r="E19" s="47">
        <f>'Prihodi po izvorima fin.'!E34</f>
        <v>39016.239999999998</v>
      </c>
      <c r="F19" s="47">
        <f>'Prihodi po izvorima fin.'!F34</f>
        <v>54973.787245338106</v>
      </c>
      <c r="G19" s="61">
        <f t="shared" si="2"/>
        <v>149.80727061478734</v>
      </c>
      <c r="H19" s="61">
        <f t="shared" si="3"/>
        <v>70.972443331723809</v>
      </c>
    </row>
    <row r="20" spans="1:8" ht="30">
      <c r="A20" s="46">
        <v>6393</v>
      </c>
      <c r="B20" s="46" t="s">
        <v>1398</v>
      </c>
      <c r="C20" s="47">
        <f>'Prihodi po izvorima fin.'!C35</f>
        <v>17277.457030990776</v>
      </c>
      <c r="D20" s="47">
        <f>'Prihodi po izvorima fin.'!D35</f>
        <v>31453.72</v>
      </c>
      <c r="E20" s="47">
        <f>'Prihodi po izvorima fin.'!E35</f>
        <v>3751.48</v>
      </c>
      <c r="F20" s="47">
        <f>'Prihodi po izvorima fin.'!F35</f>
        <v>95993.496582387685</v>
      </c>
      <c r="G20" s="61">
        <f t="shared" si="2"/>
        <v>11.926983517370918</v>
      </c>
      <c r="H20" s="61">
        <f t="shared" si="3"/>
        <v>3.9080564137803262</v>
      </c>
    </row>
    <row r="21" spans="1:8" hidden="1">
      <c r="A21" s="46">
        <v>6394</v>
      </c>
      <c r="B21" s="46" t="s">
        <v>1610</v>
      </c>
      <c r="C21" s="47">
        <f>'Prihodi po izvorima fin.'!C36</f>
        <v>0</v>
      </c>
      <c r="D21" s="47">
        <f>'Prihodi po izvorima fin.'!D36</f>
        <v>0</v>
      </c>
      <c r="E21" s="47">
        <f>'Prihodi po izvorima fin.'!E36</f>
        <v>0</v>
      </c>
      <c r="F21" s="47">
        <f>'Prihodi po izvorima fin.'!F36</f>
        <v>0</v>
      </c>
      <c r="G21" s="61" t="e">
        <f t="shared" si="2"/>
        <v>#DIV/0!</v>
      </c>
      <c r="H21" s="61" t="e">
        <f t="shared" si="3"/>
        <v>#DIV/0!</v>
      </c>
    </row>
    <row r="22" spans="1:8">
      <c r="A22" s="28">
        <v>64</v>
      </c>
      <c r="B22" s="28" t="s">
        <v>1414</v>
      </c>
      <c r="C22" s="35">
        <f t="shared" ref="C22" si="8">C23</f>
        <v>2895.3480655650674</v>
      </c>
      <c r="D22" s="29">
        <f>D23</f>
        <v>152.96</v>
      </c>
      <c r="E22" s="29">
        <f>E23</f>
        <v>89.97</v>
      </c>
      <c r="F22" s="29">
        <f>F23</f>
        <v>0</v>
      </c>
      <c r="G22" s="61">
        <f t="shared" si="2"/>
        <v>58.81929916317992</v>
      </c>
      <c r="H22" s="61" t="e">
        <f t="shared" si="3"/>
        <v>#DIV/0!</v>
      </c>
    </row>
    <row r="23" spans="1:8">
      <c r="A23" s="28">
        <v>641</v>
      </c>
      <c r="B23" s="28" t="s">
        <v>1404</v>
      </c>
      <c r="C23" s="35">
        <f t="shared" ref="C23" si="9">SUM(C24:C26)</f>
        <v>2895.3480655650674</v>
      </c>
      <c r="D23" s="29">
        <f>SUM(D24:D26)</f>
        <v>152.96</v>
      </c>
      <c r="E23" s="29">
        <f>SUM(E24:E26)</f>
        <v>89.97</v>
      </c>
      <c r="F23" s="29">
        <f>SUM(F24:F26)</f>
        <v>0</v>
      </c>
      <c r="G23" s="61">
        <f t="shared" si="2"/>
        <v>58.81929916317992</v>
      </c>
      <c r="H23" s="61" t="e">
        <f t="shared" si="3"/>
        <v>#DIV/0!</v>
      </c>
    </row>
    <row r="24" spans="1:8">
      <c r="A24" s="46">
        <v>6413</v>
      </c>
      <c r="B24" s="46" t="s">
        <v>1359</v>
      </c>
      <c r="C24" s="47">
        <f>'Prihodi po izvorima fin.'!C14</f>
        <v>1922.8880483111022</v>
      </c>
      <c r="D24" s="47">
        <f>'Prihodi po izvorima fin.'!D14</f>
        <v>10.78</v>
      </c>
      <c r="E24" s="47">
        <f>'Prihodi po izvorima fin.'!E14</f>
        <v>0</v>
      </c>
      <c r="F24" s="47">
        <f>'Prihodi po izvorima fin.'!F14</f>
        <v>0</v>
      </c>
      <c r="G24" s="61">
        <f t="shared" si="2"/>
        <v>0</v>
      </c>
      <c r="H24" s="61" t="e">
        <f t="shared" si="3"/>
        <v>#DIV/0!</v>
      </c>
    </row>
    <row r="25" spans="1:8">
      <c r="A25" s="46">
        <v>6414</v>
      </c>
      <c r="B25" s="46" t="s">
        <v>1360</v>
      </c>
      <c r="C25" s="47">
        <f>'Prihodi po izvorima fin.'!C15</f>
        <v>45.789368903045983</v>
      </c>
      <c r="D25" s="47">
        <f>'Prihodi po izvorima fin.'!D15</f>
        <v>0</v>
      </c>
      <c r="E25" s="47">
        <f>'Prihodi po izvorima fin.'!E15</f>
        <v>81.44</v>
      </c>
      <c r="F25" s="47">
        <f>'Prihodi po izvorima fin.'!F15</f>
        <v>0</v>
      </c>
      <c r="G25" s="61" t="e">
        <f t="shared" si="2"/>
        <v>#DIV/0!</v>
      </c>
      <c r="H25" s="61" t="e">
        <f t="shared" si="3"/>
        <v>#DIV/0!</v>
      </c>
    </row>
    <row r="26" spans="1:8" ht="30">
      <c r="A26" s="46">
        <v>6415</v>
      </c>
      <c r="B26" s="46" t="s">
        <v>1361</v>
      </c>
      <c r="C26" s="47">
        <f>'Prihodi po izvorima fin.'!C16</f>
        <v>926.67064835091901</v>
      </c>
      <c r="D26" s="47">
        <f>'Prihodi po izvorima fin.'!D16</f>
        <v>142.18</v>
      </c>
      <c r="E26" s="47">
        <f>'Prihodi po izvorima fin.'!E16</f>
        <v>8.5299999999999994</v>
      </c>
      <c r="F26" s="47">
        <f>'Prihodi po izvorima fin.'!F16</f>
        <v>0</v>
      </c>
      <c r="G26" s="61">
        <f t="shared" si="2"/>
        <v>5.9994373329582213</v>
      </c>
      <c r="H26" s="61" t="e">
        <f t="shared" si="3"/>
        <v>#DIV/0!</v>
      </c>
    </row>
    <row r="27" spans="1:8" ht="30">
      <c r="A27" s="28">
        <v>65</v>
      </c>
      <c r="B27" s="28" t="s">
        <v>1415</v>
      </c>
      <c r="C27" s="35">
        <f t="shared" ref="C27:E28" si="10">C28</f>
        <v>908967.15110491728</v>
      </c>
      <c r="D27" s="29">
        <f>D28</f>
        <v>40648.21</v>
      </c>
      <c r="E27" s="29">
        <f t="shared" si="10"/>
        <v>26420.52</v>
      </c>
      <c r="F27" s="29">
        <f>F28</f>
        <v>862698.25469506928</v>
      </c>
      <c r="G27" s="61">
        <f t="shared" si="2"/>
        <v>64.997991301461994</v>
      </c>
      <c r="H27" s="61">
        <f t="shared" si="3"/>
        <v>3.0625447375384618</v>
      </c>
    </row>
    <row r="28" spans="1:8">
      <c r="A28" s="28">
        <v>652</v>
      </c>
      <c r="B28" s="28" t="s">
        <v>1405</v>
      </c>
      <c r="C28" s="35">
        <f t="shared" si="10"/>
        <v>908967.15110491728</v>
      </c>
      <c r="D28" s="29">
        <f>D29</f>
        <v>40648.21</v>
      </c>
      <c r="E28" s="29">
        <f t="shared" si="10"/>
        <v>26420.52</v>
      </c>
      <c r="F28" s="29">
        <f>F29</f>
        <v>862698.25469506928</v>
      </c>
      <c r="G28" s="61">
        <f t="shared" si="2"/>
        <v>64.997991301461994</v>
      </c>
      <c r="H28" s="61">
        <f t="shared" si="3"/>
        <v>3.0625447375384618</v>
      </c>
    </row>
    <row r="29" spans="1:8">
      <c r="A29" s="46">
        <v>6526</v>
      </c>
      <c r="B29" s="46" t="s">
        <v>1641</v>
      </c>
      <c r="C29" s="47">
        <f>'Prihodi po izvorima fin.'!C20</f>
        <v>908967.15110491728</v>
      </c>
      <c r="D29" s="47">
        <f>'Prihodi po izvorima fin.'!D20</f>
        <v>40648.21</v>
      </c>
      <c r="E29" s="47">
        <f>'Prihodi po izvorima fin.'!E20</f>
        <v>26420.52</v>
      </c>
      <c r="F29" s="47">
        <f>'Prihodi po izvorima fin.'!F20</f>
        <v>862698.25469506928</v>
      </c>
      <c r="G29" s="61">
        <f t="shared" si="2"/>
        <v>64.997991301461994</v>
      </c>
      <c r="H29" s="61">
        <f t="shared" si="3"/>
        <v>3.0625447375384618</v>
      </c>
    </row>
    <row r="30" spans="1:8" ht="30">
      <c r="A30" s="28">
        <v>66</v>
      </c>
      <c r="B30" s="28" t="s">
        <v>1416</v>
      </c>
      <c r="C30" s="35">
        <f t="shared" ref="C30:E30" si="11">C31+C34</f>
        <v>957731.50175857707</v>
      </c>
      <c r="D30" s="29">
        <f>D31+D34</f>
        <v>332547.52999999997</v>
      </c>
      <c r="E30" s="29">
        <f t="shared" si="11"/>
        <v>438908.24000000005</v>
      </c>
      <c r="F30" s="29">
        <f>F31+F34</f>
        <v>840533.54568982671</v>
      </c>
      <c r="G30" s="61">
        <f t="shared" si="2"/>
        <v>131.98361148555219</v>
      </c>
      <c r="H30" s="61">
        <f t="shared" si="3"/>
        <v>52.21781358408338</v>
      </c>
    </row>
    <row r="31" spans="1:8" ht="30">
      <c r="A31" s="28">
        <v>661</v>
      </c>
      <c r="B31" s="28" t="s">
        <v>1406</v>
      </c>
      <c r="C31" s="35">
        <f t="shared" ref="C31" si="12">C33+C32</f>
        <v>888220.45258477656</v>
      </c>
      <c r="D31" s="29">
        <f>D33+D32</f>
        <v>281784.09999999998</v>
      </c>
      <c r="E31" s="29">
        <f>E33+E32</f>
        <v>420108.85000000003</v>
      </c>
      <c r="F31" s="29">
        <f>F33+F32</f>
        <v>800053.08912336582</v>
      </c>
      <c r="G31" s="61">
        <f t="shared" si="2"/>
        <v>149.08891239782517</v>
      </c>
      <c r="H31" s="61">
        <f t="shared" si="3"/>
        <v>52.510121604595227</v>
      </c>
    </row>
    <row r="32" spans="1:8" s="73" customFormat="1">
      <c r="A32" s="46">
        <v>6614</v>
      </c>
      <c r="B32" s="46" t="s">
        <v>1438</v>
      </c>
      <c r="C32" s="52">
        <f>'Prihodi po izvorima fin.'!C17</f>
        <v>2223.3724865618155</v>
      </c>
      <c r="D32" s="52">
        <f>'Prihodi po izvorima fin.'!D17</f>
        <v>485.1</v>
      </c>
      <c r="E32" s="52">
        <f>'Prihodi po izvorima fin.'!E17</f>
        <v>228.59</v>
      </c>
      <c r="F32" s="52">
        <f>'Prihodi po izvorima fin.'!F17</f>
        <v>1990.8421262193906</v>
      </c>
      <c r="G32" s="61">
        <f t="shared" si="2"/>
        <v>47.12224283652855</v>
      </c>
      <c r="H32" s="61">
        <f t="shared" si="3"/>
        <v>11.482075700000001</v>
      </c>
    </row>
    <row r="33" spans="1:8">
      <c r="A33" s="46">
        <v>6615</v>
      </c>
      <c r="B33" s="46" t="s">
        <v>1362</v>
      </c>
      <c r="C33" s="52">
        <f>'Prihodi po izvorima fin.'!C18</f>
        <v>885997.08009821479</v>
      </c>
      <c r="D33" s="52">
        <f>'Prihodi po izvorima fin.'!D18</f>
        <v>281299</v>
      </c>
      <c r="E33" s="52">
        <f>'Prihodi po izvorima fin.'!E18</f>
        <v>419880.26</v>
      </c>
      <c r="F33" s="52">
        <f>'Prihodi po izvorima fin.'!F18</f>
        <v>798062.2469971464</v>
      </c>
      <c r="G33" s="61">
        <f t="shared" si="2"/>
        <v>149.26475387399174</v>
      </c>
      <c r="H33" s="61">
        <f t="shared" si="3"/>
        <v>52.612469964576761</v>
      </c>
    </row>
    <row r="34" spans="1:8" ht="30">
      <c r="A34" s="28">
        <v>663</v>
      </c>
      <c r="B34" s="28" t="s">
        <v>1407</v>
      </c>
      <c r="C34" s="35">
        <f t="shared" ref="C34:E34" si="13">C35+C36</f>
        <v>69511.049173800508</v>
      </c>
      <c r="D34" s="29">
        <f>D35+D36</f>
        <v>50763.43</v>
      </c>
      <c r="E34" s="29">
        <f t="shared" si="13"/>
        <v>18799.39</v>
      </c>
      <c r="F34" s="29">
        <f>F35+F36</f>
        <v>40480.456566460947</v>
      </c>
      <c r="G34" s="61">
        <f t="shared" si="2"/>
        <v>37.033332853985634</v>
      </c>
      <c r="H34" s="61">
        <f t="shared" si="3"/>
        <v>46.440657034426224</v>
      </c>
    </row>
    <row r="35" spans="1:8">
      <c r="A35" s="46">
        <v>6631</v>
      </c>
      <c r="B35" s="46" t="s">
        <v>1363</v>
      </c>
      <c r="C35" s="47">
        <f>'Prihodi po izvorima fin.'!C41</f>
        <v>69511.049173800508</v>
      </c>
      <c r="D35" s="47">
        <f>'Prihodi po izvorima fin.'!D41</f>
        <v>50763.43</v>
      </c>
      <c r="E35" s="47">
        <f>'Prihodi po izvorima fin.'!E41</f>
        <v>18799.39</v>
      </c>
      <c r="F35" s="47">
        <f>'Prihodi po izvorima fin.'!F41</f>
        <v>40480.456566460947</v>
      </c>
      <c r="G35" s="61">
        <f t="shared" si="2"/>
        <v>37.033332853985634</v>
      </c>
      <c r="H35" s="61">
        <f t="shared" si="3"/>
        <v>46.440657034426224</v>
      </c>
    </row>
    <row r="36" spans="1:8" hidden="1">
      <c r="A36" s="46">
        <v>6632</v>
      </c>
      <c r="B36" s="46" t="s">
        <v>1399</v>
      </c>
      <c r="C36" s="47">
        <f>'Prihodi po izvorima fin.'!C42</f>
        <v>0</v>
      </c>
      <c r="D36" s="47">
        <f>'Prihodi po izvorima fin.'!D42</f>
        <v>0</v>
      </c>
      <c r="E36" s="47">
        <f>'Prihodi po izvorima fin.'!E42</f>
        <v>0</v>
      </c>
      <c r="F36" s="47">
        <f>'Prihodi po izvorima fin.'!F42</f>
        <v>0</v>
      </c>
      <c r="G36" s="61" t="e">
        <f t="shared" si="2"/>
        <v>#DIV/0!</v>
      </c>
      <c r="H36" s="61" t="e">
        <f t="shared" si="3"/>
        <v>#DIV/0!</v>
      </c>
    </row>
    <row r="37" spans="1:8" ht="30">
      <c r="A37" s="28">
        <v>67</v>
      </c>
      <c r="B37" s="28" t="s">
        <v>1417</v>
      </c>
      <c r="C37" s="35">
        <f t="shared" ref="C37:E37" si="14">C38</f>
        <v>3328589.4219921688</v>
      </c>
      <c r="D37" s="29">
        <f>D38</f>
        <v>1719228.8499999999</v>
      </c>
      <c r="E37" s="29">
        <f t="shared" si="14"/>
        <v>1926807.83</v>
      </c>
      <c r="F37" s="29">
        <f>F38</f>
        <v>3618321.0459884531</v>
      </c>
      <c r="G37" s="61">
        <f t="shared" si="2"/>
        <v>112.07395862394935</v>
      </c>
      <c r="H37" s="61">
        <f t="shared" si="3"/>
        <v>53.251433621021725</v>
      </c>
    </row>
    <row r="38" spans="1:8" ht="30">
      <c r="A38" s="28">
        <v>671</v>
      </c>
      <c r="B38" s="28" t="s">
        <v>1408</v>
      </c>
      <c r="C38" s="29">
        <f t="shared" ref="C38:E38" si="15">C39+C40</f>
        <v>3328589.4219921688</v>
      </c>
      <c r="D38" s="29">
        <f>D39+D40</f>
        <v>1719228.8499999999</v>
      </c>
      <c r="E38" s="29">
        <f t="shared" si="15"/>
        <v>1926807.83</v>
      </c>
      <c r="F38" s="29">
        <f>F39+F40</f>
        <v>3618321.0459884531</v>
      </c>
      <c r="G38" s="61">
        <f t="shared" si="2"/>
        <v>112.07395862394935</v>
      </c>
      <c r="H38" s="61">
        <f t="shared" si="3"/>
        <v>53.251433621021725</v>
      </c>
    </row>
    <row r="39" spans="1:8">
      <c r="A39" s="46">
        <v>6711</v>
      </c>
      <c r="B39" s="46" t="s">
        <v>1349</v>
      </c>
      <c r="C39" s="47">
        <f>'Prihodi po izvorima fin.'!C8+'Prihodi po izvorima fin.'!C11</f>
        <v>3328589.4219921688</v>
      </c>
      <c r="D39" s="47">
        <f>'Prihodi po izvorima fin.'!D8+'Prihodi po izvorima fin.'!D11</f>
        <v>1719228.8499999999</v>
      </c>
      <c r="E39" s="47">
        <f>'Prihodi po izvorima fin.'!E8+'Prihodi po izvorima fin.'!E11</f>
        <v>1926807.83</v>
      </c>
      <c r="F39" s="47">
        <f>'Prihodi po izvorima fin.'!F8+'Prihodi po izvorima fin.'!F11</f>
        <v>3618321.0459884531</v>
      </c>
      <c r="G39" s="61">
        <f t="shared" si="2"/>
        <v>112.07395862394935</v>
      </c>
      <c r="H39" s="61">
        <f t="shared" si="3"/>
        <v>53.251433621021725</v>
      </c>
    </row>
    <row r="40" spans="1:8" hidden="1">
      <c r="A40" s="46">
        <v>6712</v>
      </c>
      <c r="B40" s="46" t="s">
        <v>1603</v>
      </c>
      <c r="C40" s="47">
        <f>'Prihodi po izvorima fin.'!C9+'Prihodi po izvorima fin.'!C12</f>
        <v>0</v>
      </c>
      <c r="D40" s="47">
        <f>'Prihodi po izvorima fin.'!D9+'Prihodi po izvorima fin.'!D12</f>
        <v>0</v>
      </c>
      <c r="E40" s="47">
        <f>'Prihodi po izvorima fin.'!E9+'Prihodi po izvorima fin.'!E12</f>
        <v>0</v>
      </c>
      <c r="F40" s="47">
        <f>'Prihodi po izvorima fin.'!F9+'Prihodi po izvorima fin.'!F12</f>
        <v>0</v>
      </c>
      <c r="G40" s="61" t="e">
        <f t="shared" si="2"/>
        <v>#DIV/0!</v>
      </c>
      <c r="H40" s="61" t="e">
        <f t="shared" si="3"/>
        <v>#DIV/0!</v>
      </c>
    </row>
    <row r="41" spans="1:8">
      <c r="A41" s="28">
        <v>68</v>
      </c>
      <c r="B41" s="28" t="s">
        <v>1418</v>
      </c>
      <c r="C41" s="35">
        <f t="shared" ref="C41:E41" si="16">C42+C44</f>
        <v>1123.2331276129803</v>
      </c>
      <c r="D41" s="29">
        <f>D42+D44</f>
        <v>1836.52</v>
      </c>
      <c r="E41" s="29">
        <f t="shared" si="16"/>
        <v>4957.71</v>
      </c>
      <c r="F41" s="29">
        <f>F42+F44</f>
        <v>2256.2877430486428</v>
      </c>
      <c r="G41" s="61">
        <f t="shared" si="2"/>
        <v>269.95132097662975</v>
      </c>
      <c r="H41" s="61">
        <f t="shared" si="3"/>
        <v>219.7286235</v>
      </c>
    </row>
    <row r="42" spans="1:8">
      <c r="A42" s="28">
        <v>681</v>
      </c>
      <c r="B42" s="28" t="s">
        <v>1409</v>
      </c>
      <c r="C42" s="35">
        <f t="shared" ref="C42:E42" si="17">C43</f>
        <v>441.96695202070475</v>
      </c>
      <c r="D42" s="29">
        <f>D43</f>
        <v>124.96</v>
      </c>
      <c r="E42" s="29">
        <f t="shared" si="17"/>
        <v>249.71</v>
      </c>
      <c r="F42" s="29">
        <f>F43</f>
        <v>1592.6737009755125</v>
      </c>
      <c r="G42" s="61">
        <f t="shared" si="2"/>
        <v>199.83194622279129</v>
      </c>
      <c r="H42" s="61">
        <f t="shared" si="3"/>
        <v>15.678666625000002</v>
      </c>
    </row>
    <row r="43" spans="1:8">
      <c r="A43" s="46">
        <v>6819</v>
      </c>
      <c r="B43" s="46" t="s">
        <v>1350</v>
      </c>
      <c r="C43" s="47">
        <f>'Prihodi po izvorima fin.'!C21</f>
        <v>441.96695202070475</v>
      </c>
      <c r="D43" s="47">
        <f>'Prihodi po izvorima fin.'!D21</f>
        <v>124.96</v>
      </c>
      <c r="E43" s="47">
        <f>'Prihodi po izvorima fin.'!E21</f>
        <v>249.71</v>
      </c>
      <c r="F43" s="47">
        <f>'Prihodi po izvorima fin.'!F21</f>
        <v>1592.6737009755125</v>
      </c>
      <c r="G43" s="61">
        <f t="shared" si="2"/>
        <v>199.83194622279129</v>
      </c>
      <c r="H43" s="61">
        <f t="shared" si="3"/>
        <v>15.678666625000002</v>
      </c>
    </row>
    <row r="44" spans="1:8">
      <c r="A44" s="28">
        <v>683</v>
      </c>
      <c r="B44" s="28" t="s">
        <v>1351</v>
      </c>
      <c r="C44" s="35">
        <f t="shared" ref="C44:E44" si="18">C45</f>
        <v>681.26617559227554</v>
      </c>
      <c r="D44" s="29">
        <f>D45</f>
        <v>1711.56</v>
      </c>
      <c r="E44" s="29">
        <f t="shared" si="18"/>
        <v>4708</v>
      </c>
      <c r="F44" s="29">
        <f>F45</f>
        <v>663.61404207313024</v>
      </c>
      <c r="G44" s="61">
        <f t="shared" si="2"/>
        <v>275.0706957395592</v>
      </c>
      <c r="H44" s="61">
        <f t="shared" si="3"/>
        <v>709.44852000000003</v>
      </c>
    </row>
    <row r="45" spans="1:8">
      <c r="A45" s="46">
        <v>6831</v>
      </c>
      <c r="B45" s="46" t="s">
        <v>1351</v>
      </c>
      <c r="C45" s="47">
        <f>'Prihodi po izvorima fin.'!C22</f>
        <v>681.26617559227554</v>
      </c>
      <c r="D45" s="47">
        <f>'Prihodi po izvorima fin.'!D22</f>
        <v>1711.56</v>
      </c>
      <c r="E45" s="47">
        <f>'Prihodi po izvorima fin.'!E22</f>
        <v>4708</v>
      </c>
      <c r="F45" s="47">
        <f>'Prihodi po izvorima fin.'!F22</f>
        <v>663.61404207313024</v>
      </c>
      <c r="G45" s="61">
        <f t="shared" si="2"/>
        <v>275.0706957395592</v>
      </c>
      <c r="H45" s="61">
        <f t="shared" si="3"/>
        <v>709.44852000000003</v>
      </c>
    </row>
    <row r="46" spans="1:8">
      <c r="A46" s="28">
        <v>7</v>
      </c>
      <c r="B46" s="28" t="s">
        <v>1410</v>
      </c>
      <c r="C46" s="35">
        <f>C47</f>
        <v>699.44920034507925</v>
      </c>
      <c r="D46" s="35">
        <f t="shared" ref="D46:F46" si="19">D47</f>
        <v>3031</v>
      </c>
      <c r="E46" s="35">
        <f t="shared" si="19"/>
        <v>334.16</v>
      </c>
      <c r="F46" s="35">
        <f t="shared" si="19"/>
        <v>796.33685048775624</v>
      </c>
      <c r="G46" s="61">
        <f t="shared" si="2"/>
        <v>11.024744308808975</v>
      </c>
      <c r="H46" s="61">
        <f t="shared" si="3"/>
        <v>41.962142000000007</v>
      </c>
    </row>
    <row r="47" spans="1:8">
      <c r="A47" s="28">
        <v>72</v>
      </c>
      <c r="B47" s="28" t="s">
        <v>1411</v>
      </c>
      <c r="C47" s="29">
        <f>C48+C55+C50+C53</f>
        <v>699.44920034507925</v>
      </c>
      <c r="D47" s="29">
        <f t="shared" ref="D47:F47" si="20">D48+D55+D50+D53</f>
        <v>3031</v>
      </c>
      <c r="E47" s="29">
        <f t="shared" si="20"/>
        <v>334.16</v>
      </c>
      <c r="F47" s="29">
        <f t="shared" si="20"/>
        <v>796.33685048775624</v>
      </c>
      <c r="G47" s="61">
        <f t="shared" si="2"/>
        <v>11.024744308808975</v>
      </c>
      <c r="H47" s="61">
        <f t="shared" si="3"/>
        <v>41.962142000000007</v>
      </c>
    </row>
    <row r="48" spans="1:8" s="74" customFormat="1">
      <c r="A48" s="28">
        <v>721</v>
      </c>
      <c r="B48" s="28" t="s">
        <v>1412</v>
      </c>
      <c r="C48" s="35">
        <f t="shared" ref="C48:E48" si="21">C49</f>
        <v>699.44920034507925</v>
      </c>
      <c r="D48" s="29">
        <f>D49</f>
        <v>376.54</v>
      </c>
      <c r="E48" s="29">
        <f t="shared" si="21"/>
        <v>334.16</v>
      </c>
      <c r="F48" s="29">
        <f>F49</f>
        <v>796.33685048775624</v>
      </c>
      <c r="G48" s="61">
        <f t="shared" si="2"/>
        <v>88.744887661337444</v>
      </c>
      <c r="H48" s="61">
        <f t="shared" si="3"/>
        <v>41.962142000000007</v>
      </c>
    </row>
    <row r="49" spans="1:8">
      <c r="A49" s="46">
        <v>7211</v>
      </c>
      <c r="B49" s="46" t="s">
        <v>1413</v>
      </c>
      <c r="C49" s="47">
        <f>'Prihodi po izvorima fin.'!C44</f>
        <v>699.44920034507925</v>
      </c>
      <c r="D49" s="47">
        <f>'Prihodi po izvorima fin.'!D44</f>
        <v>376.54</v>
      </c>
      <c r="E49" s="47">
        <f>'Prihodi po izvorima fin.'!E44</f>
        <v>334.16</v>
      </c>
      <c r="F49" s="47">
        <f>'Prihodi po izvorima fin.'!F44</f>
        <v>796.33685048775624</v>
      </c>
      <c r="G49" s="61">
        <f t="shared" si="2"/>
        <v>88.744887661337444</v>
      </c>
      <c r="H49" s="61">
        <f>E49/F49*100</f>
        <v>41.962142000000007</v>
      </c>
    </row>
    <row r="50" spans="1:8" s="74" customFormat="1" hidden="1">
      <c r="A50" s="28">
        <v>722</v>
      </c>
      <c r="B50" s="28" t="s">
        <v>1671</v>
      </c>
      <c r="C50" s="29">
        <f>C51+C52+C54</f>
        <v>0</v>
      </c>
      <c r="D50" s="29">
        <f>D51+D52</f>
        <v>0</v>
      </c>
      <c r="E50" s="29">
        <f>E51+E52</f>
        <v>0</v>
      </c>
      <c r="F50" s="29">
        <f t="shared" ref="F50" si="22">F51+F52</f>
        <v>0</v>
      </c>
      <c r="G50" s="61" t="e">
        <f t="shared" si="2"/>
        <v>#DIV/0!</v>
      </c>
      <c r="H50" s="61" t="e">
        <f t="shared" si="3"/>
        <v>#DIV/0!</v>
      </c>
    </row>
    <row r="51" spans="1:8" hidden="1">
      <c r="A51" s="46">
        <v>7221</v>
      </c>
      <c r="B51" s="46" t="s">
        <v>1586</v>
      </c>
      <c r="C51" s="47">
        <f>'Prihodi po izvorima fin.'!C45</f>
        <v>0</v>
      </c>
      <c r="D51" s="47">
        <f>'Prihodi po izvorima fin.'!D45</f>
        <v>0</v>
      </c>
      <c r="E51" s="47">
        <f>'Prihodi po izvorima fin.'!E45</f>
        <v>0</v>
      </c>
      <c r="F51" s="47">
        <f>'Prihodi po izvorima fin.'!F45</f>
        <v>0</v>
      </c>
      <c r="G51" s="61" t="e">
        <f t="shared" si="2"/>
        <v>#DIV/0!</v>
      </c>
      <c r="H51" s="61" t="e">
        <f t="shared" si="3"/>
        <v>#DIV/0!</v>
      </c>
    </row>
    <row r="52" spans="1:8" hidden="1">
      <c r="A52" s="46">
        <v>7222</v>
      </c>
      <c r="B52" s="46" t="s">
        <v>1585</v>
      </c>
      <c r="C52" s="47">
        <f>'Prihodi po izvorima fin.'!C46</f>
        <v>0</v>
      </c>
      <c r="D52" s="47">
        <f>'Prihodi po izvorima fin.'!D46</f>
        <v>0</v>
      </c>
      <c r="E52" s="47">
        <f>'Prihodi po izvorima fin.'!E46</f>
        <v>0</v>
      </c>
      <c r="F52" s="47">
        <f>'Prihodi po izvorima fin.'!F46</f>
        <v>0</v>
      </c>
      <c r="G52" s="61" t="e">
        <f t="shared" si="2"/>
        <v>#DIV/0!</v>
      </c>
      <c r="H52" s="61" t="e">
        <f t="shared" si="3"/>
        <v>#DIV/0!</v>
      </c>
    </row>
    <row r="53" spans="1:8" s="74" customFormat="1">
      <c r="A53" s="28">
        <v>723</v>
      </c>
      <c r="B53" s="28" t="s">
        <v>1654</v>
      </c>
      <c r="C53" s="29">
        <f>C54</f>
        <v>0</v>
      </c>
      <c r="D53" s="29">
        <f t="shared" ref="D53:F53" si="23">D54</f>
        <v>2654.46</v>
      </c>
      <c r="E53" s="29">
        <f t="shared" si="23"/>
        <v>0</v>
      </c>
      <c r="F53" s="29">
        <f t="shared" si="23"/>
        <v>0</v>
      </c>
      <c r="G53" s="61">
        <f t="shared" si="2"/>
        <v>0</v>
      </c>
      <c r="H53" s="61" t="e">
        <f t="shared" si="3"/>
        <v>#DIV/0!</v>
      </c>
    </row>
    <row r="54" spans="1:8">
      <c r="A54" s="46">
        <v>7233</v>
      </c>
      <c r="B54" s="46" t="s">
        <v>1655</v>
      </c>
      <c r="C54" s="47">
        <f>'Prihodi po izvorima fin.'!C47</f>
        <v>0</v>
      </c>
      <c r="D54" s="47">
        <f>'Prihodi po izvorima fin.'!D47</f>
        <v>2654.46</v>
      </c>
      <c r="E54" s="47">
        <f>'Prihodi po izvorima fin.'!E47</f>
        <v>0</v>
      </c>
      <c r="F54" s="47">
        <f>'Prihodi po izvorima fin.'!F47</f>
        <v>0</v>
      </c>
      <c r="G54" s="61">
        <f t="shared" si="2"/>
        <v>0</v>
      </c>
      <c r="H54" s="61" t="e">
        <f t="shared" si="3"/>
        <v>#DIV/0!</v>
      </c>
    </row>
    <row r="55" spans="1:8" s="74" customFormat="1" hidden="1">
      <c r="A55" s="28">
        <v>726</v>
      </c>
      <c r="B55" s="28" t="s">
        <v>1672</v>
      </c>
      <c r="C55" s="35">
        <f t="shared" ref="C55:E55" si="24">C56</f>
        <v>0</v>
      </c>
      <c r="D55" s="29">
        <f>D56</f>
        <v>0</v>
      </c>
      <c r="E55" s="29">
        <f t="shared" si="24"/>
        <v>0</v>
      </c>
      <c r="F55" s="29">
        <f>F56</f>
        <v>0</v>
      </c>
      <c r="G55" s="61" t="e">
        <f t="shared" si="2"/>
        <v>#DIV/0!</v>
      </c>
      <c r="H55" s="61" t="e">
        <f t="shared" si="3"/>
        <v>#DIV/0!</v>
      </c>
    </row>
    <row r="56" spans="1:8" hidden="1">
      <c r="A56" s="46">
        <v>7263</v>
      </c>
      <c r="B56" s="46" t="s">
        <v>1578</v>
      </c>
      <c r="C56" s="47">
        <f>'Prihodi po izvorima fin.'!C48</f>
        <v>0</v>
      </c>
      <c r="D56" s="47">
        <f>'Prihodi po izvorima fin.'!D48</f>
        <v>0</v>
      </c>
      <c r="E56" s="47">
        <f>'Prihodi po izvorima fin.'!E48</f>
        <v>0</v>
      </c>
      <c r="F56" s="47">
        <f>'Prihodi po izvorima fin.'!F48</f>
        <v>0</v>
      </c>
      <c r="G56" s="61" t="e">
        <f t="shared" si="2"/>
        <v>#DIV/0!</v>
      </c>
      <c r="H56" s="65" t="e">
        <f t="shared" si="3"/>
        <v>#DIV/0!</v>
      </c>
    </row>
    <row r="57" spans="1:8">
      <c r="A57" s="48"/>
      <c r="B57" s="48" t="s">
        <v>1365</v>
      </c>
      <c r="C57" s="49">
        <f>C5+C46</f>
        <v>6645816.4443559619</v>
      </c>
      <c r="D57" s="49">
        <f>D5+D46</f>
        <v>2874355.27</v>
      </c>
      <c r="E57" s="49">
        <f>E5+E46</f>
        <v>2807648.8600000003</v>
      </c>
      <c r="F57" s="49">
        <f>F5+F46</f>
        <v>6025337.9681465263</v>
      </c>
      <c r="G57" s="65">
        <f t="shared" si="2"/>
        <v>97.679256607691372</v>
      </c>
      <c r="H57" s="65">
        <f t="shared" si="3"/>
        <v>46.597367232226318</v>
      </c>
    </row>
  </sheetData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9"/>
  <sheetViews>
    <sheetView workbookViewId="0">
      <selection activeCell="D20" sqref="D20"/>
    </sheetView>
  </sheetViews>
  <sheetFormatPr defaultRowHeight="15"/>
  <cols>
    <col min="1" max="1" width="7.7109375" customWidth="1"/>
    <col min="2" max="2" width="68.28515625" customWidth="1"/>
    <col min="3" max="3" width="19.85546875" customWidth="1"/>
    <col min="4" max="4" width="16" customWidth="1"/>
    <col min="5" max="5" width="15.140625" style="99" customWidth="1"/>
    <col min="6" max="6" width="15.140625" style="116" customWidth="1"/>
    <col min="7" max="7" width="9.5703125" customWidth="1"/>
  </cols>
  <sheetData>
    <row r="1" spans="1:10">
      <c r="A1" s="195" t="s">
        <v>1436</v>
      </c>
      <c r="B1" s="196"/>
      <c r="C1" s="196"/>
      <c r="D1" s="196"/>
      <c r="E1" s="196"/>
      <c r="F1" s="196"/>
      <c r="G1" s="196"/>
      <c r="H1" s="196"/>
    </row>
    <row r="3" spans="1:10">
      <c r="A3" s="130" t="s">
        <v>1648</v>
      </c>
      <c r="B3" s="130"/>
      <c r="C3" s="130"/>
      <c r="D3" s="130"/>
      <c r="E3" s="135"/>
      <c r="F3" s="130"/>
      <c r="G3" s="130"/>
      <c r="H3" s="130"/>
      <c r="J3">
        <v>7.5345000000000004</v>
      </c>
    </row>
    <row r="4" spans="1:10" ht="51.75" customHeight="1">
      <c r="A4" s="68" t="s">
        <v>1347</v>
      </c>
      <c r="B4" s="68" t="s">
        <v>1348</v>
      </c>
      <c r="C4" s="54" t="str">
        <f>'Opći dio'!B11</f>
        <v>Izvršenje 2021.</v>
      </c>
      <c r="D4" s="54" t="str">
        <f>'Opći dio'!C11</f>
        <v>IZVRŠENJE                   I.-VI. 2022.</v>
      </c>
      <c r="E4" s="54" t="str">
        <f>'Opći dio'!D11</f>
        <v>IZVRŠENJE                 I. -VI. 2023.</v>
      </c>
      <c r="F4" s="54" t="str">
        <f>'Opći dio'!E11</f>
        <v>PLAN 2023.</v>
      </c>
      <c r="G4" s="27" t="str">
        <f>'Opći dio prihodi'!G3</f>
        <v>Indeks                (4/3)</v>
      </c>
      <c r="H4" s="27" t="str">
        <f>'Opći dio prihodi'!H3</f>
        <v>Indeks (4/5)</v>
      </c>
    </row>
    <row r="5" spans="1:10">
      <c r="A5" s="68"/>
      <c r="B5" s="68">
        <f>'Opći dio prihodi'!B4</f>
        <v>1</v>
      </c>
      <c r="C5" s="68">
        <f>'Opći dio prihodi'!C4</f>
        <v>2</v>
      </c>
      <c r="D5" s="68">
        <f>'Opći dio prihodi'!D4</f>
        <v>3</v>
      </c>
      <c r="E5" s="68">
        <f>'Opći dio prihodi'!E4</f>
        <v>4</v>
      </c>
      <c r="F5" s="68">
        <f>'Opći dio prihodi'!F4</f>
        <v>5</v>
      </c>
      <c r="G5" s="68">
        <f>'Opći dio prihodi'!G4</f>
        <v>6</v>
      </c>
      <c r="H5" s="68">
        <f>'Opći dio prihodi'!H4</f>
        <v>7</v>
      </c>
    </row>
    <row r="6" spans="1:10" s="45" customFormat="1">
      <c r="A6" s="63">
        <v>6</v>
      </c>
      <c r="B6" s="28" t="s">
        <v>1395</v>
      </c>
      <c r="C6" s="29">
        <f>C7+C10+C13+C19+C23+C27+C37+C40</f>
        <v>6645116.9951556167</v>
      </c>
      <c r="D6" s="29">
        <f>D7+D10+D13+D19+D23+D27+D37+D40</f>
        <v>2871324.27</v>
      </c>
      <c r="E6" s="35">
        <f>E7+E10+E13+E19+E23+E27+E37+E40</f>
        <v>2807314.6999999997</v>
      </c>
      <c r="F6" s="29">
        <f>F7+F10+F13+F19+F23+F27+F37+F40</f>
        <v>6024541.6312960386</v>
      </c>
      <c r="G6" s="61">
        <f>E6/D6*100</f>
        <v>97.770730019288266</v>
      </c>
      <c r="H6" s="61">
        <f>E6/F6*100</f>
        <v>46.597979926251618</v>
      </c>
    </row>
    <row r="7" spans="1:10">
      <c r="A7" s="50"/>
      <c r="B7" s="50" t="s">
        <v>1261</v>
      </c>
      <c r="C7" s="51">
        <f t="shared" ref="C7:E7" si="0">C8+C9</f>
        <v>3286867.0781073724</v>
      </c>
      <c r="D7" s="51">
        <f>D8+D9</f>
        <v>1714630.41</v>
      </c>
      <c r="E7" s="53">
        <f t="shared" si="0"/>
        <v>1922237.6</v>
      </c>
      <c r="F7" s="51">
        <f>F8+F9</f>
        <v>3615418</v>
      </c>
      <c r="G7" s="66">
        <f t="shared" ref="G7:G49" si="1">E7/D7*100</f>
        <v>112.10798483388618</v>
      </c>
      <c r="H7" s="66">
        <f t="shared" ref="H7:H49" si="2">E7/F7*100</f>
        <v>53.167783088981693</v>
      </c>
      <c r="I7" s="72"/>
    </row>
    <row r="8" spans="1:10">
      <c r="A8" s="20">
        <v>6711</v>
      </c>
      <c r="B8" s="20" t="s">
        <v>1349</v>
      </c>
      <c r="C8" s="52">
        <v>3286867.0781073724</v>
      </c>
      <c r="D8" s="52">
        <v>1714630.41</v>
      </c>
      <c r="E8" s="79">
        <v>1922237.6</v>
      </c>
      <c r="F8" s="52">
        <v>3615418</v>
      </c>
      <c r="G8" s="159">
        <f t="shared" si="1"/>
        <v>112.10798483388618</v>
      </c>
      <c r="H8" s="159">
        <f>E8/F8*100</f>
        <v>53.167783088981693</v>
      </c>
    </row>
    <row r="9" spans="1:10" hidden="1">
      <c r="A9" s="20">
        <v>6712</v>
      </c>
      <c r="B9" s="20" t="s">
        <v>1602</v>
      </c>
      <c r="C9" s="52"/>
      <c r="D9" s="52"/>
      <c r="E9" s="79"/>
      <c r="F9" s="52"/>
      <c r="G9" s="159" t="e">
        <f t="shared" si="1"/>
        <v>#DIV/0!</v>
      </c>
      <c r="H9" s="159" t="e">
        <f t="shared" si="2"/>
        <v>#DIV/0!</v>
      </c>
    </row>
    <row r="10" spans="1:10">
      <c r="A10" s="50"/>
      <c r="B10" s="50" t="s">
        <v>1554</v>
      </c>
      <c r="C10" s="51">
        <f t="shared" ref="C10:E10" si="3">C11+C12</f>
        <v>41722.343884796603</v>
      </c>
      <c r="D10" s="51">
        <f>D11+D12</f>
        <v>4598.4399999999996</v>
      </c>
      <c r="E10" s="53">
        <f t="shared" si="3"/>
        <v>4570.2299999999996</v>
      </c>
      <c r="F10" s="51">
        <f>F11+F12</f>
        <v>2903.0459884531156</v>
      </c>
      <c r="G10" s="66">
        <f t="shared" si="1"/>
        <v>99.386531084454731</v>
      </c>
      <c r="H10" s="66">
        <f t="shared" si="2"/>
        <v>157.42878404882731</v>
      </c>
      <c r="I10" s="72"/>
      <c r="J10" s="72"/>
    </row>
    <row r="11" spans="1:10">
      <c r="A11" s="20">
        <v>6711</v>
      </c>
      <c r="B11" s="20" t="s">
        <v>1554</v>
      </c>
      <c r="C11" s="52">
        <v>41722.343884796603</v>
      </c>
      <c r="D11" s="52">
        <v>4598.4399999999996</v>
      </c>
      <c r="E11" s="79">
        <v>4570.2299999999996</v>
      </c>
      <c r="F11" s="52">
        <v>2903.0459884531156</v>
      </c>
      <c r="G11" s="159">
        <f t="shared" si="1"/>
        <v>99.386531084454731</v>
      </c>
      <c r="H11" s="159">
        <f t="shared" si="2"/>
        <v>157.42878404882731</v>
      </c>
      <c r="I11" s="72"/>
      <c r="J11" s="72"/>
    </row>
    <row r="12" spans="1:10" hidden="1">
      <c r="A12" s="20">
        <v>6712</v>
      </c>
      <c r="B12" s="20" t="s">
        <v>1663</v>
      </c>
      <c r="C12" s="52"/>
      <c r="D12" s="52"/>
      <c r="E12" s="79"/>
      <c r="F12" s="52"/>
      <c r="G12" s="159" t="e">
        <f t="shared" si="1"/>
        <v>#DIV/0!</v>
      </c>
      <c r="H12" s="159" t="e">
        <f t="shared" si="2"/>
        <v>#DIV/0!</v>
      </c>
      <c r="I12" s="72"/>
      <c r="J12" s="72"/>
    </row>
    <row r="13" spans="1:10">
      <c r="A13" s="50"/>
      <c r="B13" s="50" t="s">
        <v>1263</v>
      </c>
      <c r="C13" s="51">
        <f>SUM(C14:C18)</f>
        <v>891115.80065034167</v>
      </c>
      <c r="D13" s="51">
        <f>SUM(D14:D18)</f>
        <v>281937.06</v>
      </c>
      <c r="E13" s="53">
        <f>SUM(E14:E18)</f>
        <v>420198.82</v>
      </c>
      <c r="F13" s="51">
        <f>SUM(F14:F18)</f>
        <v>800053.08912336582</v>
      </c>
      <c r="G13" s="66">
        <f t="shared" si="1"/>
        <v>149.03993820464751</v>
      </c>
      <c r="H13" s="66">
        <f t="shared" si="2"/>
        <v>52.521367108327809</v>
      </c>
    </row>
    <row r="14" spans="1:10">
      <c r="A14" s="20">
        <v>6413</v>
      </c>
      <c r="B14" s="20" t="s">
        <v>1359</v>
      </c>
      <c r="C14" s="52">
        <v>1922.8880483111022</v>
      </c>
      <c r="D14" s="52">
        <v>10.78</v>
      </c>
      <c r="E14" s="79"/>
      <c r="F14" s="52"/>
      <c r="G14" s="159">
        <f t="shared" si="1"/>
        <v>0</v>
      </c>
      <c r="H14" s="159" t="e">
        <f t="shared" si="2"/>
        <v>#DIV/0!</v>
      </c>
      <c r="I14" s="72"/>
    </row>
    <row r="15" spans="1:10">
      <c r="A15" s="20">
        <v>6414</v>
      </c>
      <c r="B15" s="20" t="s">
        <v>1360</v>
      </c>
      <c r="C15" s="52">
        <v>45.789368903045983</v>
      </c>
      <c r="D15" s="52"/>
      <c r="E15" s="79">
        <v>81.44</v>
      </c>
      <c r="F15" s="52"/>
      <c r="G15" s="159" t="e">
        <f t="shared" si="1"/>
        <v>#DIV/0!</v>
      </c>
      <c r="H15" s="159" t="e">
        <f t="shared" si="2"/>
        <v>#DIV/0!</v>
      </c>
    </row>
    <row r="16" spans="1:10" ht="30">
      <c r="A16" s="20">
        <v>6415</v>
      </c>
      <c r="B16" s="22" t="s">
        <v>1361</v>
      </c>
      <c r="C16" s="52">
        <v>926.67064835091901</v>
      </c>
      <c r="D16" s="52">
        <v>142.18</v>
      </c>
      <c r="E16" s="79">
        <v>8.5299999999999994</v>
      </c>
      <c r="F16" s="52">
        <v>0</v>
      </c>
      <c r="G16" s="159">
        <f t="shared" si="1"/>
        <v>5.9994373329582213</v>
      </c>
      <c r="H16" s="159" t="e">
        <f t="shared" si="2"/>
        <v>#DIV/0!</v>
      </c>
    </row>
    <row r="17" spans="1:8">
      <c r="A17" s="20">
        <v>6614</v>
      </c>
      <c r="B17" s="22" t="s">
        <v>1461</v>
      </c>
      <c r="C17" s="52">
        <v>2223.3724865618155</v>
      </c>
      <c r="D17" s="52">
        <v>485.1</v>
      </c>
      <c r="E17" s="79">
        <v>228.59</v>
      </c>
      <c r="F17" s="52">
        <v>1990.8421262193906</v>
      </c>
      <c r="G17" s="159">
        <f t="shared" si="1"/>
        <v>47.12224283652855</v>
      </c>
      <c r="H17" s="159">
        <f t="shared" si="2"/>
        <v>11.482075700000001</v>
      </c>
    </row>
    <row r="18" spans="1:8">
      <c r="A18" s="20">
        <v>6615</v>
      </c>
      <c r="B18" s="20" t="s">
        <v>1362</v>
      </c>
      <c r="C18" s="52">
        <v>885997.08009821479</v>
      </c>
      <c r="D18" s="52">
        <v>281299</v>
      </c>
      <c r="E18" s="79">
        <v>419880.26</v>
      </c>
      <c r="F18" s="52">
        <v>798062.2469971464</v>
      </c>
      <c r="G18" s="159">
        <f t="shared" si="1"/>
        <v>149.26475387399174</v>
      </c>
      <c r="H18" s="159">
        <f t="shared" si="2"/>
        <v>52.612469964576761</v>
      </c>
    </row>
    <row r="19" spans="1:8">
      <c r="A19" s="50"/>
      <c r="B19" s="50" t="s">
        <v>1262</v>
      </c>
      <c r="C19" s="51">
        <f t="shared" ref="C19:E19" si="4">SUM(C20:C22)</f>
        <v>910090.38423253025</v>
      </c>
      <c r="D19" s="51">
        <f>SUM(D20:D22)</f>
        <v>42484.729999999996</v>
      </c>
      <c r="E19" s="53">
        <f t="shared" si="4"/>
        <v>31378.23</v>
      </c>
      <c r="F19" s="51">
        <f>SUM(F20:F22)</f>
        <v>864954.5424381179</v>
      </c>
      <c r="G19" s="66">
        <f t="shared" si="1"/>
        <v>73.857666036714846</v>
      </c>
      <c r="H19" s="66">
        <f t="shared" si="2"/>
        <v>3.627731685361363</v>
      </c>
    </row>
    <row r="20" spans="1:8">
      <c r="A20" s="20">
        <v>6526</v>
      </c>
      <c r="B20" s="20" t="s">
        <v>1641</v>
      </c>
      <c r="C20" s="52">
        <v>908967.15110491728</v>
      </c>
      <c r="D20" s="52">
        <f>1807.49+38840.72</f>
        <v>40648.21</v>
      </c>
      <c r="E20" s="79">
        <v>26420.52</v>
      </c>
      <c r="F20" s="52">
        <v>862698.25469506928</v>
      </c>
      <c r="G20" s="159">
        <f t="shared" si="1"/>
        <v>64.997991301461994</v>
      </c>
      <c r="H20" s="159">
        <f t="shared" si="2"/>
        <v>3.0625447375384618</v>
      </c>
    </row>
    <row r="21" spans="1:8">
      <c r="A21" s="20">
        <v>6819</v>
      </c>
      <c r="B21" s="20" t="s">
        <v>1460</v>
      </c>
      <c r="C21" s="52">
        <v>441.96695202070475</v>
      </c>
      <c r="D21" s="52">
        <v>124.96</v>
      </c>
      <c r="E21" s="79">
        <v>249.71</v>
      </c>
      <c r="F21" s="52">
        <v>1592.6737009755125</v>
      </c>
      <c r="G21" s="159">
        <f t="shared" si="1"/>
        <v>199.83194622279129</v>
      </c>
      <c r="H21" s="159">
        <f t="shared" si="2"/>
        <v>15.678666625000002</v>
      </c>
    </row>
    <row r="22" spans="1:8">
      <c r="A22" s="20">
        <v>6831</v>
      </c>
      <c r="B22" s="20" t="s">
        <v>1351</v>
      </c>
      <c r="C22" s="52">
        <v>681.26617559227554</v>
      </c>
      <c r="D22" s="52">
        <v>1711.56</v>
      </c>
      <c r="E22" s="79">
        <v>4708</v>
      </c>
      <c r="F22" s="52">
        <v>663.61404207313024</v>
      </c>
      <c r="G22" s="159">
        <f t="shared" si="1"/>
        <v>275.0706957395592</v>
      </c>
      <c r="H22" s="159">
        <f t="shared" si="2"/>
        <v>709.44852000000003</v>
      </c>
    </row>
    <row r="23" spans="1:8">
      <c r="A23" s="50"/>
      <c r="B23" s="50" t="s">
        <v>1432</v>
      </c>
      <c r="C23" s="51">
        <f>C25+C26+C24</f>
        <v>1145781.5382573495</v>
      </c>
      <c r="D23" s="51">
        <f t="shared" ref="D23:F23" si="5">D25+D26+D24</f>
        <v>535128.69999999995</v>
      </c>
      <c r="E23" s="51">
        <f t="shared" si="5"/>
        <v>316841.34000000003</v>
      </c>
      <c r="F23" s="51">
        <f t="shared" si="5"/>
        <v>530891.23365850421</v>
      </c>
      <c r="G23" s="66">
        <f t="shared" si="1"/>
        <v>59.20843714792349</v>
      </c>
      <c r="H23" s="66">
        <f t="shared" si="2"/>
        <v>59.681026905750002</v>
      </c>
    </row>
    <row r="24" spans="1:8">
      <c r="A24" s="20">
        <v>6311</v>
      </c>
      <c r="B24" s="20" t="s">
        <v>1692</v>
      </c>
      <c r="C24" s="52"/>
      <c r="D24" s="52"/>
      <c r="E24" s="79">
        <v>113047.2</v>
      </c>
      <c r="F24" s="52"/>
      <c r="G24" s="159" t="e">
        <f t="shared" si="1"/>
        <v>#DIV/0!</v>
      </c>
      <c r="H24" s="159" t="e">
        <f t="shared" si="2"/>
        <v>#DIV/0!</v>
      </c>
    </row>
    <row r="25" spans="1:8">
      <c r="A25" s="20">
        <v>6323</v>
      </c>
      <c r="B25" s="20" t="s">
        <v>1352</v>
      </c>
      <c r="C25" s="52">
        <v>1137344.2166036232</v>
      </c>
      <c r="D25" s="52">
        <v>535128.69999999995</v>
      </c>
      <c r="E25" s="79">
        <v>203794.14</v>
      </c>
      <c r="F25" s="52">
        <v>530891.23365850421</v>
      </c>
      <c r="G25" s="159">
        <f t="shared" si="1"/>
        <v>38.08320129344586</v>
      </c>
      <c r="H25" s="159">
        <f t="shared" si="2"/>
        <v>38.387173695750008</v>
      </c>
    </row>
    <row r="26" spans="1:8">
      <c r="A26" s="20">
        <v>6324</v>
      </c>
      <c r="B26" s="20" t="s">
        <v>1459</v>
      </c>
      <c r="C26" s="52">
        <v>8437.3216537261924</v>
      </c>
      <c r="D26" s="52"/>
      <c r="E26" s="79"/>
      <c r="F26" s="52"/>
      <c r="G26" s="159" t="e">
        <f t="shared" si="1"/>
        <v>#DIV/0!</v>
      </c>
      <c r="H26" s="159" t="e">
        <f t="shared" si="2"/>
        <v>#DIV/0!</v>
      </c>
    </row>
    <row r="27" spans="1:8">
      <c r="A27" s="50"/>
      <c r="B27" s="50" t="s">
        <v>174</v>
      </c>
      <c r="C27" s="51">
        <f t="shared" ref="C27:E27" si="6">SUM(C28:C36)</f>
        <v>63602.229743181364</v>
      </c>
      <c r="D27" s="51">
        <f>SUM(D28:D36)</f>
        <v>57790</v>
      </c>
      <c r="E27" s="53">
        <f t="shared" si="6"/>
        <v>48079.78</v>
      </c>
      <c r="F27" s="51">
        <f>SUM(F28:F36)</f>
        <v>150967.2838277258</v>
      </c>
      <c r="G27" s="66">
        <f t="shared" si="1"/>
        <v>83.197404395224083</v>
      </c>
      <c r="H27" s="66">
        <f t="shared" si="2"/>
        <v>31.847814162746392</v>
      </c>
    </row>
    <row r="28" spans="1:8">
      <c r="A28" s="20">
        <v>6321</v>
      </c>
      <c r="B28" s="20" t="s">
        <v>1353</v>
      </c>
      <c r="C28" s="52">
        <v>31543.964430287342</v>
      </c>
      <c r="D28" s="52"/>
      <c r="E28" s="79">
        <v>4812.0600000000004</v>
      </c>
      <c r="F28" s="52"/>
      <c r="G28" s="159" t="e">
        <f t="shared" si="1"/>
        <v>#DIV/0!</v>
      </c>
      <c r="H28" s="159" t="e">
        <f t="shared" si="2"/>
        <v>#DIV/0!</v>
      </c>
    </row>
    <row r="29" spans="1:8" hidden="1">
      <c r="A29" s="20">
        <v>6322</v>
      </c>
      <c r="B29" s="20" t="s">
        <v>1354</v>
      </c>
      <c r="C29" s="52">
        <v>0</v>
      </c>
      <c r="D29" s="52"/>
      <c r="E29" s="79"/>
      <c r="F29" s="52"/>
      <c r="G29" s="159" t="e">
        <f t="shared" si="1"/>
        <v>#DIV/0!</v>
      </c>
      <c r="H29" s="159" t="e">
        <f t="shared" si="2"/>
        <v>#DIV/0!</v>
      </c>
    </row>
    <row r="30" spans="1:8" hidden="1">
      <c r="A30" s="20">
        <v>6323</v>
      </c>
      <c r="B30" s="20" t="s">
        <v>1583</v>
      </c>
      <c r="C30" s="52">
        <v>0</v>
      </c>
      <c r="D30" s="52"/>
      <c r="E30" s="79"/>
      <c r="F30" s="52"/>
      <c r="G30" s="159" t="e">
        <f t="shared" si="1"/>
        <v>#DIV/0!</v>
      </c>
      <c r="H30" s="159" t="e">
        <f t="shared" si="2"/>
        <v>#DIV/0!</v>
      </c>
    </row>
    <row r="31" spans="1:8" hidden="1">
      <c r="A31" s="20">
        <v>6324</v>
      </c>
      <c r="B31" s="20" t="s">
        <v>1584</v>
      </c>
      <c r="C31" s="52">
        <v>0</v>
      </c>
      <c r="D31" s="52"/>
      <c r="E31" s="79"/>
      <c r="F31" s="52"/>
      <c r="G31" s="159" t="e">
        <f t="shared" si="1"/>
        <v>#DIV/0!</v>
      </c>
      <c r="H31" s="159" t="e">
        <f t="shared" si="2"/>
        <v>#DIV/0!</v>
      </c>
    </row>
    <row r="32" spans="1:8" hidden="1">
      <c r="A32" s="20">
        <v>6341</v>
      </c>
      <c r="B32" s="20" t="s">
        <v>1356</v>
      </c>
      <c r="C32" s="52">
        <v>0</v>
      </c>
      <c r="D32" s="52"/>
      <c r="E32" s="79"/>
      <c r="F32" s="52"/>
      <c r="G32" s="159" t="e">
        <f t="shared" si="1"/>
        <v>#DIV/0!</v>
      </c>
      <c r="H32" s="159" t="e">
        <f t="shared" si="2"/>
        <v>#DIV/0!</v>
      </c>
    </row>
    <row r="33" spans="1:14">
      <c r="A33" s="20">
        <v>63613</v>
      </c>
      <c r="B33" s="20" t="s">
        <v>1637</v>
      </c>
      <c r="C33" s="52">
        <v>0</v>
      </c>
      <c r="D33" s="52">
        <v>291.99</v>
      </c>
      <c r="E33" s="79">
        <v>500</v>
      </c>
      <c r="F33" s="52"/>
      <c r="G33" s="159">
        <f t="shared" si="1"/>
        <v>171.23874105277577</v>
      </c>
      <c r="H33" s="159" t="e">
        <f t="shared" si="2"/>
        <v>#DIV/0!</v>
      </c>
    </row>
    <row r="34" spans="1:14" ht="30">
      <c r="A34" s="20">
        <v>6391</v>
      </c>
      <c r="B34" s="22" t="s">
        <v>1664</v>
      </c>
      <c r="C34" s="52">
        <v>14780.808281903244</v>
      </c>
      <c r="D34" s="52">
        <v>26044.29</v>
      </c>
      <c r="E34" s="79">
        <v>39016.239999999998</v>
      </c>
      <c r="F34" s="52">
        <v>54973.787245338106</v>
      </c>
      <c r="G34" s="159">
        <f t="shared" si="1"/>
        <v>149.80727061478734</v>
      </c>
      <c r="H34" s="159">
        <f t="shared" si="2"/>
        <v>70.972443331723809</v>
      </c>
    </row>
    <row r="35" spans="1:14">
      <c r="A35" s="20">
        <v>6393</v>
      </c>
      <c r="B35" s="22" t="s">
        <v>1548</v>
      </c>
      <c r="C35" s="52">
        <v>17277.457030990776</v>
      </c>
      <c r="D35" s="52">
        <v>31453.72</v>
      </c>
      <c r="E35" s="79">
        <v>3751.48</v>
      </c>
      <c r="F35" s="52">
        <v>95993.496582387685</v>
      </c>
      <c r="G35" s="159">
        <f t="shared" si="1"/>
        <v>11.926983517370918</v>
      </c>
      <c r="H35" s="159">
        <f t="shared" si="2"/>
        <v>3.9080564137803262</v>
      </c>
    </row>
    <row r="36" spans="1:14" hidden="1">
      <c r="A36" s="20">
        <v>6394</v>
      </c>
      <c r="B36" s="22" t="s">
        <v>1665</v>
      </c>
      <c r="C36" s="52"/>
      <c r="D36" s="52"/>
      <c r="E36" s="79"/>
      <c r="F36" s="52"/>
      <c r="G36" s="159" t="e">
        <f t="shared" si="1"/>
        <v>#DIV/0!</v>
      </c>
      <c r="H36" s="159" t="e">
        <f t="shared" si="2"/>
        <v>#DIV/0!</v>
      </c>
    </row>
    <row r="37" spans="1:14">
      <c r="A37" s="50"/>
      <c r="B37" s="50" t="s">
        <v>1546</v>
      </c>
      <c r="C37" s="51">
        <f t="shared" ref="C37:E37" si="7">C38+C39</f>
        <v>236426.57110624458</v>
      </c>
      <c r="D37" s="51">
        <f>D38+D39</f>
        <v>183991.5</v>
      </c>
      <c r="E37" s="53">
        <f t="shared" si="7"/>
        <v>45209.31</v>
      </c>
      <c r="F37" s="51">
        <f>F38+F39</f>
        <v>18873.979693410311</v>
      </c>
      <c r="G37" s="66">
        <f t="shared" si="1"/>
        <v>24.571412266327521</v>
      </c>
      <c r="H37" s="66">
        <f t="shared" si="2"/>
        <v>239.53247134087169</v>
      </c>
    </row>
    <row r="38" spans="1:14">
      <c r="A38" s="20">
        <v>6323</v>
      </c>
      <c r="B38" s="20" t="s">
        <v>1666</v>
      </c>
      <c r="C38" s="52">
        <v>178852.08043002189</v>
      </c>
      <c r="D38" s="52">
        <v>183991.5</v>
      </c>
      <c r="E38" s="79">
        <v>45209.31</v>
      </c>
      <c r="F38" s="52">
        <v>18873.979693410311</v>
      </c>
      <c r="G38" s="159">
        <f t="shared" si="1"/>
        <v>24.571412266327521</v>
      </c>
      <c r="H38" s="159">
        <f t="shared" si="2"/>
        <v>239.53247134087169</v>
      </c>
    </row>
    <row r="39" spans="1:14">
      <c r="A39" s="20">
        <v>6324</v>
      </c>
      <c r="B39" s="20" t="s">
        <v>1667</v>
      </c>
      <c r="C39" s="52">
        <v>57574.490676222704</v>
      </c>
      <c r="D39" s="52"/>
      <c r="E39" s="79"/>
      <c r="F39" s="52"/>
      <c r="G39" s="159" t="e">
        <f t="shared" si="1"/>
        <v>#DIV/0!</v>
      </c>
      <c r="H39" s="159" t="e">
        <f t="shared" si="2"/>
        <v>#DIV/0!</v>
      </c>
    </row>
    <row r="40" spans="1:14">
      <c r="A40" s="50"/>
      <c r="B40" s="50" t="s">
        <v>522</v>
      </c>
      <c r="C40" s="51">
        <f t="shared" ref="C40:E40" si="8">C41+C42</f>
        <v>69511.049173800508</v>
      </c>
      <c r="D40" s="51">
        <f>D41+D42</f>
        <v>50763.43</v>
      </c>
      <c r="E40" s="53">
        <f t="shared" si="8"/>
        <v>18799.39</v>
      </c>
      <c r="F40" s="51">
        <f>F41+F42</f>
        <v>40480.456566460947</v>
      </c>
      <c r="G40" s="66">
        <f t="shared" si="1"/>
        <v>37.033332853985634</v>
      </c>
      <c r="H40" s="66">
        <f t="shared" si="2"/>
        <v>46.440657034426224</v>
      </c>
    </row>
    <row r="41" spans="1:14">
      <c r="A41" s="20">
        <v>6631</v>
      </c>
      <c r="B41" s="20" t="s">
        <v>1363</v>
      </c>
      <c r="C41" s="52">
        <v>69511.049173800508</v>
      </c>
      <c r="D41" s="52">
        <v>50763.43</v>
      </c>
      <c r="E41" s="79">
        <v>18799.39</v>
      </c>
      <c r="F41" s="52">
        <v>40480.456566460947</v>
      </c>
      <c r="G41" s="159">
        <f t="shared" si="1"/>
        <v>37.033332853985634</v>
      </c>
      <c r="H41" s="159">
        <f t="shared" si="2"/>
        <v>46.440657034426224</v>
      </c>
    </row>
    <row r="42" spans="1:14" hidden="1">
      <c r="A42" s="20">
        <v>6632</v>
      </c>
      <c r="B42" s="20" t="s">
        <v>1364</v>
      </c>
      <c r="C42" s="52"/>
      <c r="D42" s="52"/>
      <c r="E42" s="79"/>
      <c r="F42" s="52"/>
      <c r="G42" s="159" t="e">
        <f t="shared" si="1"/>
        <v>#DIV/0!</v>
      </c>
      <c r="H42" s="159" t="e">
        <f t="shared" si="2"/>
        <v>#DIV/0!</v>
      </c>
    </row>
    <row r="43" spans="1:14">
      <c r="A43" s="50"/>
      <c r="B43" s="50" t="s">
        <v>738</v>
      </c>
      <c r="C43" s="51">
        <f t="shared" ref="C43:E43" si="9">C44+C46+C45+C48+C47</f>
        <v>699.44920034507925</v>
      </c>
      <c r="D43" s="51">
        <f>D44+D46+D45+D48+D47</f>
        <v>3031</v>
      </c>
      <c r="E43" s="53">
        <f t="shared" si="9"/>
        <v>334.16</v>
      </c>
      <c r="F43" s="51">
        <f>F44+F46+F45+F48+F47</f>
        <v>796.33685048775624</v>
      </c>
      <c r="G43" s="66">
        <f t="shared" si="1"/>
        <v>11.024744308808975</v>
      </c>
      <c r="H43" s="66">
        <f t="shared" si="2"/>
        <v>41.962142000000007</v>
      </c>
      <c r="N43" s="21"/>
    </row>
    <row r="44" spans="1:14">
      <c r="A44" s="20">
        <v>7211</v>
      </c>
      <c r="B44" s="20" t="s">
        <v>1358</v>
      </c>
      <c r="C44" s="52">
        <v>699.44920034507925</v>
      </c>
      <c r="D44" s="52">
        <v>376.54</v>
      </c>
      <c r="E44" s="79">
        <v>334.16</v>
      </c>
      <c r="F44" s="52">
        <v>796.33685048775624</v>
      </c>
      <c r="G44" s="159">
        <f t="shared" si="1"/>
        <v>88.744887661337444</v>
      </c>
      <c r="H44" s="159">
        <f t="shared" si="2"/>
        <v>41.962142000000007</v>
      </c>
    </row>
    <row r="45" spans="1:14" hidden="1">
      <c r="A45" s="20">
        <v>7221</v>
      </c>
      <c r="B45" s="20" t="s">
        <v>1586</v>
      </c>
      <c r="C45" s="52"/>
      <c r="D45" s="52"/>
      <c r="E45" s="79"/>
      <c r="F45" s="52"/>
      <c r="G45" s="159" t="e">
        <f t="shared" si="1"/>
        <v>#DIV/0!</v>
      </c>
      <c r="H45" s="159" t="e">
        <f t="shared" si="2"/>
        <v>#DIV/0!</v>
      </c>
    </row>
    <row r="46" spans="1:14" hidden="1">
      <c r="A46" s="20">
        <v>7222</v>
      </c>
      <c r="B46" s="20" t="s">
        <v>1585</v>
      </c>
      <c r="C46" s="52"/>
      <c r="D46" s="52"/>
      <c r="E46" s="79"/>
      <c r="F46" s="52"/>
      <c r="G46" s="159" t="e">
        <f t="shared" si="1"/>
        <v>#DIV/0!</v>
      </c>
      <c r="H46" s="159" t="e">
        <f t="shared" si="2"/>
        <v>#DIV/0!</v>
      </c>
    </row>
    <row r="47" spans="1:14">
      <c r="A47" s="20">
        <v>7223</v>
      </c>
      <c r="B47" s="20" t="s">
        <v>1655</v>
      </c>
      <c r="C47" s="52"/>
      <c r="D47" s="52">
        <v>2654.46</v>
      </c>
      <c r="E47" s="79"/>
      <c r="F47" s="52"/>
      <c r="G47" s="159">
        <f t="shared" si="1"/>
        <v>0</v>
      </c>
      <c r="H47" s="159" t="e">
        <f t="shared" si="2"/>
        <v>#DIV/0!</v>
      </c>
    </row>
    <row r="48" spans="1:14" hidden="1">
      <c r="A48" s="20">
        <v>7263</v>
      </c>
      <c r="B48" s="20" t="s">
        <v>1577</v>
      </c>
      <c r="C48" s="52"/>
      <c r="D48" s="52"/>
      <c r="E48" s="79"/>
      <c r="F48" s="52"/>
      <c r="G48" s="159" t="e">
        <f t="shared" si="1"/>
        <v>#DIV/0!</v>
      </c>
      <c r="H48" s="159" t="e">
        <f t="shared" si="2"/>
        <v>#DIV/0!</v>
      </c>
    </row>
    <row r="49" spans="1:8">
      <c r="A49" s="48"/>
      <c r="B49" s="48" t="s">
        <v>1365</v>
      </c>
      <c r="C49" s="49">
        <f>C7+C10+C13+C19+C23+C27+C40+C43+C37</f>
        <v>6645816.4443559619</v>
      </c>
      <c r="D49" s="49">
        <f>D7+D10+D13+D19+D23+D27+D40+D43+D37</f>
        <v>2874355.27</v>
      </c>
      <c r="E49" s="57">
        <f>E7+E10+E13+E19+E23+E27+E40+E43+E37</f>
        <v>2807648.86</v>
      </c>
      <c r="F49" s="49">
        <f>F7+F10+F13+F19+F23+F27+F40+F43+F37</f>
        <v>6025337.9681465263</v>
      </c>
      <c r="G49" s="64">
        <f t="shared" si="1"/>
        <v>97.679256607691357</v>
      </c>
      <c r="H49" s="64">
        <f t="shared" si="2"/>
        <v>46.597367232226311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02"/>
  <sheetViews>
    <sheetView workbookViewId="0">
      <selection activeCell="G25" sqref="G25"/>
    </sheetView>
  </sheetViews>
  <sheetFormatPr defaultRowHeight="15"/>
  <cols>
    <col min="1" max="1" width="7" customWidth="1"/>
    <col min="2" max="2" width="65.28515625" customWidth="1"/>
    <col min="3" max="3" width="20.140625" customWidth="1"/>
    <col min="4" max="4" width="16.140625" customWidth="1"/>
    <col min="5" max="5" width="16" style="116" customWidth="1"/>
    <col min="6" max="6" width="17.7109375" customWidth="1"/>
    <col min="7" max="7" width="10.5703125" customWidth="1"/>
    <col min="8" max="8" width="10.28515625" customWidth="1"/>
  </cols>
  <sheetData>
    <row r="2" spans="1:8">
      <c r="A2" s="125" t="s">
        <v>1649</v>
      </c>
      <c r="B2" s="125"/>
      <c r="C2" s="125"/>
      <c r="D2" s="125"/>
      <c r="E2" s="117"/>
      <c r="F2" s="125"/>
      <c r="H2" s="75"/>
    </row>
    <row r="3" spans="1:8" ht="41.25" customHeight="1">
      <c r="A3" s="68" t="s">
        <v>1347</v>
      </c>
      <c r="B3" s="68" t="s">
        <v>1421</v>
      </c>
      <c r="C3" s="27" t="str">
        <f>'Opći dio'!B11</f>
        <v>Izvršenje 2021.</v>
      </c>
      <c r="D3" s="27" t="str">
        <f>'Opći dio'!C11</f>
        <v>IZVRŠENJE                   I.-VI. 2022.</v>
      </c>
      <c r="E3" s="27" t="str">
        <f>'Opći dio'!D11</f>
        <v>IZVRŠENJE                 I. -VI. 2023.</v>
      </c>
      <c r="F3" s="27" t="str">
        <f>'Opći dio'!E11</f>
        <v>PLAN 2023.</v>
      </c>
      <c r="G3" s="27" t="str">
        <f>'Opći dio prihodi'!G3</f>
        <v>Indeks                (4/3)</v>
      </c>
      <c r="H3" s="27" t="str">
        <f>'Opći dio prihodi'!H3</f>
        <v>Indeks (4/5)</v>
      </c>
    </row>
    <row r="4" spans="1:8">
      <c r="A4" s="68">
        <f>'Opći dio prihodi'!A4</f>
        <v>0</v>
      </c>
      <c r="B4" s="68">
        <f>'Opći dio prihodi'!B4</f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</row>
    <row r="5" spans="1:8">
      <c r="A5" s="28">
        <v>3</v>
      </c>
      <c r="B5" s="28" t="s">
        <v>1383</v>
      </c>
      <c r="C5" s="29">
        <f>C6+C16+C48+C54+C64+C57+C68</f>
        <v>6297790.0325170867</v>
      </c>
      <c r="D5" s="29">
        <f>D6+D16+D48+D54+D64+D57+D68</f>
        <v>3223289.7800000007</v>
      </c>
      <c r="E5" s="29">
        <f t="shared" ref="E5" si="0">E6+E16+E48+E54+E64+E57+E68</f>
        <v>3055029.6499999994</v>
      </c>
      <c r="F5" s="29">
        <f>F6+F16+F48+F54+F64+F57+F68</f>
        <v>5977948.4486030908</v>
      </c>
      <c r="G5" s="61">
        <f>E5/D5*100</f>
        <v>94.779863385413606</v>
      </c>
      <c r="H5" s="61">
        <f>E5/F5*100</f>
        <v>51.104984866737844</v>
      </c>
    </row>
    <row r="6" spans="1:8">
      <c r="A6" s="28">
        <v>31</v>
      </c>
      <c r="B6" s="28" t="s">
        <v>1342</v>
      </c>
      <c r="C6" s="29">
        <f>C7+C11+C13</f>
        <v>4079186.2764616087</v>
      </c>
      <c r="D6" s="29">
        <f>D7+D11+D13</f>
        <v>2073026.8600000003</v>
      </c>
      <c r="E6" s="29">
        <f t="shared" ref="E6" si="1">E7+E11+E13</f>
        <v>2204646.9899999993</v>
      </c>
      <c r="F6" s="29">
        <f>F7+F11+F13</f>
        <v>4447827.4133651871</v>
      </c>
      <c r="G6" s="61">
        <f t="shared" ref="G6:G69" si="2">E6/D6*100</f>
        <v>106.34917629576681</v>
      </c>
      <c r="H6" s="61">
        <f t="shared" ref="H6:H69" si="3">E6/F6*100</f>
        <v>49.566828590859885</v>
      </c>
    </row>
    <row r="7" spans="1:8">
      <c r="A7" s="28">
        <v>311</v>
      </c>
      <c r="B7" s="28" t="s">
        <v>1422</v>
      </c>
      <c r="C7" s="29">
        <f t="shared" ref="C7:E7" si="4">C8+C9+C10</f>
        <v>3340687.5041475869</v>
      </c>
      <c r="D7" s="29">
        <f>D8+D9+D10</f>
        <v>1709253.2800000003</v>
      </c>
      <c r="E7" s="29">
        <f t="shared" si="4"/>
        <v>1813628.5399999996</v>
      </c>
      <c r="F7" s="29">
        <f>F8+F9+F10</f>
        <v>3662658.7805428365</v>
      </c>
      <c r="G7" s="61">
        <f t="shared" si="2"/>
        <v>106.1064829432417</v>
      </c>
      <c r="H7" s="61">
        <f t="shared" si="3"/>
        <v>49.516721285492082</v>
      </c>
    </row>
    <row r="8" spans="1:8">
      <c r="A8" s="46">
        <v>3111</v>
      </c>
      <c r="B8" s="46" t="s">
        <v>1315</v>
      </c>
      <c r="C8" s="47">
        <f>'Rashodi po izvorima fin.'!C8+'Rashodi po izvorima fin.'!C74+'Rashodi po izvorima fin.'!C120+'Rashodi po izvorima fin.'!C187+'Rashodi po izvorima fin.'!C277+'Rashodi po izvorima fin.'!C354+'Rashodi po izvorima fin.'!C420+'Rashodi po izvorima fin.'!C466</f>
        <v>3338366.9785652654</v>
      </c>
      <c r="D8" s="47">
        <f>'Rashodi po izvorima fin.'!D8+'Rashodi po izvorima fin.'!D74+'Rashodi po izvorima fin.'!D120+'Rashodi po izvorima fin.'!D187+'Rashodi po izvorima fin.'!D277+'Rashodi po izvorima fin.'!D354+'Rashodi po izvorima fin.'!D420+'Rashodi po izvorima fin.'!D466</f>
        <v>1701381.29</v>
      </c>
      <c r="E8" s="47">
        <f>'Rashodi po izvorima fin.'!E8+'Rashodi po izvorima fin.'!E74+'Rashodi po izvorima fin.'!E120+'Rashodi po izvorima fin.'!E187+'Rashodi po izvorima fin.'!E277+'Rashodi po izvorima fin.'!E354+'Rashodi po izvorima fin.'!E420+'Rashodi po izvorima fin.'!E466</f>
        <v>1811176.3999999997</v>
      </c>
      <c r="F8" s="47">
        <f>'Rashodi po izvorima fin.'!F8+'Rashodi po izvorima fin.'!F74+'Rashodi po izvorima fin.'!F120+'Rashodi po izvorima fin.'!F187+'Rashodi po izvorima fin.'!F277+'Rashodi po izvorima fin.'!F354+'Rashodi po izvorima fin.'!F420+'Rashodi po izvorima fin.'!F466</f>
        <v>3620741.4331408856</v>
      </c>
      <c r="G8" s="61">
        <f t="shared" si="2"/>
        <v>106.45329243041104</v>
      </c>
      <c r="H8" s="61">
        <f t="shared" si="3"/>
        <v>50.022251890791821</v>
      </c>
    </row>
    <row r="9" spans="1:8">
      <c r="A9" s="46">
        <v>3112</v>
      </c>
      <c r="B9" s="46" t="s">
        <v>1446</v>
      </c>
      <c r="C9" s="47">
        <f>'Rashodi po izvorima fin.'!C9+'Rashodi po izvorima fin.'!C121+'Rashodi po izvorima fin.'!C188+'Rashodi po izvorima fin.'!C355+'Rashodi po izvorima fin.'!C278</f>
        <v>2320.5255823213215</v>
      </c>
      <c r="D9" s="47">
        <f>'Rashodi po izvorima fin.'!D9+'Rashodi po izvorima fin.'!D121+'Rashodi po izvorima fin.'!D188+'Rashodi po izvorima fin.'!D355+'Rashodi po izvorima fin.'!D278</f>
        <v>1476.1200000000001</v>
      </c>
      <c r="E9" s="47">
        <f>'Rashodi po izvorima fin.'!E9+'Rashodi po izvorima fin.'!E121+'Rashodi po izvorima fin.'!E188+'Rashodi po izvorima fin.'!E355+'Rashodi po izvorima fin.'!E278</f>
        <v>1462.23</v>
      </c>
      <c r="F9" s="47">
        <f>'Rashodi po izvorima fin.'!F9+'Rashodi po izvorima fin.'!F121+'Rashodi po izvorima fin.'!F188+'Rashodi po izvorima fin.'!F355+'Rashodi po izvorima fin.'!F278</f>
        <v>3185.3474019510254</v>
      </c>
      <c r="G9" s="61">
        <f t="shared" si="2"/>
        <v>99.05901959190308</v>
      </c>
      <c r="H9" s="61">
        <f t="shared" si="3"/>
        <v>45.904883062500005</v>
      </c>
    </row>
    <row r="10" spans="1:8">
      <c r="A10" s="46">
        <v>3114</v>
      </c>
      <c r="B10" s="46" t="s">
        <v>1628</v>
      </c>
      <c r="C10" s="47">
        <f>'Rashodi po izvorima fin.'!C10</f>
        <v>0</v>
      </c>
      <c r="D10" s="47">
        <f>'Rashodi po izvorima fin.'!D10</f>
        <v>6395.87</v>
      </c>
      <c r="E10" s="47">
        <f>'Rashodi po izvorima fin.'!E10</f>
        <v>989.91</v>
      </c>
      <c r="F10" s="47">
        <f>'Rashodi po izvorima fin.'!F10</f>
        <v>38732</v>
      </c>
      <c r="G10" s="61">
        <f t="shared" si="2"/>
        <v>15.477331465461305</v>
      </c>
      <c r="H10" s="61">
        <f t="shared" si="3"/>
        <v>2.5557936589899821</v>
      </c>
    </row>
    <row r="11" spans="1:8">
      <c r="A11" s="28">
        <v>312</v>
      </c>
      <c r="B11" s="28" t="s">
        <v>1316</v>
      </c>
      <c r="C11" s="29">
        <f t="shared" ref="C11:E11" si="5">C12</f>
        <v>188632.29145928723</v>
      </c>
      <c r="D11" s="29">
        <f>D12</f>
        <v>83009.350000000006</v>
      </c>
      <c r="E11" s="29">
        <f t="shared" si="5"/>
        <v>91994.77</v>
      </c>
      <c r="F11" s="29">
        <f>F12</f>
        <v>186481.26093304134</v>
      </c>
      <c r="G11" s="61">
        <f t="shared" si="2"/>
        <v>110.82458783257549</v>
      </c>
      <c r="H11" s="61">
        <f t="shared" si="3"/>
        <v>49.331911174191376</v>
      </c>
    </row>
    <row r="12" spans="1:8">
      <c r="A12" s="46">
        <v>3121</v>
      </c>
      <c r="B12" s="46" t="s">
        <v>1316</v>
      </c>
      <c r="C12" s="47">
        <f>'Rashodi po izvorima fin.'!C12+'Rashodi po izvorima fin.'!C76+'Rashodi po izvorima fin.'!C123+'Rashodi po izvorima fin.'!C190+'Rashodi po izvorima fin.'!C280+'Rashodi po izvorima fin.'!C357+'Rashodi po izvorima fin.'!C422+'Rashodi po izvorima fin.'!C468</f>
        <v>188632.29145928723</v>
      </c>
      <c r="D12" s="47">
        <f>'Rashodi po izvorima fin.'!D12+'Rashodi po izvorima fin.'!D76+'Rashodi po izvorima fin.'!D123+'Rashodi po izvorima fin.'!D190+'Rashodi po izvorima fin.'!D280+'Rashodi po izvorima fin.'!D357+'Rashodi po izvorima fin.'!D422+'Rashodi po izvorima fin.'!D468</f>
        <v>83009.350000000006</v>
      </c>
      <c r="E12" s="47">
        <f>'Rashodi po izvorima fin.'!E12+'Rashodi po izvorima fin.'!E76+'Rashodi po izvorima fin.'!E123+'Rashodi po izvorima fin.'!E190+'Rashodi po izvorima fin.'!E280+'Rashodi po izvorima fin.'!E357+'Rashodi po izvorima fin.'!E422+'Rashodi po izvorima fin.'!E468</f>
        <v>91994.77</v>
      </c>
      <c r="F12" s="47">
        <f>'Rashodi po izvorima fin.'!F12+'Rashodi po izvorima fin.'!F76+'Rashodi po izvorima fin.'!F123+'Rashodi po izvorima fin.'!F190+'Rashodi po izvorima fin.'!F280+'Rashodi po izvorima fin.'!F357+'Rashodi po izvorima fin.'!F422+'Rashodi po izvorima fin.'!F468</f>
        <v>186481.26093304134</v>
      </c>
      <c r="G12" s="61">
        <f t="shared" si="2"/>
        <v>110.82458783257549</v>
      </c>
      <c r="H12" s="61">
        <f t="shared" si="3"/>
        <v>49.331911174191376</v>
      </c>
    </row>
    <row r="13" spans="1:8">
      <c r="A13" s="28">
        <v>313</v>
      </c>
      <c r="B13" s="28" t="s">
        <v>1344</v>
      </c>
      <c r="C13" s="29">
        <f t="shared" ref="C13:E13" si="6">C14+C15</f>
        <v>549866.48085473489</v>
      </c>
      <c r="D13" s="29">
        <f>D14+D15</f>
        <v>280764.23</v>
      </c>
      <c r="E13" s="29">
        <f t="shared" si="6"/>
        <v>299023.67999999993</v>
      </c>
      <c r="F13" s="29">
        <f>F14+F15</f>
        <v>598687.37188930914</v>
      </c>
      <c r="G13" s="61">
        <f t="shared" si="2"/>
        <v>106.50348158666792</v>
      </c>
      <c r="H13" s="61">
        <f t="shared" si="3"/>
        <v>49.946548739846513</v>
      </c>
    </row>
    <row r="14" spans="1:8">
      <c r="A14" s="46">
        <v>3132</v>
      </c>
      <c r="B14" s="46" t="s">
        <v>1381</v>
      </c>
      <c r="C14" s="47">
        <f>'Rashodi po izvorima fin.'!C14+'Rashodi po izvorima fin.'!C78+'Rashodi po izvorima fin.'!C125+'Rashodi po izvorima fin.'!C192+'Rashodi po izvorima fin.'!C282+'Rashodi po izvorima fin.'!C359+'Rashodi po izvorima fin.'!C424+'Rashodi po izvorima fin.'!C470</f>
        <v>549866.48085473489</v>
      </c>
      <c r="D14" s="47">
        <f>'Rashodi po izvorima fin.'!D14+'Rashodi po izvorima fin.'!D78+'Rashodi po izvorima fin.'!D125+'Rashodi po izvorima fin.'!D192+'Rashodi po izvorima fin.'!D282+'Rashodi po izvorima fin.'!D359+'Rashodi po izvorima fin.'!D424+'Rashodi po izvorima fin.'!D470</f>
        <v>280763.88</v>
      </c>
      <c r="E14" s="47">
        <f>'Rashodi po izvorima fin.'!E14+'Rashodi po izvorima fin.'!E78+'Rashodi po izvorima fin.'!E125+'Rashodi po izvorima fin.'!E192+'Rashodi po izvorima fin.'!E282+'Rashodi po izvorima fin.'!E359+'Rashodi po izvorima fin.'!E424+'Rashodi po izvorima fin.'!E470</f>
        <v>298984.55999999994</v>
      </c>
      <c r="F14" s="47">
        <f>'Rashodi po izvorima fin.'!F14+'Rashodi po izvorima fin.'!F78+'Rashodi po izvorima fin.'!F125+'Rashodi po izvorima fin.'!F192+'Rashodi po izvorima fin.'!F282+'Rashodi po izvorima fin.'!F359+'Rashodi po izvorima fin.'!F424+'Rashodi po izvorima fin.'!F470</f>
        <v>598687.37188930914</v>
      </c>
      <c r="G14" s="61">
        <f t="shared" si="2"/>
        <v>106.48968093759066</v>
      </c>
      <c r="H14" s="61">
        <f t="shared" si="3"/>
        <v>49.940014444680649</v>
      </c>
    </row>
    <row r="15" spans="1:8" ht="16.5" customHeight="1">
      <c r="A15" s="46">
        <v>3133</v>
      </c>
      <c r="B15" s="46" t="s">
        <v>1382</v>
      </c>
      <c r="C15" s="47">
        <f>'Rashodi po izvorima fin.'!C15+'Rashodi po izvorima fin.'!C126+'Rashodi po izvorima fin.'!C193+'Rashodi po izvorima fin.'!C283+'Rashodi po izvorima fin.'!C360</f>
        <v>0</v>
      </c>
      <c r="D15" s="47">
        <f>'Rashodi po izvorima fin.'!D15+'Rashodi po izvorima fin.'!D126+'Rashodi po izvorima fin.'!D193+'Rashodi po izvorima fin.'!D283+'Rashodi po izvorima fin.'!D360</f>
        <v>0.35</v>
      </c>
      <c r="E15" s="47">
        <f>'Rashodi po izvorima fin.'!E15+'Rashodi po izvorima fin.'!E126+'Rashodi po izvorima fin.'!E193+'Rashodi po izvorima fin.'!E283+'Rashodi po izvorima fin.'!E360</f>
        <v>39.119999999999997</v>
      </c>
      <c r="F15" s="47">
        <f>'Rashodi po izvorima fin.'!F15+'Rashodi po izvorima fin.'!F126+'Rashodi po izvorima fin.'!F193+'Rashodi po izvorima fin.'!F283+'Rashodi po izvorima fin.'!F360</f>
        <v>0</v>
      </c>
      <c r="G15" s="61">
        <f t="shared" si="2"/>
        <v>11177.142857142857</v>
      </c>
      <c r="H15" s="61" t="e">
        <f t="shared" si="3"/>
        <v>#DIV/0!</v>
      </c>
    </row>
    <row r="16" spans="1:8">
      <c r="A16" s="28">
        <v>32</v>
      </c>
      <c r="B16" s="28" t="s">
        <v>1345</v>
      </c>
      <c r="C16" s="29">
        <f>C17+C22+C29+C39+C41</f>
        <v>1443223.9697391996</v>
      </c>
      <c r="D16" s="29">
        <f>D17+D22+D29+D39+D41</f>
        <v>729279.87</v>
      </c>
      <c r="E16" s="29">
        <f t="shared" ref="E16" si="7">E17+E22+E29+E39+E41</f>
        <v>810021.43</v>
      </c>
      <c r="F16" s="29">
        <f>F17+F22+F29+F39+F41</f>
        <v>1465643.277457031</v>
      </c>
      <c r="G16" s="61">
        <f>E16/D16*100</f>
        <v>111.07140938910052</v>
      </c>
      <c r="H16" s="61">
        <f>E16/F16*100</f>
        <v>55.267297469915754</v>
      </c>
    </row>
    <row r="17" spans="1:8">
      <c r="A17" s="28">
        <v>321</v>
      </c>
      <c r="B17" s="28" t="s">
        <v>1346</v>
      </c>
      <c r="C17" s="29">
        <f t="shared" ref="C17:E17" si="8">C18+C19+C20+C21</f>
        <v>112145.86236644768</v>
      </c>
      <c r="D17" s="29">
        <f>D18+D19+D20+D21</f>
        <v>74865.41</v>
      </c>
      <c r="E17" s="29">
        <f t="shared" si="8"/>
        <v>111925.15000000001</v>
      </c>
      <c r="F17" s="29">
        <f>F18+F19+F20+F21</f>
        <v>160087.36930121441</v>
      </c>
      <c r="G17" s="61">
        <f t="shared" si="2"/>
        <v>149.50181933151771</v>
      </c>
      <c r="H17" s="61">
        <f t="shared" si="3"/>
        <v>69.915041073231592</v>
      </c>
    </row>
    <row r="18" spans="1:8">
      <c r="A18" s="46">
        <v>3211</v>
      </c>
      <c r="B18" s="46" t="s">
        <v>1264</v>
      </c>
      <c r="C18" s="47">
        <f>'Rashodi po izvorima fin.'!C18+'Rashodi po izvorima fin.'!C81+'Rashodi po izvorima fin.'!C129+'Rashodi po izvorima fin.'!C196+'Rashodi po izvorima fin.'!C286+'Rashodi po izvorima fin.'!C363+'Rashodi po izvorima fin.'!C427+'Rashodi po izvorima fin.'!C473</f>
        <v>41305.461543566256</v>
      </c>
      <c r="D18" s="47">
        <f>'Rashodi po izvorima fin.'!D18+'Rashodi po izvorima fin.'!D81+'Rashodi po izvorima fin.'!D129+'Rashodi po izvorima fin.'!D196+'Rashodi po izvorima fin.'!D286+'Rashodi po izvorima fin.'!D363+'Rashodi po izvorima fin.'!D427+'Rashodi po izvorima fin.'!D473</f>
        <v>26509.670000000006</v>
      </c>
      <c r="E18" s="47">
        <f>'Rashodi po izvorima fin.'!E18+'Rashodi po izvorima fin.'!E81+'Rashodi po izvorima fin.'!E129+'Rashodi po izvorima fin.'!E196+'Rashodi po izvorima fin.'!E286+'Rashodi po izvorima fin.'!E363+'Rashodi po izvorima fin.'!E427+'Rashodi po izvorima fin.'!E473</f>
        <v>61745.54</v>
      </c>
      <c r="F18" s="47">
        <f>'Rashodi po izvorima fin.'!F18+'Rashodi po izvorima fin.'!F81+'Rashodi po izvorima fin.'!F129+'Rashodi po izvorima fin.'!F196+'Rashodi po izvorima fin.'!F286+'Rashodi po izvorima fin.'!F363+'Rashodi po izvorima fin.'!F427+'Rashodi po izvorima fin.'!F473</f>
        <v>61545.856725728314</v>
      </c>
      <c r="G18" s="61">
        <f>E18/D18*100</f>
        <v>232.91704498773461</v>
      </c>
      <c r="H18" s="61">
        <f t="shared" si="3"/>
        <v>100.32444633139409</v>
      </c>
    </row>
    <row r="19" spans="1:8">
      <c r="A19" s="46">
        <v>3212</v>
      </c>
      <c r="B19" s="46" t="s">
        <v>1265</v>
      </c>
      <c r="C19" s="47">
        <f>'Rashodi po izvorima fin.'!C19+'Rashodi po izvorima fin.'!C82+'Rashodi po izvorima fin.'!C130+'Rashodi po izvorima fin.'!C287+'Rashodi po izvorima fin.'!C428+'Rashodi po izvorima fin.'!C197+'Rashodi po izvorima fin.'!C364+'Rashodi po izvorima fin.'!C474</f>
        <v>50932.377729112748</v>
      </c>
      <c r="D19" s="47">
        <f>'Rashodi po izvorima fin.'!D19+'Rashodi po izvorima fin.'!D82+'Rashodi po izvorima fin.'!D130+'Rashodi po izvorima fin.'!D287+'Rashodi po izvorima fin.'!D428+'Rashodi po izvorima fin.'!D197+'Rashodi po izvorima fin.'!D364+'Rashodi po izvorima fin.'!D474</f>
        <v>33274.720000000001</v>
      </c>
      <c r="E19" s="47">
        <f>'Rashodi po izvorima fin.'!E19+'Rashodi po izvorima fin.'!E82+'Rashodi po izvorima fin.'!E130+'Rashodi po izvorima fin.'!E287+'Rashodi po izvorima fin.'!E428+'Rashodi po izvorima fin.'!E197+'Rashodi po izvorima fin.'!E364+'Rashodi po izvorima fin.'!E474</f>
        <v>37310.600000000006</v>
      </c>
      <c r="F19" s="47">
        <f>'Rashodi po izvorima fin.'!F19+'Rashodi po izvorima fin.'!F82+'Rashodi po izvorima fin.'!F130+'Rashodi po izvorima fin.'!F287+'Rashodi po izvorima fin.'!F428+'Rashodi po izvorima fin.'!F197+'Rashodi po izvorima fin.'!F364+'Rashodi po izvorima fin.'!F474</f>
        <v>75580.466719755786</v>
      </c>
      <c r="G19" s="61">
        <f t="shared" si="2"/>
        <v>112.12896757658667</v>
      </c>
      <c r="H19" s="61">
        <f t="shared" si="3"/>
        <v>49.365400373013948</v>
      </c>
    </row>
    <row r="20" spans="1:8">
      <c r="A20" s="46">
        <v>3213</v>
      </c>
      <c r="B20" s="46" t="s">
        <v>1266</v>
      </c>
      <c r="C20" s="47">
        <f>'Rashodi po izvorima fin.'!C20+'Rashodi po izvorima fin.'!C83+'Rashodi po izvorima fin.'!C131+'Rashodi po izvorima fin.'!C198+'Rashodi po izvorima fin.'!C288+'Rashodi po izvorima fin.'!C365+'Rashodi po izvorima fin.'!C429+'Rashodi po izvorima fin.'!C475</f>
        <v>19696.462937155749</v>
      </c>
      <c r="D20" s="47">
        <f>'Rashodi po izvorima fin.'!D20+'Rashodi po izvorima fin.'!D83+'Rashodi po izvorima fin.'!D131+'Rashodi po izvorima fin.'!D198+'Rashodi po izvorima fin.'!D288+'Rashodi po izvorima fin.'!D365+'Rashodi po izvorima fin.'!D429+'Rashodi po izvorima fin.'!D475</f>
        <v>15070.139999999998</v>
      </c>
      <c r="E20" s="47">
        <f>'Rashodi po izvorima fin.'!E20+'Rashodi po izvorima fin.'!E83+'Rashodi po izvorima fin.'!E131+'Rashodi po izvorima fin.'!E198+'Rashodi po izvorima fin.'!E288+'Rashodi po izvorima fin.'!E365+'Rashodi po izvorima fin.'!E429+'Rashodi po izvorima fin.'!E475</f>
        <v>12869.01</v>
      </c>
      <c r="F20" s="47">
        <f>'Rashodi po izvorima fin.'!F20+'Rashodi po izvorima fin.'!F83+'Rashodi po izvorima fin.'!F131+'Rashodi po izvorima fin.'!F198+'Rashodi po izvorima fin.'!F288+'Rashodi po izvorima fin.'!F365+'Rashodi po izvorima fin.'!F429+'Rashodi po izvorima fin.'!F475</f>
        <v>22828.32304731568</v>
      </c>
      <c r="G20" s="61">
        <f t="shared" si="2"/>
        <v>85.394097201485863</v>
      </c>
      <c r="H20" s="61">
        <f t="shared" si="3"/>
        <v>56.372997584302333</v>
      </c>
    </row>
    <row r="21" spans="1:8">
      <c r="A21" s="46">
        <v>3214</v>
      </c>
      <c r="B21" s="46" t="s">
        <v>1596</v>
      </c>
      <c r="C21" s="47">
        <f>'Rashodi po izvorima fin.'!C132+'Rashodi po izvorima fin.'!C21+'Rashodi po izvorima fin.'!C199+'Rashodi po izvorima fin.'!C289</f>
        <v>211.56015661291391</v>
      </c>
      <c r="D21" s="47">
        <f>'Rashodi po izvorima fin.'!D132+'Rashodi po izvorima fin.'!D21+'Rashodi po izvorima fin.'!D199+'Rashodi po izvorima fin.'!D289</f>
        <v>10.88</v>
      </c>
      <c r="E21" s="47">
        <f>'Rashodi po izvorima fin.'!E132+'Rashodi po izvorima fin.'!E21+'Rashodi po izvorima fin.'!E199+'Rashodi po izvorima fin.'!E289</f>
        <v>0</v>
      </c>
      <c r="F21" s="47">
        <f>'Rashodi po izvorima fin.'!F132+'Rashodi po izvorima fin.'!F21+'Rashodi po izvorima fin.'!F199+'Rashodi po izvorima fin.'!F289</f>
        <v>132.72280841462606</v>
      </c>
      <c r="G21" s="61">
        <f t="shared" si="2"/>
        <v>0</v>
      </c>
      <c r="H21" s="61">
        <f t="shared" si="3"/>
        <v>0</v>
      </c>
    </row>
    <row r="22" spans="1:8">
      <c r="A22" s="28">
        <v>322</v>
      </c>
      <c r="B22" s="28" t="s">
        <v>1366</v>
      </c>
      <c r="C22" s="29">
        <f t="shared" ref="C22:E22" si="9">SUM(C23:C28)</f>
        <v>148727.32099011212</v>
      </c>
      <c r="D22" s="29">
        <f>SUM(D23:D28)</f>
        <v>103699.48999999999</v>
      </c>
      <c r="E22" s="29">
        <f t="shared" si="9"/>
        <v>74302.23000000001</v>
      </c>
      <c r="F22" s="29">
        <f>SUM(F23:F28)</f>
        <v>173111.93058597122</v>
      </c>
      <c r="G22" s="61">
        <f t="shared" si="2"/>
        <v>71.651490282160509</v>
      </c>
      <c r="H22" s="61">
        <f t="shared" si="3"/>
        <v>42.921495790898064</v>
      </c>
    </row>
    <row r="23" spans="1:8">
      <c r="A23" s="46">
        <v>3221</v>
      </c>
      <c r="B23" s="46" t="s">
        <v>1267</v>
      </c>
      <c r="C23" s="47">
        <f>'Rashodi po izvorima fin.'!C23+'Rashodi po izvorima fin.'!C85+'Rashodi po izvorima fin.'!C134+'Rashodi po izvorima fin.'!C201+'Rashodi po izvorima fin.'!C291+'Rashodi po izvorima fin.'!C367+'Rashodi po izvorima fin.'!C431</f>
        <v>31717.831309310503</v>
      </c>
      <c r="D23" s="47">
        <f>'Rashodi po izvorima fin.'!D23+'Rashodi po izvorima fin.'!D85+'Rashodi po izvorima fin.'!D134+'Rashodi po izvorima fin.'!D201+'Rashodi po izvorima fin.'!D291+'Rashodi po izvorima fin.'!D367+'Rashodi po izvorima fin.'!D431</f>
        <v>14404.42</v>
      </c>
      <c r="E23" s="47">
        <f>'Rashodi po izvorima fin.'!E23+'Rashodi po izvorima fin.'!E85+'Rashodi po izvorima fin.'!E134+'Rashodi po izvorima fin.'!E201+'Rashodi po izvorima fin.'!E291+'Rashodi po izvorima fin.'!E367+'Rashodi po izvorima fin.'!E431</f>
        <v>18942.070000000003</v>
      </c>
      <c r="F23" s="47">
        <f>'Rashodi po izvorima fin.'!F23+'Rashodi po izvorima fin.'!F85+'Rashodi po izvorima fin.'!F134+'Rashodi po izvorima fin.'!F201+'Rashodi po izvorima fin.'!F291+'Rashodi po izvorima fin.'!F367+'Rashodi po izvorima fin.'!F431</f>
        <v>25039.031654389808</v>
      </c>
      <c r="G23" s="61">
        <f t="shared" si="2"/>
        <v>131.50178903419925</v>
      </c>
      <c r="H23" s="61">
        <f t="shared" si="3"/>
        <v>75.650169948481633</v>
      </c>
    </row>
    <row r="24" spans="1:8">
      <c r="A24" s="46">
        <v>3222</v>
      </c>
      <c r="B24" s="46" t="s">
        <v>1268</v>
      </c>
      <c r="C24" s="47">
        <f>'Rashodi po izvorima fin.'!C24+'Rashodi po izvorima fin.'!C135+'Rashodi po izvorima fin.'!C202+'Rashodi po izvorima fin.'!C292+'Rashodi po izvorima fin.'!C368+'Rashodi po izvorima fin.'!C86+'Rashodi po izvorima fin.'!C432</f>
        <v>3753.2682991572101</v>
      </c>
      <c r="D24" s="47">
        <f>'Rashodi po izvorima fin.'!D24+'Rashodi po izvorima fin.'!D135+'Rashodi po izvorima fin.'!D202+'Rashodi po izvorima fin.'!D292+'Rashodi po izvorima fin.'!D368+'Rashodi po izvorima fin.'!D86+'Rashodi po izvorima fin.'!D432</f>
        <v>2544.3599999999997</v>
      </c>
      <c r="E24" s="47">
        <f>'Rashodi po izvorima fin.'!E24+'Rashodi po izvorima fin.'!E135+'Rashodi po izvorima fin.'!E202+'Rashodi po izvorima fin.'!E292+'Rashodi po izvorima fin.'!E368+'Rashodi po izvorima fin.'!E86+'Rashodi po izvorima fin.'!E432</f>
        <v>1849.42</v>
      </c>
      <c r="F24" s="47">
        <f>'Rashodi po izvorima fin.'!F24+'Rashodi po izvorima fin.'!F135+'Rashodi po izvorima fin.'!F202+'Rashodi po izvorima fin.'!F292+'Rashodi po izvorima fin.'!F368+'Rashodi po izvorima fin.'!F86+'Rashodi po izvorima fin.'!F432</f>
        <v>4114.4070608534075</v>
      </c>
      <c r="G24" s="61">
        <f t="shared" si="2"/>
        <v>72.687041141976778</v>
      </c>
      <c r="H24" s="61">
        <f t="shared" si="3"/>
        <v>44.949854806451619</v>
      </c>
    </row>
    <row r="25" spans="1:8">
      <c r="A25" s="46">
        <v>3223</v>
      </c>
      <c r="B25" s="46" t="s">
        <v>1269</v>
      </c>
      <c r="C25" s="47">
        <f>'Rashodi po izvorima fin.'!C25+'Rashodi po izvorima fin.'!C87+'Rashodi po izvorima fin.'!C136+'Rashodi po izvorima fin.'!C203+'Rashodi po izvorima fin.'!C293+'Rashodi po izvorima fin.'!C369+'Rashodi po izvorima fin.'!C433+'Rashodi po izvorima fin.'!C294</f>
        <v>58826.597650806289</v>
      </c>
      <c r="D25" s="47">
        <f>'Rashodi po izvorima fin.'!D25+'Rashodi po izvorima fin.'!D87+'Rashodi po izvorima fin.'!D136+'Rashodi po izvorima fin.'!D203+'Rashodi po izvorima fin.'!D293+'Rashodi po izvorima fin.'!D369+'Rashodi po izvorima fin.'!D433+'Rashodi po izvorima fin.'!D294</f>
        <v>72083.34</v>
      </c>
      <c r="E25" s="47">
        <f>'Rashodi po izvorima fin.'!E25+'Rashodi po izvorima fin.'!E87+'Rashodi po izvorima fin.'!E136+'Rashodi po izvorima fin.'!E203+'Rashodi po izvorima fin.'!E293+'Rashodi po izvorima fin.'!E369+'Rashodi po izvorima fin.'!E433+'Rashodi po izvorima fin.'!E294</f>
        <v>45868.87</v>
      </c>
      <c r="F25" s="47">
        <f>'Rashodi po izvorima fin.'!F25+'Rashodi po izvorima fin.'!F87+'Rashodi po izvorima fin.'!F136+'Rashodi po izvorima fin.'!F203+'Rashodi po izvorima fin.'!F293+'Rashodi po izvorima fin.'!F369+'Rashodi po izvorima fin.'!F433+'Rashodi po izvorima fin.'!F294</f>
        <v>90471.20007963368</v>
      </c>
      <c r="G25" s="61">
        <f t="shared" si="2"/>
        <v>63.633108565724072</v>
      </c>
      <c r="H25" s="61">
        <f t="shared" si="3"/>
        <v>50.699968564168209</v>
      </c>
    </row>
    <row r="26" spans="1:8">
      <c r="A26" s="46">
        <v>3224</v>
      </c>
      <c r="B26" s="46" t="s">
        <v>1270</v>
      </c>
      <c r="C26" s="47">
        <f>'Rashodi po izvorima fin.'!C26+'Rashodi po izvorima fin.'!C88+'Rashodi po izvorima fin.'!C137+'Rashodi po izvorima fin.'!C204+'Rashodi po izvorima fin.'!C295+'Rashodi po izvorima fin.'!C370+'Rashodi po izvorima fin.'!C477+'Rashodi po izvorima fin.'!C434</f>
        <v>51653.062578804158</v>
      </c>
      <c r="D26" s="47">
        <f>'Rashodi po izvorima fin.'!D26+'Rashodi po izvorima fin.'!D88+'Rashodi po izvorima fin.'!D137+'Rashodi po izvorima fin.'!D204+'Rashodi po izvorima fin.'!D295+'Rashodi po izvorima fin.'!D370+'Rashodi po izvorima fin.'!D477+'Rashodi po izvorima fin.'!D434</f>
        <v>13503.619999999999</v>
      </c>
      <c r="E26" s="47">
        <f>'Rashodi po izvorima fin.'!E26+'Rashodi po izvorima fin.'!E88+'Rashodi po izvorima fin.'!E137+'Rashodi po izvorima fin.'!E204+'Rashodi po izvorima fin.'!E295+'Rashodi po izvorima fin.'!E370+'Rashodi po izvorima fin.'!E477+'Rashodi po izvorima fin.'!E434</f>
        <v>7100</v>
      </c>
      <c r="F26" s="47">
        <f>'Rashodi po izvorima fin.'!F26+'Rashodi po izvorima fin.'!F88+'Rashodi po izvorima fin.'!F137+'Rashodi po izvorima fin.'!F204+'Rashodi po izvorima fin.'!F295+'Rashodi po izvorima fin.'!F370+'Rashodi po izvorima fin.'!F477+'Rashodi po izvorima fin.'!F434</f>
        <v>51761.895281704157</v>
      </c>
      <c r="G26" s="61">
        <f t="shared" si="2"/>
        <v>52.578493766856596</v>
      </c>
      <c r="H26" s="61">
        <f t="shared" si="3"/>
        <v>13.716653846153848</v>
      </c>
    </row>
    <row r="27" spans="1:8">
      <c r="A27" s="46">
        <v>3225</v>
      </c>
      <c r="B27" s="46" t="s">
        <v>1631</v>
      </c>
      <c r="C27" s="47">
        <f>'Rashodi po izvorima fin.'!C27</f>
        <v>0</v>
      </c>
      <c r="D27" s="47">
        <f>'Rashodi po izvorima fin.'!D27</f>
        <v>449.74</v>
      </c>
      <c r="E27" s="47">
        <f>'Rashodi po izvorima fin.'!E27</f>
        <v>0</v>
      </c>
      <c r="F27" s="47">
        <f>'Rashodi po izvorima fin.'!F27</f>
        <v>0</v>
      </c>
      <c r="G27" s="61">
        <f t="shared" si="2"/>
        <v>0</v>
      </c>
      <c r="H27" s="61" t="e">
        <f t="shared" si="3"/>
        <v>#DIV/0!</v>
      </c>
    </row>
    <row r="28" spans="1:8">
      <c r="A28" s="46">
        <v>3227</v>
      </c>
      <c r="B28" s="46" t="s">
        <v>1329</v>
      </c>
      <c r="C28" s="47">
        <f>'Rashodi po izvorima fin.'!C28+'Rashodi po izvorima fin.'!C138+'Rashodi po izvorima fin.'!C205</f>
        <v>2776.5611520339767</v>
      </c>
      <c r="D28" s="47">
        <f>'Rashodi po izvorima fin.'!D28+'Rashodi po izvorima fin.'!D138+'Rashodi po izvorima fin.'!D205</f>
        <v>714.01</v>
      </c>
      <c r="E28" s="47">
        <f>'Rashodi po izvorima fin.'!E28+'Rashodi po izvorima fin.'!E138+'Rashodi po izvorima fin.'!E205</f>
        <v>541.87</v>
      </c>
      <c r="F28" s="47">
        <f>'Rashodi po izvorima fin.'!F28+'Rashodi po izvorima fin.'!F138+'Rashodi po izvorima fin.'!F205</f>
        <v>1725.3965093901386</v>
      </c>
      <c r="G28" s="61">
        <f t="shared" si="2"/>
        <v>75.891093962269437</v>
      </c>
      <c r="H28" s="61">
        <f t="shared" si="3"/>
        <v>31.405534730769237</v>
      </c>
    </row>
    <row r="29" spans="1:8">
      <c r="A29" s="28">
        <v>323</v>
      </c>
      <c r="B29" s="28" t="s">
        <v>1367</v>
      </c>
      <c r="C29" s="29">
        <f t="shared" ref="C29:E29" si="10">SUM(C30:C38)</f>
        <v>1130407.8571902581</v>
      </c>
      <c r="D29" s="29">
        <f>SUM(D30:D38)</f>
        <v>513657.4</v>
      </c>
      <c r="E29" s="29">
        <f t="shared" si="10"/>
        <v>555578.29</v>
      </c>
      <c r="F29" s="29">
        <f>SUM(F30:F38)</f>
        <v>946293.20160594583</v>
      </c>
      <c r="G29" s="61">
        <f t="shared" si="2"/>
        <v>108.16125495320421</v>
      </c>
      <c r="H29" s="61">
        <f t="shared" si="3"/>
        <v>58.711009342255984</v>
      </c>
    </row>
    <row r="30" spans="1:8">
      <c r="A30" s="46">
        <v>3231</v>
      </c>
      <c r="B30" s="46" t="s">
        <v>1272</v>
      </c>
      <c r="C30" s="47">
        <f>'Rashodi po izvorima fin.'!C30+'Rashodi po izvorima fin.'!C90+'Rashodi po izvorima fin.'!C140+'Rashodi po izvorima fin.'!C207+'Rashodi po izvorima fin.'!C297+'Rashodi po izvorima fin.'!C372+'Rashodi po izvorima fin.'!C436+'Rashodi po izvorima fin.'!C479</f>
        <v>8620.8772977636199</v>
      </c>
      <c r="D30" s="47">
        <f>'Rashodi po izvorima fin.'!D30+'Rashodi po izvorima fin.'!D90+'Rashodi po izvorima fin.'!D140+'Rashodi po izvorima fin.'!D207+'Rashodi po izvorima fin.'!D297+'Rashodi po izvorima fin.'!D372+'Rashodi po izvorima fin.'!D436+'Rashodi po izvorima fin.'!D479</f>
        <v>6632.0199999999995</v>
      </c>
      <c r="E30" s="47">
        <f>'Rashodi po izvorima fin.'!E30+'Rashodi po izvorima fin.'!E90+'Rashodi po izvorima fin.'!E140+'Rashodi po izvorima fin.'!E207+'Rashodi po izvorima fin.'!E297+'Rashodi po izvorima fin.'!E372+'Rashodi po izvorima fin.'!E436+'Rashodi po izvorima fin.'!E479</f>
        <v>2758.33</v>
      </c>
      <c r="F30" s="47">
        <f>'Rashodi po izvorima fin.'!F30+'Rashodi po izvorima fin.'!F90+'Rashodi po izvorima fin.'!F140+'Rashodi po izvorima fin.'!F207+'Rashodi po izvorima fin.'!F297+'Rashodi po izvorima fin.'!F372+'Rashodi po izvorima fin.'!F436+'Rashodi po izvorima fin.'!F479</f>
        <v>7565.2000796336852</v>
      </c>
      <c r="G30" s="61">
        <f t="shared" si="2"/>
        <v>41.591098941197409</v>
      </c>
      <c r="H30" s="61">
        <f t="shared" si="3"/>
        <v>36.460767342105257</v>
      </c>
    </row>
    <row r="31" spans="1:8">
      <c r="A31" s="46">
        <v>3232</v>
      </c>
      <c r="B31" s="46" t="s">
        <v>1273</v>
      </c>
      <c r="C31" s="47">
        <f>'Rashodi po izvorima fin.'!C31+'Rashodi po izvorima fin.'!C91+'Rashodi po izvorima fin.'!C141+'Rashodi po izvorima fin.'!C208+'Rashodi po izvorima fin.'!C298+'Rashodi po izvorima fin.'!C373+'Rashodi po izvorima fin.'!C437</f>
        <v>184205.189461809</v>
      </c>
      <c r="D31" s="47">
        <f>'Rashodi po izvorima fin.'!D31+'Rashodi po izvorima fin.'!D91+'Rashodi po izvorima fin.'!D141+'Rashodi po izvorima fin.'!D208+'Rashodi po izvorima fin.'!D298+'Rashodi po izvorima fin.'!D373+'Rashodi po izvorima fin.'!D437</f>
        <v>52879.259999999995</v>
      </c>
      <c r="E31" s="47">
        <f>'Rashodi po izvorima fin.'!E31+'Rashodi po izvorima fin.'!E91+'Rashodi po izvorima fin.'!E141+'Rashodi po izvorima fin.'!E208+'Rashodi po izvorima fin.'!E298+'Rashodi po izvorima fin.'!E373+'Rashodi po izvorima fin.'!E437</f>
        <v>106256.8</v>
      </c>
      <c r="F31" s="47">
        <f>'Rashodi po izvorima fin.'!F31+'Rashodi po izvorima fin.'!F91+'Rashodi po izvorima fin.'!F141+'Rashodi po izvorima fin.'!F208+'Rashodi po izvorima fin.'!F298+'Rashodi po izvorima fin.'!F373+'Rashodi po izvorima fin.'!F437</f>
        <v>288604.57873780606</v>
      </c>
      <c r="G31" s="61">
        <f>E31/D31*100</f>
        <v>200.94229760401339</v>
      </c>
      <c r="H31" s="61">
        <f t="shared" si="3"/>
        <v>36.817433896824305</v>
      </c>
    </row>
    <row r="32" spans="1:8">
      <c r="A32" s="46">
        <v>3233</v>
      </c>
      <c r="B32" s="46" t="s">
        <v>1274</v>
      </c>
      <c r="C32" s="47">
        <f>'Rashodi po izvorima fin.'!C32+'Rashodi po izvorima fin.'!C142+'Rashodi po izvorima fin.'!C209+'Rashodi po izvorima fin.'!C299+'Rashodi po izvorima fin.'!C374+'Rashodi po izvorima fin.'!C438+'Rashodi po izvorima fin.'!C92</f>
        <v>27782.467317008424</v>
      </c>
      <c r="D32" s="47">
        <f>'Rashodi po izvorima fin.'!D32+'Rashodi po izvorima fin.'!D142+'Rashodi po izvorima fin.'!D209+'Rashodi po izvorima fin.'!D299+'Rashodi po izvorima fin.'!D374+'Rashodi po izvorima fin.'!D438+'Rashodi po izvorima fin.'!D92</f>
        <v>26725.45</v>
      </c>
      <c r="E32" s="47">
        <f>'Rashodi po izvorima fin.'!E32+'Rashodi po izvorima fin.'!E142+'Rashodi po izvorima fin.'!E209+'Rashodi po izvorima fin.'!E299+'Rashodi po izvorima fin.'!E374+'Rashodi po izvorima fin.'!E438+'Rashodi po izvorima fin.'!E92</f>
        <v>19756.48</v>
      </c>
      <c r="F32" s="47">
        <f>'Rashodi po izvorima fin.'!F32+'Rashodi po izvorima fin.'!F142+'Rashodi po izvorima fin.'!F209+'Rashodi po izvorima fin.'!F299+'Rashodi po izvorima fin.'!F374+'Rashodi po izvorima fin.'!F438+'Rashodi po izvorima fin.'!F92</f>
        <v>24553.719556705819</v>
      </c>
      <c r="G32" s="61">
        <f>E32/D32*100</f>
        <v>73.923844126104512</v>
      </c>
      <c r="H32" s="61">
        <f t="shared" si="3"/>
        <v>80.462269491891888</v>
      </c>
    </row>
    <row r="33" spans="1:8">
      <c r="A33" s="46">
        <v>3234</v>
      </c>
      <c r="B33" s="46" t="s">
        <v>1275</v>
      </c>
      <c r="C33" s="47">
        <f>'Rashodi po izvorima fin.'!C33+'Rashodi po izvorima fin.'!C93+'Rashodi po izvorima fin.'!C143+'Rashodi po izvorima fin.'!C210+'Rashodi po izvorima fin.'!C300+'Rashodi po izvorima fin.'!C439+'Rashodi po izvorima fin.'!C301</f>
        <v>39024.487358152495</v>
      </c>
      <c r="D33" s="47">
        <f>'Rashodi po izvorima fin.'!D33+'Rashodi po izvorima fin.'!D93+'Rashodi po izvorima fin.'!D143+'Rashodi po izvorima fin.'!D210+'Rashodi po izvorima fin.'!D300+'Rashodi po izvorima fin.'!D439+'Rashodi po izvorima fin.'!D301</f>
        <v>18932.71</v>
      </c>
      <c r="E33" s="47">
        <f>'Rashodi po izvorima fin.'!E33+'Rashodi po izvorima fin.'!E93+'Rashodi po izvorima fin.'!E143+'Rashodi po izvorima fin.'!E210+'Rashodi po izvorima fin.'!E300+'Rashodi po izvorima fin.'!E439+'Rashodi po izvorima fin.'!E301</f>
        <v>17910.829999999998</v>
      </c>
      <c r="F33" s="47">
        <f>'Rashodi po izvorima fin.'!F33+'Rashodi po izvorima fin.'!F93+'Rashodi po izvorima fin.'!F143+'Rashodi po izvorima fin.'!F210+'Rashodi po izvorima fin.'!F300+'Rashodi po izvorima fin.'!F439+'Rashodi po izvorima fin.'!F301</f>
        <v>26221.673700975512</v>
      </c>
      <c r="G33" s="61">
        <f t="shared" si="2"/>
        <v>94.602568781753902</v>
      </c>
      <c r="H33" s="61">
        <f t="shared" si="3"/>
        <v>68.305441537599748</v>
      </c>
    </row>
    <row r="34" spans="1:8">
      <c r="A34" s="46">
        <v>3235</v>
      </c>
      <c r="B34" s="46" t="s">
        <v>1276</v>
      </c>
      <c r="C34" s="47">
        <f>'Rashodi po izvorima fin.'!C34+'Rashodi po izvorima fin.'!C94+'Rashodi po izvorima fin.'!C144+'Rashodi po izvorima fin.'!C211+'Rashodi po izvorima fin.'!C302+'Rashodi po izvorima fin.'!C375+'Rashodi po izvorima fin.'!C440+'Rashodi po izvorima fin.'!C480</f>
        <v>121991.77118587829</v>
      </c>
      <c r="D34" s="47">
        <f>'Rashodi po izvorima fin.'!D34+'Rashodi po izvorima fin.'!D94+'Rashodi po izvorima fin.'!D144+'Rashodi po izvorima fin.'!D211+'Rashodi po izvorima fin.'!D302+'Rashodi po izvorima fin.'!D375+'Rashodi po izvorima fin.'!D440+'Rashodi po izvorima fin.'!D480</f>
        <v>75657.189999999988</v>
      </c>
      <c r="E34" s="47">
        <f>'Rashodi po izvorima fin.'!E34+'Rashodi po izvorima fin.'!E94+'Rashodi po izvorima fin.'!E144+'Rashodi po izvorima fin.'!E211+'Rashodi po izvorima fin.'!E302+'Rashodi po izvorima fin.'!E375+'Rashodi po izvorima fin.'!E440+'Rashodi po izvorima fin.'!E480</f>
        <v>81381.62</v>
      </c>
      <c r="F34" s="47">
        <f>'Rashodi po izvorima fin.'!F34+'Rashodi po izvorima fin.'!F94+'Rashodi po izvorima fin.'!F144+'Rashodi po izvorima fin.'!F211+'Rashodi po izvorima fin.'!F302+'Rashodi po izvorima fin.'!F375+'Rashodi po izvorima fin.'!F440+'Rashodi po izvorima fin.'!F480</f>
        <v>91711.600637069467</v>
      </c>
      <c r="G34" s="61">
        <f t="shared" si="2"/>
        <v>107.56627360862862</v>
      </c>
      <c r="H34" s="61">
        <f t="shared" si="3"/>
        <v>88.736451479079165</v>
      </c>
    </row>
    <row r="35" spans="1:8">
      <c r="A35" s="46">
        <v>3236</v>
      </c>
      <c r="B35" s="46" t="s">
        <v>1277</v>
      </c>
      <c r="C35" s="47">
        <f>'Rashodi po izvorima fin.'!C35+'Rashodi po izvorima fin.'!C212+'Rashodi po izvorima fin.'!C145+'Rashodi po izvorima fin.'!C303</f>
        <v>5020.2402282832309</v>
      </c>
      <c r="D35" s="47">
        <f>'Rashodi po izvorima fin.'!D35+'Rashodi po izvorima fin.'!D212+'Rashodi po izvorima fin.'!D145+'Rashodi po izvorima fin.'!D303</f>
        <v>2606.27</v>
      </c>
      <c r="E35" s="47">
        <f>'Rashodi po izvorima fin.'!E35+'Rashodi po izvorima fin.'!E212+'Rashodi po izvorima fin.'!E145+'Rashodi po izvorima fin.'!E303</f>
        <v>280.08</v>
      </c>
      <c r="F35" s="47">
        <f>'Rashodi po izvorima fin.'!F35+'Rashodi po izvorima fin.'!F212+'Rashodi po izvorima fin.'!F145+'Rashodi po izvorima fin.'!F303</f>
        <v>8029.9754462804431</v>
      </c>
      <c r="G35" s="61">
        <f t="shared" si="2"/>
        <v>10.746392353823662</v>
      </c>
      <c r="H35" s="61">
        <f t="shared" si="3"/>
        <v>3.4879309640944864</v>
      </c>
    </row>
    <row r="36" spans="1:8">
      <c r="A36" s="46">
        <v>3237</v>
      </c>
      <c r="B36" s="46" t="s">
        <v>1278</v>
      </c>
      <c r="C36" s="47">
        <f>'Rashodi po izvorima fin.'!C36+'Rashodi po izvorima fin.'!C95+'Rashodi po izvorima fin.'!C146+'Rashodi po izvorima fin.'!C213+'Rashodi po izvorima fin.'!C304+'Rashodi po izvorima fin.'!C376+'Rashodi po izvorima fin.'!C441+'Rashodi po izvorima fin.'!C481</f>
        <v>642273.5417081425</v>
      </c>
      <c r="D36" s="47">
        <f>'Rashodi po izvorima fin.'!D36+'Rashodi po izvorima fin.'!D95+'Rashodi po izvorima fin.'!D146+'Rashodi po izvorima fin.'!D213+'Rashodi po izvorima fin.'!D304+'Rashodi po izvorima fin.'!D376+'Rashodi po izvorima fin.'!D441+'Rashodi po izvorima fin.'!D481</f>
        <v>261279.62</v>
      </c>
      <c r="E36" s="47">
        <f>'Rashodi po izvorima fin.'!E36+'Rashodi po izvorima fin.'!E95+'Rashodi po izvorima fin.'!E146+'Rashodi po izvorima fin.'!E213+'Rashodi po izvorima fin.'!E304+'Rashodi po izvorima fin.'!E376+'Rashodi po izvorima fin.'!E441+'Rashodi po izvorima fin.'!E481</f>
        <v>304735.15000000008</v>
      </c>
      <c r="F36" s="47">
        <f>'Rashodi po izvorima fin.'!F36+'Rashodi po izvorima fin.'!F95+'Rashodi po izvorima fin.'!F146+'Rashodi po izvorima fin.'!F213+'Rashodi po izvorima fin.'!F304+'Rashodi po izvorima fin.'!F376+'Rashodi po izvorima fin.'!F441+'Rashodi po izvorima fin.'!F481</f>
        <v>431320.18256022298</v>
      </c>
      <c r="G36" s="61">
        <f t="shared" si="2"/>
        <v>116.63181001258349</v>
      </c>
      <c r="H36" s="61">
        <f t="shared" si="3"/>
        <v>70.651725173433434</v>
      </c>
    </row>
    <row r="37" spans="1:8">
      <c r="A37" s="46">
        <v>3238</v>
      </c>
      <c r="B37" s="46" t="s">
        <v>1279</v>
      </c>
      <c r="C37" s="47">
        <f>'Rashodi po izvorima fin.'!C37+'Rashodi po izvorima fin.'!C147+'Rashodi po izvorima fin.'!C214+'Rashodi po izvorima fin.'!C96+'Rashodi po izvorima fin.'!C442+'Rashodi po izvorima fin.'!C482+'Rashodi po izvorima fin.'!C305+'Rashodi po izvorima fin.'!C377</f>
        <v>50976.04353308116</v>
      </c>
      <c r="D37" s="47">
        <f>'Rashodi po izvorima fin.'!D37+'Rashodi po izvorima fin.'!D147+'Rashodi po izvorima fin.'!D214+'Rashodi po izvorima fin.'!D96+'Rashodi po izvorima fin.'!D442+'Rashodi po izvorima fin.'!D482+'Rashodi po izvorima fin.'!D305+'Rashodi po izvorima fin.'!D377</f>
        <v>29149.159999999996</v>
      </c>
      <c r="E37" s="47">
        <f>'Rashodi po izvorima fin.'!E37+'Rashodi po izvorima fin.'!E147+'Rashodi po izvorima fin.'!E214+'Rashodi po izvorima fin.'!E96+'Rashodi po izvorima fin.'!E442+'Rashodi po izvorima fin.'!E482+'Rashodi po izvorima fin.'!E305+'Rashodi po izvorima fin.'!E377</f>
        <v>11223.35</v>
      </c>
      <c r="F37" s="47">
        <f>'Rashodi po izvorima fin.'!F37+'Rashodi po izvorima fin.'!F147+'Rashodi po izvorima fin.'!F214+'Rashodi po izvorima fin.'!F96+'Rashodi po izvorima fin.'!F442+'Rashodi po izvorima fin.'!F482+'Rashodi po izvorima fin.'!F305+'Rashodi po izvorima fin.'!F377</f>
        <v>18581.193178047644</v>
      </c>
      <c r="G37" s="61">
        <f t="shared" si="2"/>
        <v>38.503167844287802</v>
      </c>
      <c r="H37" s="61">
        <f t="shared" si="3"/>
        <v>60.401664696428583</v>
      </c>
    </row>
    <row r="38" spans="1:8">
      <c r="A38" s="46">
        <v>3239</v>
      </c>
      <c r="B38" s="46" t="s">
        <v>1280</v>
      </c>
      <c r="C38" s="47">
        <f>'Rashodi po izvorima fin.'!C38+'Rashodi po izvorima fin.'!C148+'Rashodi po izvorima fin.'!C215+'Rashodi po izvorima fin.'!C306+'Rashodi po izvorima fin.'!C378+'Rashodi po izvorima fin.'!C483+'Rashodi po izvorima fin.'!C97+'Rashodi po izvorima fin.'!C443</f>
        <v>50513.239100139355</v>
      </c>
      <c r="D38" s="47">
        <f>'Rashodi po izvorima fin.'!D38+'Rashodi po izvorima fin.'!D148+'Rashodi po izvorima fin.'!D215+'Rashodi po izvorima fin.'!D306+'Rashodi po izvorima fin.'!D378+'Rashodi po izvorima fin.'!D483+'Rashodi po izvorima fin.'!D97+'Rashodi po izvorima fin.'!D443</f>
        <v>39795.72</v>
      </c>
      <c r="E38" s="47">
        <f>'Rashodi po izvorima fin.'!E38+'Rashodi po izvorima fin.'!E148+'Rashodi po izvorima fin.'!E215+'Rashodi po izvorima fin.'!E306+'Rashodi po izvorima fin.'!E378+'Rashodi po izvorima fin.'!E483+'Rashodi po izvorima fin.'!E97+'Rashodi po izvorima fin.'!E443</f>
        <v>11275.65</v>
      </c>
      <c r="F38" s="47">
        <f>'Rashodi po izvorima fin.'!F38+'Rashodi po izvorima fin.'!F148+'Rashodi po izvorima fin.'!F215+'Rashodi po izvorima fin.'!F306+'Rashodi po izvorima fin.'!F378+'Rashodi po izvorima fin.'!F483+'Rashodi po izvorima fin.'!F97+'Rashodi po izvorima fin.'!F443</f>
        <v>49705.077709204328</v>
      </c>
      <c r="G38" s="61">
        <f t="shared" si="2"/>
        <v>28.333825848608846</v>
      </c>
      <c r="H38" s="61">
        <f t="shared" si="3"/>
        <v>22.685106873722859</v>
      </c>
    </row>
    <row r="39" spans="1:8">
      <c r="A39" s="28">
        <v>324</v>
      </c>
      <c r="B39" s="28" t="s">
        <v>1375</v>
      </c>
      <c r="C39" s="29">
        <f t="shared" ref="C39:E39" si="11">C40</f>
        <v>417.8114008892428</v>
      </c>
      <c r="D39" s="29">
        <f>D40</f>
        <v>1750.3300000000002</v>
      </c>
      <c r="E39" s="29">
        <f t="shared" si="11"/>
        <v>8476.74</v>
      </c>
      <c r="F39" s="29">
        <f>F40</f>
        <v>3848.9614440241553</v>
      </c>
      <c r="G39" s="61">
        <f t="shared" si="2"/>
        <v>484.29381887986835</v>
      </c>
      <c r="H39" s="61">
        <f t="shared" si="3"/>
        <v>220.23447424137933</v>
      </c>
    </row>
    <row r="40" spans="1:8">
      <c r="A40" s="46">
        <v>3241</v>
      </c>
      <c r="B40" s="46" t="s">
        <v>1375</v>
      </c>
      <c r="C40" s="47">
        <f>'Rashodi po izvorima fin.'!C40+'Rashodi po izvorima fin.'!C150+'Rashodi po izvorima fin.'!C217+'Rashodi po izvorima fin.'!C380+'Rashodi po izvorima fin.'!C308+'Rashodi po izvorima fin.'!C485</f>
        <v>417.8114008892428</v>
      </c>
      <c r="D40" s="47">
        <f>'Rashodi po izvorima fin.'!D40+'Rashodi po izvorima fin.'!D150+'Rashodi po izvorima fin.'!D217+'Rashodi po izvorima fin.'!D380+'Rashodi po izvorima fin.'!D308+'Rashodi po izvorima fin.'!D485</f>
        <v>1750.3300000000002</v>
      </c>
      <c r="E40" s="47">
        <f>'Rashodi po izvorima fin.'!E40+'Rashodi po izvorima fin.'!E150+'Rashodi po izvorima fin.'!E217+'Rashodi po izvorima fin.'!E380+'Rashodi po izvorima fin.'!E308+'Rashodi po izvorima fin.'!E485</f>
        <v>8476.74</v>
      </c>
      <c r="F40" s="47">
        <f>'Rashodi po izvorima fin.'!F40+'Rashodi po izvorima fin.'!F150+'Rashodi po izvorima fin.'!F217+'Rashodi po izvorima fin.'!F380+'Rashodi po izvorima fin.'!F308+'Rashodi po izvorima fin.'!F485</f>
        <v>3848.9614440241553</v>
      </c>
      <c r="G40" s="61">
        <f t="shared" si="2"/>
        <v>484.29381887986835</v>
      </c>
      <c r="H40" s="61">
        <f t="shared" si="3"/>
        <v>220.23447424137933</v>
      </c>
    </row>
    <row r="41" spans="1:8">
      <c r="A41" s="28">
        <v>329</v>
      </c>
      <c r="B41" s="28" t="s">
        <v>1285</v>
      </c>
      <c r="C41" s="29">
        <f>SUM(C42:C47)</f>
        <v>51525.117791492456</v>
      </c>
      <c r="D41" s="29">
        <f t="shared" ref="D41:F41" si="12">SUM(D42:D47)</f>
        <v>35307.24</v>
      </c>
      <c r="E41" s="29">
        <f t="shared" si="12"/>
        <v>59739.020000000004</v>
      </c>
      <c r="F41" s="29">
        <f t="shared" si="12"/>
        <v>182301.81451987525</v>
      </c>
      <c r="G41" s="61">
        <f t="shared" si="2"/>
        <v>169.19764898077563</v>
      </c>
      <c r="H41" s="61">
        <f t="shared" si="3"/>
        <v>32.769295334406571</v>
      </c>
    </row>
    <row r="42" spans="1:8">
      <c r="A42" s="46">
        <v>3292</v>
      </c>
      <c r="B42" s="46" t="s">
        <v>1281</v>
      </c>
      <c r="C42" s="47">
        <f>'Rashodi po izvorima fin.'!C42+'Rashodi po izvorima fin.'!C152+'Rashodi po izvorima fin.'!C219+'Rashodi po izvorima fin.'!C310</f>
        <v>5889.0437321653717</v>
      </c>
      <c r="D42" s="47">
        <f>'Rashodi po izvorima fin.'!D42+'Rashodi po izvorima fin.'!D152+'Rashodi po izvorima fin.'!D219+'Rashodi po izvorima fin.'!D310</f>
        <v>2769.3</v>
      </c>
      <c r="E42" s="47">
        <f>'Rashodi po izvorima fin.'!E42+'Rashodi po izvorima fin.'!E152+'Rashodi po izvorima fin.'!E219+'Rashodi po izvorima fin.'!E310</f>
        <v>2649.39</v>
      </c>
      <c r="F42" s="47">
        <f>'Rashodi po izvorima fin.'!F42+'Rashodi po izvorima fin.'!F152+'Rashodi po izvorima fin.'!F219+'Rashodi po izvorima fin.'!F310</f>
        <v>6901.5860375605544</v>
      </c>
      <c r="G42" s="61">
        <f t="shared" si="2"/>
        <v>95.670024916043744</v>
      </c>
      <c r="H42" s="61">
        <f t="shared" si="3"/>
        <v>38.388132605769229</v>
      </c>
    </row>
    <row r="43" spans="1:8">
      <c r="A43" s="46">
        <v>3293</v>
      </c>
      <c r="B43" s="46" t="s">
        <v>1320</v>
      </c>
      <c r="C43" s="47">
        <f>'Rashodi po izvorima fin.'!C43+'Rashodi po izvorima fin.'!C153+'Rashodi po izvorima fin.'!C220+'Rashodi po izvorima fin.'!C311+'Rashodi po izvorima fin.'!C382+'Rashodi po izvorima fin.'!C445+'Rashodi po izvorima fin.'!C487+'Rashodi po izvorima fin.'!C99</f>
        <v>21279.18242750016</v>
      </c>
      <c r="D43" s="47">
        <f>'Rashodi po izvorima fin.'!D43+'Rashodi po izvorima fin.'!D153+'Rashodi po izvorima fin.'!D220+'Rashodi po izvorima fin.'!D311+'Rashodi po izvorima fin.'!D382+'Rashodi po izvorima fin.'!D445+'Rashodi po izvorima fin.'!D487+'Rashodi po izvorima fin.'!D99</f>
        <v>7901.3300000000008</v>
      </c>
      <c r="E43" s="47">
        <f>'Rashodi po izvorima fin.'!E43+'Rashodi po izvorima fin.'!E153+'Rashodi po izvorima fin.'!E220+'Rashodi po izvorima fin.'!E311+'Rashodi po izvorima fin.'!E382+'Rashodi po izvorima fin.'!E445+'Rashodi po izvorima fin.'!E487+'Rashodi po izvorima fin.'!E99</f>
        <v>36655.729999999996</v>
      </c>
      <c r="F43" s="47">
        <f>'Rashodi po izvorima fin.'!F43+'Rashodi po izvorima fin.'!F153+'Rashodi po izvorima fin.'!F220+'Rashodi po izvorima fin.'!F311+'Rashodi po izvorima fin.'!F382+'Rashodi po izvorima fin.'!F445+'Rashodi po izvorima fin.'!F487+'Rashodi po izvorima fin.'!F99</f>
        <v>19068.617691950363</v>
      </c>
      <c r="G43" s="61">
        <f t="shared" si="2"/>
        <v>463.91847954711415</v>
      </c>
      <c r="H43" s="61">
        <f t="shared" si="3"/>
        <v>192.2306618768379</v>
      </c>
    </row>
    <row r="44" spans="1:8">
      <c r="A44" s="46">
        <v>3294</v>
      </c>
      <c r="B44" s="46" t="s">
        <v>1283</v>
      </c>
      <c r="C44" s="47">
        <f>'Rashodi po izvorima fin.'!C44+'Rashodi po izvorima fin.'!C154+'Rashodi po izvorima fin.'!C221+'Rashodi po izvorima fin.'!C383+'Rashodi po izvorima fin.'!C488+'Rashodi po izvorima fin.'!C312</f>
        <v>4694.6711792421529</v>
      </c>
      <c r="D44" s="47">
        <f>'Rashodi po izvorima fin.'!D44+'Rashodi po izvorima fin.'!D154+'Rashodi po izvorima fin.'!D221+'Rashodi po izvorima fin.'!D383+'Rashodi po izvorima fin.'!D488+'Rashodi po izvorima fin.'!D312</f>
        <v>5723.41</v>
      </c>
      <c r="E44" s="47">
        <f>'Rashodi po izvorima fin.'!E44+'Rashodi po izvorima fin.'!E154+'Rashodi po izvorima fin.'!E221+'Rashodi po izvorima fin.'!E383+'Rashodi po izvorima fin.'!E488+'Rashodi po izvorima fin.'!E312</f>
        <v>2818.73</v>
      </c>
      <c r="F44" s="47">
        <f>'Rashodi po izvorima fin.'!F44+'Rashodi po izvorima fin.'!F154+'Rashodi po izvorima fin.'!F221+'Rashodi po izvorima fin.'!F383+'Rashodi po izvorima fin.'!F488+'Rashodi po izvorima fin.'!F312</f>
        <v>4778.0211029265374</v>
      </c>
      <c r="G44" s="61">
        <f t="shared" si="2"/>
        <v>49.249136441387215</v>
      </c>
      <c r="H44" s="61">
        <f t="shared" si="3"/>
        <v>58.993669958333342</v>
      </c>
    </row>
    <row r="45" spans="1:8">
      <c r="A45" s="46">
        <v>3295</v>
      </c>
      <c r="B45" s="46" t="s">
        <v>1284</v>
      </c>
      <c r="C45" s="47">
        <f>'Rashodi po izvorima fin.'!C45+'Rashodi po izvorima fin.'!C155+'Rashodi po izvorima fin.'!C222+'Rashodi po izvorima fin.'!C313+'Rashodi po izvorima fin.'!C384</f>
        <v>8578.4059990709393</v>
      </c>
      <c r="D45" s="47">
        <f>'Rashodi po izvorima fin.'!D45+'Rashodi po izvorima fin.'!D155+'Rashodi po izvorima fin.'!D222+'Rashodi po izvorima fin.'!D313+'Rashodi po izvorima fin.'!D384</f>
        <v>4609.0400000000009</v>
      </c>
      <c r="E45" s="47">
        <f>'Rashodi po izvorima fin.'!E45+'Rashodi po izvorima fin.'!E155+'Rashodi po izvorima fin.'!E222+'Rashodi po izvorima fin.'!E313+'Rashodi po izvorima fin.'!E384</f>
        <v>4702.7299999999996</v>
      </c>
      <c r="F45" s="47">
        <f>'Rashodi po izvorima fin.'!F45+'Rashodi po izvorima fin.'!F155+'Rashodi po izvorima fin.'!F222+'Rashodi po izvorima fin.'!F313+'Rashodi po izvorima fin.'!F384</f>
        <v>109755.91233658502</v>
      </c>
      <c r="G45" s="61">
        <f t="shared" si="2"/>
        <v>102.03274434589413</v>
      </c>
      <c r="H45" s="61">
        <f t="shared" si="3"/>
        <v>4.2847167864436173</v>
      </c>
    </row>
    <row r="46" spans="1:8">
      <c r="A46" s="46">
        <v>3296</v>
      </c>
      <c r="B46" s="46" t="s">
        <v>1467</v>
      </c>
      <c r="C46" s="47">
        <f>'Rashodi po izvorima fin.'!C223+'Rashodi po izvorima fin.'!C46+'Rashodi po izvorima fin.'!C314</f>
        <v>582.78585174862292</v>
      </c>
      <c r="D46" s="47">
        <f>'Rashodi po izvorima fin.'!D223+'Rashodi po izvorima fin.'!D46+'Rashodi po izvorima fin.'!D314</f>
        <v>11548.82</v>
      </c>
      <c r="E46" s="47">
        <f>'Rashodi po izvorima fin.'!E223+'Rashodi po izvorima fin.'!E46+'Rashodi po izvorima fin.'!E314</f>
        <v>718.21</v>
      </c>
      <c r="F46" s="47">
        <f>'Rashodi po izvorima fin.'!F223+'Rashodi po izvorima fin.'!F46+'Rashodi po izvorima fin.'!F314</f>
        <v>26800</v>
      </c>
      <c r="G46" s="61">
        <f t="shared" si="2"/>
        <v>6.2189037494739727</v>
      </c>
      <c r="H46" s="61">
        <f t="shared" si="3"/>
        <v>2.6798880597014927</v>
      </c>
    </row>
    <row r="47" spans="1:8">
      <c r="A47" s="46">
        <v>3299</v>
      </c>
      <c r="B47" s="46" t="s">
        <v>1285</v>
      </c>
      <c r="C47" s="47">
        <f>'Rashodi po izvorima fin.'!C47+'Rashodi po izvorima fin.'!C156+'Rashodi po izvorima fin.'!C224+'Rashodi po izvorima fin.'!C385+'Rashodi po izvorima fin.'!C489+'Rashodi po izvorima fin.'!C315</f>
        <v>10501.028601765212</v>
      </c>
      <c r="D47" s="47">
        <f>'Rashodi po izvorima fin.'!D47+'Rashodi po izvorima fin.'!D156+'Rashodi po izvorima fin.'!D224+'Rashodi po izvorima fin.'!D385+'Rashodi po izvorima fin.'!D489+'Rashodi po izvorima fin.'!D315</f>
        <v>2755.3399999999997</v>
      </c>
      <c r="E47" s="47">
        <f>'Rashodi po izvorima fin.'!E47+'Rashodi po izvorima fin.'!E156+'Rashodi po izvorima fin.'!E224+'Rashodi po izvorima fin.'!E385+'Rashodi po izvorima fin.'!E489+'Rashodi po izvorima fin.'!E315</f>
        <v>12194.23</v>
      </c>
      <c r="F47" s="47">
        <f>'Rashodi po izvorima fin.'!F47+'Rashodi po izvorima fin.'!F156+'Rashodi po izvorima fin.'!F224+'Rashodi po izvorima fin.'!F385+'Rashodi po izvorima fin.'!F489+'Rashodi po izvorima fin.'!F315</f>
        <v>14997.677350852744</v>
      </c>
      <c r="G47" s="61">
        <f t="shared" si="2"/>
        <v>442.56716049561948</v>
      </c>
      <c r="H47" s="61">
        <f t="shared" si="3"/>
        <v>81.307456579646015</v>
      </c>
    </row>
    <row r="48" spans="1:8">
      <c r="A48" s="28">
        <v>34</v>
      </c>
      <c r="B48" s="28" t="s">
        <v>1368</v>
      </c>
      <c r="C48" s="29">
        <f t="shared" ref="C48:E48" si="13">C49</f>
        <v>7324.3081823611392</v>
      </c>
      <c r="D48" s="29">
        <f>D49</f>
        <v>4384.45</v>
      </c>
      <c r="E48" s="29">
        <f t="shared" si="13"/>
        <v>3655.7599999999998</v>
      </c>
      <c r="F48" s="29">
        <f>F49</f>
        <v>6673.8273939876563</v>
      </c>
      <c r="G48" s="61">
        <f t="shared" si="2"/>
        <v>83.380127496037133</v>
      </c>
      <c r="H48" s="61">
        <f t="shared" si="3"/>
        <v>54.777562921291832</v>
      </c>
    </row>
    <row r="49" spans="1:8">
      <c r="A49" s="28">
        <v>343</v>
      </c>
      <c r="B49" s="28" t="s">
        <v>1369</v>
      </c>
      <c r="C49" s="29">
        <f t="shared" ref="C49:E49" si="14">SUM(C50:C53)</f>
        <v>7324.3081823611392</v>
      </c>
      <c r="D49" s="29">
        <f>SUM(D50:D53)</f>
        <v>4384.45</v>
      </c>
      <c r="E49" s="29">
        <f t="shared" si="14"/>
        <v>3655.7599999999998</v>
      </c>
      <c r="F49" s="29">
        <f>SUM(F50:F53)</f>
        <v>6673.8273939876563</v>
      </c>
      <c r="G49" s="61">
        <f t="shared" si="2"/>
        <v>83.380127496037133</v>
      </c>
      <c r="H49" s="61">
        <f t="shared" si="3"/>
        <v>54.777562921291832</v>
      </c>
    </row>
    <row r="50" spans="1:8">
      <c r="A50" s="46">
        <v>3431</v>
      </c>
      <c r="B50" s="46" t="s">
        <v>1286</v>
      </c>
      <c r="C50" s="47">
        <f>'Rashodi po izvorima fin.'!C50+'Rashodi po izvorima fin.'!C159+'Rashodi po izvorima fin.'!C227+'Rashodi po izvorima fin.'!C388+'Rashodi po izvorima fin.'!C318</f>
        <v>4537.5273740792354</v>
      </c>
      <c r="D50" s="47">
        <f>'Rashodi po izvorima fin.'!D50+'Rashodi po izvorima fin.'!D159+'Rashodi po izvorima fin.'!D227+'Rashodi po izvorima fin.'!D388+'Rashodi po izvorima fin.'!D318</f>
        <v>2725.6499999999996</v>
      </c>
      <c r="E50" s="47">
        <f>'Rashodi po izvorima fin.'!E50+'Rashodi po izvorima fin.'!E159+'Rashodi po izvorima fin.'!E227+'Rashodi po izvorima fin.'!E388+'Rashodi po izvorima fin.'!E318</f>
        <v>2360.6799999999998</v>
      </c>
      <c r="F50" s="47">
        <f>'Rashodi po izvorima fin.'!F50+'Rashodi po izvorima fin.'!F159+'Rashodi po izvorima fin.'!F227+'Rashodi po izvorima fin.'!F388+'Rashodi po izvorima fin.'!F318</f>
        <v>4550.2877430486424</v>
      </c>
      <c r="G50" s="61">
        <f t="shared" si="2"/>
        <v>86.609799497367604</v>
      </c>
      <c r="H50" s="61">
        <f t="shared" si="3"/>
        <v>51.879796032819023</v>
      </c>
    </row>
    <row r="51" spans="1:8" ht="17.25" customHeight="1">
      <c r="A51" s="46">
        <v>3432</v>
      </c>
      <c r="B51" s="46" t="s">
        <v>1321</v>
      </c>
      <c r="C51" s="47">
        <f>'Rashodi po izvorima fin.'!C51+'Rashodi po izvorima fin.'!C160+'Rashodi po izvorima fin.'!C228+'Rashodi po izvorima fin.'!C319+'Rashodi po izvorima fin.'!C389</f>
        <v>2785.7190258145861</v>
      </c>
      <c r="D51" s="47">
        <f>'Rashodi po izvorima fin.'!D51+'Rashodi po izvorima fin.'!D160+'Rashodi po izvorima fin.'!D228+'Rashodi po izvorima fin.'!D319+'Rashodi po izvorima fin.'!D389</f>
        <v>1646.75</v>
      </c>
      <c r="E51" s="47">
        <f>'Rashodi po izvorima fin.'!E51+'Rashodi po izvorima fin.'!E160+'Rashodi po izvorima fin.'!E228+'Rashodi po izvorima fin.'!E319+'Rashodi po izvorima fin.'!E389</f>
        <v>416.72</v>
      </c>
      <c r="F51" s="47">
        <f>'Rashodi po izvorima fin.'!F51+'Rashodi po izvorima fin.'!F160+'Rashodi po izvorima fin.'!F228+'Rashodi po izvorima fin.'!F319+'Rashodi po izvorima fin.'!F389</f>
        <v>0</v>
      </c>
      <c r="G51" s="61">
        <f t="shared" si="2"/>
        <v>25.3056019432215</v>
      </c>
      <c r="H51" s="61" t="e">
        <f t="shared" si="3"/>
        <v>#DIV/0!</v>
      </c>
    </row>
    <row r="52" spans="1:8">
      <c r="A52" s="46">
        <v>3433</v>
      </c>
      <c r="B52" s="46" t="s">
        <v>1447</v>
      </c>
      <c r="C52" s="47">
        <f>'Rashodi po izvorima fin.'!C52+'Rashodi po izvorima fin.'!C161+'Rashodi po izvorima fin.'!C229+'Rashodi po izvorima fin.'!C320</f>
        <v>1.0617824673170084</v>
      </c>
      <c r="D52" s="47">
        <f>'Rashodi po izvorima fin.'!D52+'Rashodi po izvorima fin.'!D161+'Rashodi po izvorima fin.'!D229+'Rashodi po izvorima fin.'!D320</f>
        <v>12.05</v>
      </c>
      <c r="E52" s="47">
        <f>'Rashodi po izvorima fin.'!E52+'Rashodi po izvorima fin.'!E161+'Rashodi po izvorima fin.'!E229+'Rashodi po izvorima fin.'!E320</f>
        <v>878.36</v>
      </c>
      <c r="F52" s="47">
        <f>'Rashodi po izvorima fin.'!F52+'Rashodi po izvorima fin.'!F161+'Rashodi po izvorima fin.'!F229+'Rashodi po izvorima fin.'!F320</f>
        <v>2123.5396509390139</v>
      </c>
      <c r="G52" s="61">
        <f t="shared" si="2"/>
        <v>7289.2946058091284</v>
      </c>
      <c r="H52" s="61">
        <f t="shared" si="3"/>
        <v>41.363013853383691</v>
      </c>
    </row>
    <row r="53" spans="1:8" hidden="1">
      <c r="A53" s="46">
        <v>3434</v>
      </c>
      <c r="B53" s="46" t="s">
        <v>1322</v>
      </c>
      <c r="C53" s="47">
        <f>'Rashodi po izvorima fin.'!C162+'Rashodi po izvorima fin.'!C230</f>
        <v>0</v>
      </c>
      <c r="D53" s="47">
        <f>'Rashodi po izvorima fin.'!D162+'Rashodi po izvorima fin.'!D230</f>
        <v>0</v>
      </c>
      <c r="E53" s="47">
        <f>'Rashodi po izvorima fin.'!E162+'Rashodi po izvorima fin.'!E230</f>
        <v>0</v>
      </c>
      <c r="F53" s="47">
        <f>'Rashodi po izvorima fin.'!F162+'Rashodi po izvorima fin.'!F230</f>
        <v>0</v>
      </c>
      <c r="G53" s="61" t="e">
        <f t="shared" si="2"/>
        <v>#DIV/0!</v>
      </c>
      <c r="H53" s="61" t="e">
        <f t="shared" si="3"/>
        <v>#DIV/0!</v>
      </c>
    </row>
    <row r="54" spans="1:8" s="74" customFormat="1">
      <c r="A54" s="28">
        <v>35</v>
      </c>
      <c r="B54" s="28" t="s">
        <v>1590</v>
      </c>
      <c r="C54" s="29">
        <f>C55</f>
        <v>475409.38350255491</v>
      </c>
      <c r="D54" s="29">
        <f>D55</f>
        <v>193169.66000000003</v>
      </c>
      <c r="E54" s="29">
        <f t="shared" ref="E54:E55" si="15">E55</f>
        <v>2625.45</v>
      </c>
      <c r="F54" s="29">
        <f>F55</f>
        <v>0</v>
      </c>
      <c r="G54" s="61">
        <f t="shared" si="2"/>
        <v>1.3591420101893845</v>
      </c>
      <c r="H54" s="61" t="e">
        <f t="shared" si="3"/>
        <v>#DIV/0!</v>
      </c>
    </row>
    <row r="55" spans="1:8" s="74" customFormat="1">
      <c r="A55" s="28">
        <v>353</v>
      </c>
      <c r="B55" s="28" t="s">
        <v>1590</v>
      </c>
      <c r="C55" s="29">
        <f>C56</f>
        <v>475409.38350255491</v>
      </c>
      <c r="D55" s="29">
        <f>D56</f>
        <v>193169.66000000003</v>
      </c>
      <c r="E55" s="29">
        <f t="shared" si="15"/>
        <v>2625.45</v>
      </c>
      <c r="F55" s="29">
        <f>F56</f>
        <v>0</v>
      </c>
      <c r="G55" s="61">
        <f t="shared" si="2"/>
        <v>1.3591420101893845</v>
      </c>
      <c r="H55" s="61" t="e">
        <f t="shared" si="3"/>
        <v>#DIV/0!</v>
      </c>
    </row>
    <row r="56" spans="1:8" s="19" customFormat="1" ht="15" customHeight="1">
      <c r="A56" s="91">
        <v>3531</v>
      </c>
      <c r="B56" s="59" t="s">
        <v>1590</v>
      </c>
      <c r="C56" s="79">
        <f>'Rashodi po izvorima fin.'!C233+'Rashodi po izvorima fin.'!C448+'Rashodi po izvorima fin.'!C102+'Rashodi po izvorima fin.'!C323</f>
        <v>475409.38350255491</v>
      </c>
      <c r="D56" s="79">
        <f>'Rashodi po izvorima fin.'!D233+'Rashodi po izvorima fin.'!D448+'Rashodi po izvorima fin.'!D102+'Rashodi po izvorima fin.'!D323</f>
        <v>193169.66000000003</v>
      </c>
      <c r="E56" s="79">
        <f>'Rashodi po izvorima fin.'!E233+'Rashodi po izvorima fin.'!E448+'Rashodi po izvorima fin.'!E102+'Rashodi po izvorima fin.'!E323</f>
        <v>2625.45</v>
      </c>
      <c r="F56" s="79">
        <f>'Rashodi po izvorima fin.'!F233+'Rashodi po izvorima fin.'!F448+'Rashodi po izvorima fin.'!F102+'Rashodi po izvorima fin.'!F323</f>
        <v>0</v>
      </c>
      <c r="G56" s="61">
        <f t="shared" si="2"/>
        <v>1.3591420101893845</v>
      </c>
      <c r="H56" s="61" t="e">
        <f t="shared" si="3"/>
        <v>#DIV/0!</v>
      </c>
    </row>
    <row r="57" spans="1:8">
      <c r="A57" s="28">
        <v>36</v>
      </c>
      <c r="B57" s="28" t="s">
        <v>1423</v>
      </c>
      <c r="C57" s="29">
        <f>C58+C60</f>
        <v>229356.95799323113</v>
      </c>
      <c r="D57" s="29">
        <f>D58+D60</f>
        <v>150797.83000000002</v>
      </c>
      <c r="E57" s="29">
        <f t="shared" ref="E57" si="16">E58+E60</f>
        <v>30354.95</v>
      </c>
      <c r="F57" s="29">
        <f>F58+F60</f>
        <v>42471.298692680335</v>
      </c>
      <c r="G57" s="61">
        <f t="shared" si="2"/>
        <v>20.129566851194078</v>
      </c>
      <c r="H57" s="61">
        <f t="shared" si="3"/>
        <v>71.471678367187508</v>
      </c>
    </row>
    <row r="58" spans="1:8">
      <c r="A58" s="28">
        <v>361</v>
      </c>
      <c r="B58" s="28" t="s">
        <v>1423</v>
      </c>
      <c r="C58" s="29">
        <f>C59</f>
        <v>29517.419868604418</v>
      </c>
      <c r="D58" s="29">
        <f>D59</f>
        <v>65815.240000000005</v>
      </c>
      <c r="E58" s="29">
        <f t="shared" ref="E58" si="17">E59</f>
        <v>0</v>
      </c>
      <c r="F58" s="29">
        <f>F59</f>
        <v>0</v>
      </c>
      <c r="G58" s="61">
        <f t="shared" si="2"/>
        <v>0</v>
      </c>
      <c r="H58" s="61" t="e">
        <f t="shared" si="3"/>
        <v>#DIV/0!</v>
      </c>
    </row>
    <row r="59" spans="1:8" s="19" customFormat="1" ht="15" customHeight="1">
      <c r="A59" s="91">
        <v>3611</v>
      </c>
      <c r="B59" s="59" t="s">
        <v>1668</v>
      </c>
      <c r="C59" s="79">
        <f>'Rashodi po izvorima fin.'!C236+'Rashodi po izvorima fin.'!C326+'Rashodi po izvorima fin.'!C392</f>
        <v>29517.419868604418</v>
      </c>
      <c r="D59" s="79">
        <f>'Rashodi po izvorima fin.'!D236+'Rashodi po izvorima fin.'!D326+'Rashodi po izvorima fin.'!D392</f>
        <v>65815.240000000005</v>
      </c>
      <c r="E59" s="79">
        <f>'Rashodi po izvorima fin.'!E236+'Rashodi po izvorima fin.'!E326+'Rashodi po izvorima fin.'!E392</f>
        <v>0</v>
      </c>
      <c r="F59" s="79">
        <f>'Rashodi po izvorima fin.'!F236+'Rashodi po izvorima fin.'!F326+'Rashodi po izvorima fin.'!F392</f>
        <v>0</v>
      </c>
      <c r="G59" s="61">
        <f t="shared" si="2"/>
        <v>0</v>
      </c>
      <c r="H59" s="61" t="e">
        <f t="shared" si="3"/>
        <v>#DIV/0!</v>
      </c>
    </row>
    <row r="60" spans="1:8">
      <c r="A60" s="28">
        <v>369</v>
      </c>
      <c r="B60" s="28" t="s">
        <v>1323</v>
      </c>
      <c r="C60" s="29">
        <f>C61+C62+C63</f>
        <v>199839.53812462671</v>
      </c>
      <c r="D60" s="29">
        <f>D61+D62+D63</f>
        <v>84982.59</v>
      </c>
      <c r="E60" s="29">
        <f t="shared" ref="E60" si="18">E61+E62+E63</f>
        <v>30354.95</v>
      </c>
      <c r="F60" s="29">
        <f>F61+F62+F63</f>
        <v>42471.298692680335</v>
      </c>
      <c r="G60" s="61">
        <f t="shared" si="2"/>
        <v>35.719021978501722</v>
      </c>
      <c r="H60" s="61">
        <f t="shared" si="3"/>
        <v>71.471678367187508</v>
      </c>
    </row>
    <row r="61" spans="1:8">
      <c r="A61" s="46">
        <v>3691</v>
      </c>
      <c r="B61" s="46" t="s">
        <v>1669</v>
      </c>
      <c r="C61" s="47">
        <f>'Rashodi po izvorima fin.'!C165+'Rashodi po izvorima fin.'!C238+'Rashodi po izvorima fin.'!C105+'Rashodi po izvorima fin.'!C394+'Rashodi po izvorima fin.'!C328</f>
        <v>38203.729510916448</v>
      </c>
      <c r="D61" s="47">
        <f>'Rashodi po izvorima fin.'!D165+'Rashodi po izvorima fin.'!D238+'Rashodi po izvorima fin.'!D105+'Rashodi po izvorima fin.'!D394+'Rashodi po izvorima fin.'!D328</f>
        <v>27399.920000000002</v>
      </c>
      <c r="E61" s="47">
        <f>'Rashodi po izvorima fin.'!E165+'Rashodi po izvorima fin.'!E238+'Rashodi po izvorima fin.'!E105+'Rashodi po izvorima fin.'!E394+'Rashodi po izvorima fin.'!E328</f>
        <v>30354.95</v>
      </c>
      <c r="F61" s="47">
        <f>'Rashodi po izvorima fin.'!F165+'Rashodi po izvorima fin.'!F238+'Rashodi po izvorima fin.'!F105+'Rashodi po izvorima fin.'!F394+'Rashodi po izvorima fin.'!F328</f>
        <v>42471.298692680335</v>
      </c>
      <c r="G61" s="61">
        <f t="shared" si="2"/>
        <v>110.78481251040148</v>
      </c>
      <c r="H61" s="61">
        <f t="shared" si="3"/>
        <v>71.471678367187508</v>
      </c>
    </row>
    <row r="62" spans="1:8">
      <c r="A62" s="46">
        <v>3693</v>
      </c>
      <c r="B62" s="46" t="s">
        <v>1548</v>
      </c>
      <c r="C62" s="47">
        <f>'Rashodi po izvorima fin.'!C451+'Rashodi po izvorima fin.'!C329</f>
        <v>161635.80861371025</v>
      </c>
      <c r="D62" s="47">
        <f>'Rashodi po izvorima fin.'!D451+'Rashodi po izvorima fin.'!D329</f>
        <v>57582.67</v>
      </c>
      <c r="E62" s="47">
        <f>'Rashodi po izvorima fin.'!E451+'Rashodi po izvorima fin.'!E329</f>
        <v>0</v>
      </c>
      <c r="F62" s="47">
        <f>'Rashodi po izvorima fin.'!F451+'Rashodi po izvorima fin.'!F329</f>
        <v>0</v>
      </c>
      <c r="G62" s="61">
        <f t="shared" si="2"/>
        <v>0</v>
      </c>
      <c r="H62" s="61" t="e">
        <f t="shared" si="3"/>
        <v>#DIV/0!</v>
      </c>
    </row>
    <row r="63" spans="1:8" hidden="1">
      <c r="A63" s="46">
        <v>3694</v>
      </c>
      <c r="B63" s="46" t="s">
        <v>1665</v>
      </c>
      <c r="C63" s="47">
        <f>'Rashodi po izvorima fin.'!C330</f>
        <v>0</v>
      </c>
      <c r="D63" s="47">
        <f>'Rashodi po izvorima fin.'!D330</f>
        <v>0</v>
      </c>
      <c r="E63" s="47">
        <f>'Rashodi po izvorima fin.'!E330</f>
        <v>0</v>
      </c>
      <c r="F63" s="47">
        <f>'Rashodi po izvorima fin.'!F330</f>
        <v>0</v>
      </c>
      <c r="G63" s="61" t="e">
        <f t="shared" si="2"/>
        <v>#DIV/0!</v>
      </c>
      <c r="H63" s="61" t="e">
        <f t="shared" si="3"/>
        <v>#DIV/0!</v>
      </c>
    </row>
    <row r="64" spans="1:8" ht="14.25" customHeight="1">
      <c r="A64" s="28">
        <v>37</v>
      </c>
      <c r="B64" s="28" t="s">
        <v>1378</v>
      </c>
      <c r="C64" s="29">
        <f>C65</f>
        <v>6333.9305859711985</v>
      </c>
      <c r="D64" s="29">
        <f>D65</f>
        <v>2784.34</v>
      </c>
      <c r="E64" s="29">
        <f t="shared" ref="E64" si="19">E65</f>
        <v>0</v>
      </c>
      <c r="F64" s="29">
        <f>F65</f>
        <v>5378.4210631096958</v>
      </c>
      <c r="G64" s="61">
        <f t="shared" si="2"/>
        <v>0</v>
      </c>
      <c r="H64" s="61">
        <f t="shared" si="3"/>
        <v>0</v>
      </c>
    </row>
    <row r="65" spans="1:8" ht="17.25" customHeight="1">
      <c r="A65" s="28">
        <v>372</v>
      </c>
      <c r="B65" s="28" t="s">
        <v>1378</v>
      </c>
      <c r="C65" s="29">
        <f>SUM(C66:C67)</f>
        <v>6333.9305859711985</v>
      </c>
      <c r="D65" s="29">
        <f>SUM(D66:D67)</f>
        <v>2784.34</v>
      </c>
      <c r="E65" s="29">
        <f t="shared" ref="E65" si="20">SUM(E66:E67)</f>
        <v>0</v>
      </c>
      <c r="F65" s="29">
        <f>SUM(F66:F67)</f>
        <v>5378.4210631096958</v>
      </c>
      <c r="G65" s="61">
        <f t="shared" si="2"/>
        <v>0</v>
      </c>
      <c r="H65" s="61">
        <f t="shared" si="3"/>
        <v>0</v>
      </c>
    </row>
    <row r="66" spans="1:8">
      <c r="A66" s="46">
        <v>3721</v>
      </c>
      <c r="B66" s="46" t="s">
        <v>1420</v>
      </c>
      <c r="C66" s="47">
        <f>'Rashodi po izvorima fin.'!C241+'Rashodi po izvorima fin.'!C397+'Rashodi po izvorima fin.'!C55</f>
        <v>6333.9305859711985</v>
      </c>
      <c r="D66" s="47">
        <f>'Rashodi po izvorima fin.'!D241+'Rashodi po izvorima fin.'!D397+'Rashodi po izvorima fin.'!D55</f>
        <v>2784.34</v>
      </c>
      <c r="E66" s="47">
        <f>'Rashodi po izvorima fin.'!E241+'Rashodi po izvorima fin.'!E397+'Rashodi po izvorima fin.'!E55</f>
        <v>0</v>
      </c>
      <c r="F66" s="47">
        <f>'Rashodi po izvorima fin.'!F241+'Rashodi po izvorima fin.'!F397+'Rashodi po izvorima fin.'!F55</f>
        <v>5378.4210631096958</v>
      </c>
      <c r="G66" s="61">
        <f t="shared" si="2"/>
        <v>0</v>
      </c>
      <c r="H66" s="61">
        <f t="shared" si="3"/>
        <v>0</v>
      </c>
    </row>
    <row r="67" spans="1:8" hidden="1">
      <c r="A67" s="46">
        <v>3722</v>
      </c>
      <c r="B67" s="46" t="s">
        <v>1330</v>
      </c>
      <c r="C67" s="47">
        <f>'Rashodi po izvorima fin.'!C242</f>
        <v>0</v>
      </c>
      <c r="D67" s="47">
        <f>'Rashodi po izvorima fin.'!D242</f>
        <v>0</v>
      </c>
      <c r="E67" s="47">
        <f>'Rashodi po izvorima fin.'!E242</f>
        <v>0</v>
      </c>
      <c r="F67" s="47">
        <f>'Rashodi po izvorima fin.'!F242</f>
        <v>0</v>
      </c>
      <c r="G67" s="61" t="e">
        <f t="shared" si="2"/>
        <v>#DIV/0!</v>
      </c>
      <c r="H67" s="61" t="e">
        <f t="shared" si="3"/>
        <v>#DIV/0!</v>
      </c>
    </row>
    <row r="68" spans="1:8">
      <c r="A68" s="28">
        <v>38</v>
      </c>
      <c r="B68" s="28" t="s">
        <v>1377</v>
      </c>
      <c r="C68" s="29">
        <f t="shared" ref="C68:E68" si="21">C69+C73</f>
        <v>56955.206052160058</v>
      </c>
      <c r="D68" s="29">
        <f>D69+D73</f>
        <v>69846.77</v>
      </c>
      <c r="E68" s="29">
        <f t="shared" si="21"/>
        <v>3725.07</v>
      </c>
      <c r="F68" s="29">
        <f>F69+F73</f>
        <v>9954.2106310969539</v>
      </c>
      <c r="G68" s="61">
        <f t="shared" si="2"/>
        <v>5.3332029526920142</v>
      </c>
      <c r="H68" s="61">
        <f t="shared" si="3"/>
        <v>37.422053220000002</v>
      </c>
    </row>
    <row r="69" spans="1:8">
      <c r="A69" s="28">
        <v>381</v>
      </c>
      <c r="B69" s="28" t="s">
        <v>1363</v>
      </c>
      <c r="C69" s="29">
        <f t="shared" ref="C69:E69" si="22">C70+C71+C72</f>
        <v>56955.206052160058</v>
      </c>
      <c r="D69" s="29">
        <f>D70+D71+D72</f>
        <v>69846.77</v>
      </c>
      <c r="E69" s="29">
        <f t="shared" si="22"/>
        <v>3725.07</v>
      </c>
      <c r="F69" s="29">
        <f>F70+F71+F72</f>
        <v>9954.2106310969539</v>
      </c>
      <c r="G69" s="61">
        <f t="shared" si="2"/>
        <v>5.3332029526920142</v>
      </c>
      <c r="H69" s="61">
        <f t="shared" si="3"/>
        <v>37.422053220000002</v>
      </c>
    </row>
    <row r="70" spans="1:8">
      <c r="A70" s="46">
        <v>3811</v>
      </c>
      <c r="B70" s="46" t="s">
        <v>1331</v>
      </c>
      <c r="C70" s="47">
        <f>'Rashodi po izvorima fin.'!C168+'Rashodi po izvorima fin.'!C245+'Rashodi po izvorima fin.'!C400</f>
        <v>331.80702103656512</v>
      </c>
      <c r="D70" s="47">
        <f>'Rashodi po izvorima fin.'!D168+'Rashodi po izvorima fin.'!D245+'Rashodi po izvorima fin.'!D400</f>
        <v>3318.07</v>
      </c>
      <c r="E70" s="47">
        <f>'Rashodi po izvorima fin.'!E168+'Rashodi po izvorima fin.'!E245+'Rashodi po izvorima fin.'!E400</f>
        <v>3725.07</v>
      </c>
      <c r="F70" s="47">
        <f>'Rashodi po izvorima fin.'!F168+'Rashodi po izvorima fin.'!F245+'Rashodi po izvorima fin.'!F400</f>
        <v>5308.9123365850419</v>
      </c>
      <c r="G70" s="61">
        <f t="shared" ref="G70:G101" si="23">E70/D70*100</f>
        <v>112.26616677767498</v>
      </c>
      <c r="H70" s="61">
        <f t="shared" ref="H70:H101" si="24">E70/F70*100</f>
        <v>70.16634978750001</v>
      </c>
    </row>
    <row r="71" spans="1:8">
      <c r="A71" s="46">
        <v>3812</v>
      </c>
      <c r="B71" s="46" t="s">
        <v>1439</v>
      </c>
      <c r="C71" s="47">
        <f>'Rashodi po izvorima fin.'!C169+'Rashodi po izvorima fin.'!C246+'Rashodi po izvorima fin.'!C58</f>
        <v>5923.4189395447611</v>
      </c>
      <c r="D71" s="47">
        <f>'Rashodi po izvorima fin.'!D169+'Rashodi po izvorima fin.'!D246+'Rashodi po izvorima fin.'!D58</f>
        <v>0</v>
      </c>
      <c r="E71" s="47">
        <f>'Rashodi po izvorima fin.'!E169+'Rashodi po izvorima fin.'!E246+'Rashodi po izvorima fin.'!E58</f>
        <v>0</v>
      </c>
      <c r="F71" s="47">
        <f>'Rashodi po izvorima fin.'!F169+'Rashodi po izvorima fin.'!F246+'Rashodi po izvorima fin.'!F58</f>
        <v>4645.298294511912</v>
      </c>
      <c r="G71" s="61" t="e">
        <f t="shared" si="23"/>
        <v>#DIV/0!</v>
      </c>
      <c r="H71" s="61">
        <f t="shared" si="24"/>
        <v>0</v>
      </c>
    </row>
    <row r="72" spans="1:8">
      <c r="A72" s="46">
        <v>3813</v>
      </c>
      <c r="B72" s="46" t="s">
        <v>1592</v>
      </c>
      <c r="C72" s="47">
        <f>'Rashodi po izvorima fin.'!C247+'Rashodi po izvorima fin.'!C108+'Rashodi po izvorima fin.'!C454+'Rashodi po izvorima fin.'!C333</f>
        <v>50699.980091578735</v>
      </c>
      <c r="D72" s="47">
        <f>'Rashodi po izvorima fin.'!D247+'Rashodi po izvorima fin.'!D108+'Rashodi po izvorima fin.'!D454+'Rashodi po izvorima fin.'!D333</f>
        <v>66528.7</v>
      </c>
      <c r="E72" s="47">
        <f>'Rashodi po izvorima fin.'!E247+'Rashodi po izvorima fin.'!E108+'Rashodi po izvorima fin.'!E454+'Rashodi po izvorima fin.'!E333</f>
        <v>0</v>
      </c>
      <c r="F72" s="47">
        <f>'Rashodi po izvorima fin.'!F247+'Rashodi po izvorima fin.'!F108+'Rashodi po izvorima fin.'!F454+'Rashodi po izvorima fin.'!F333</f>
        <v>0</v>
      </c>
      <c r="G72" s="61">
        <f t="shared" si="23"/>
        <v>0</v>
      </c>
      <c r="H72" s="61" t="e">
        <f t="shared" si="24"/>
        <v>#DIV/0!</v>
      </c>
    </row>
    <row r="73" spans="1:8" s="74" customFormat="1" hidden="1">
      <c r="A73" s="28">
        <v>383</v>
      </c>
      <c r="B73" s="28" t="s">
        <v>1448</v>
      </c>
      <c r="C73" s="29">
        <f t="shared" ref="C73:E73" si="25">C74</f>
        <v>0</v>
      </c>
      <c r="D73" s="29">
        <f>D74</f>
        <v>0</v>
      </c>
      <c r="E73" s="29">
        <f t="shared" si="25"/>
        <v>0</v>
      </c>
      <c r="F73" s="29">
        <f>F74</f>
        <v>0</v>
      </c>
      <c r="G73" s="61" t="e">
        <f t="shared" si="23"/>
        <v>#DIV/0!</v>
      </c>
      <c r="H73" s="61" t="e">
        <f t="shared" si="24"/>
        <v>#DIV/0!</v>
      </c>
    </row>
    <row r="74" spans="1:8" hidden="1">
      <c r="A74" s="46">
        <v>3831</v>
      </c>
      <c r="B74" s="46" t="s">
        <v>1449</v>
      </c>
      <c r="C74" s="47"/>
      <c r="D74" s="47"/>
      <c r="E74" s="47"/>
      <c r="F74" s="47"/>
      <c r="G74" s="61" t="e">
        <f t="shared" si="23"/>
        <v>#DIV/0!</v>
      </c>
      <c r="H74" s="61" t="e">
        <f t="shared" si="24"/>
        <v>#DIV/0!</v>
      </c>
    </row>
    <row r="75" spans="1:8">
      <c r="A75" s="28">
        <v>4</v>
      </c>
      <c r="B75" s="28" t="s">
        <v>1370</v>
      </c>
      <c r="C75" s="29">
        <f>C76+C80+C98</f>
        <v>755775.30028535402</v>
      </c>
      <c r="D75" s="29">
        <f>D76+D80+D98</f>
        <v>182424.84000000003</v>
      </c>
      <c r="E75" s="29">
        <f t="shared" ref="E75" si="26">E76+E80+E98</f>
        <v>123454.12999999999</v>
      </c>
      <c r="F75" s="29">
        <f>F76+F80+F98</f>
        <v>281736.12210498372</v>
      </c>
      <c r="G75" s="61">
        <f t="shared" si="23"/>
        <v>67.673969180951445</v>
      </c>
      <c r="H75" s="61">
        <f t="shared" si="24"/>
        <v>43.819063412109116</v>
      </c>
    </row>
    <row r="76" spans="1:8">
      <c r="A76" s="28">
        <v>41</v>
      </c>
      <c r="B76" s="28" t="s">
        <v>1424</v>
      </c>
      <c r="C76" s="29">
        <f>C77</f>
        <v>391182.95839139953</v>
      </c>
      <c r="D76" s="29">
        <f>D77</f>
        <v>0</v>
      </c>
      <c r="E76" s="29">
        <f t="shared" ref="E76" si="27">E77</f>
        <v>7388.5</v>
      </c>
      <c r="F76" s="29">
        <f>F77</f>
        <v>3981.6842524387812</v>
      </c>
      <c r="G76" s="61" t="e">
        <f t="shared" si="23"/>
        <v>#DIV/0!</v>
      </c>
      <c r="H76" s="61">
        <f t="shared" si="24"/>
        <v>185.56217750000002</v>
      </c>
    </row>
    <row r="77" spans="1:8">
      <c r="A77" s="28">
        <v>412</v>
      </c>
      <c r="B77" s="28" t="s">
        <v>1425</v>
      </c>
      <c r="C77" s="29">
        <f>C78+C79</f>
        <v>391182.95839139953</v>
      </c>
      <c r="D77" s="29">
        <f>D78+D79</f>
        <v>0</v>
      </c>
      <c r="E77" s="29">
        <f t="shared" ref="E77" si="28">E78+E79</f>
        <v>7388.5</v>
      </c>
      <c r="F77" s="29">
        <f>F78+F79</f>
        <v>3981.6842524387812</v>
      </c>
      <c r="G77" s="61" t="e">
        <f t="shared" si="23"/>
        <v>#DIV/0!</v>
      </c>
      <c r="H77" s="61">
        <f t="shared" si="24"/>
        <v>185.56217750000002</v>
      </c>
    </row>
    <row r="78" spans="1:8">
      <c r="A78" s="46">
        <v>4123</v>
      </c>
      <c r="B78" s="46" t="s">
        <v>1332</v>
      </c>
      <c r="C78" s="47">
        <f>'Rashodi po izvorima fin.'!C251+'Rashodi po izvorima fin.'!C404+'Rashodi po izvorima fin.'!C62+'Rashodi po izvorima fin.'!C337</f>
        <v>7224.1024620080952</v>
      </c>
      <c r="D78" s="47">
        <f>'Rashodi po izvorima fin.'!D251+'Rashodi po izvorima fin.'!D404+'Rashodi po izvorima fin.'!D62+'Rashodi po izvorima fin.'!D337</f>
        <v>0</v>
      </c>
      <c r="E78" s="47">
        <f>'Rashodi po izvorima fin.'!E251+'Rashodi po izvorima fin.'!E404+'Rashodi po izvorima fin.'!E62+'Rashodi po izvorima fin.'!E337</f>
        <v>7388.5</v>
      </c>
      <c r="F78" s="47">
        <f>'Rashodi po izvorima fin.'!F251+'Rashodi po izvorima fin.'!F404+'Rashodi po izvorima fin.'!F62+'Rashodi po izvorima fin.'!F337</f>
        <v>3981.6842524387812</v>
      </c>
      <c r="G78" s="61" t="e">
        <f t="shared" si="23"/>
        <v>#DIV/0!</v>
      </c>
      <c r="H78" s="61">
        <f t="shared" si="24"/>
        <v>185.56217750000002</v>
      </c>
    </row>
    <row r="79" spans="1:8">
      <c r="A79" s="46">
        <v>4124</v>
      </c>
      <c r="B79" s="46" t="s">
        <v>1560</v>
      </c>
      <c r="C79" s="47">
        <f>'Rashodi po izvorima fin.'!C252</f>
        <v>383958.85592939146</v>
      </c>
      <c r="D79" s="47">
        <f>'Rashodi po izvorima fin.'!D252</f>
        <v>0</v>
      </c>
      <c r="E79" s="47">
        <f>'Rashodi po izvorima fin.'!E252</f>
        <v>0</v>
      </c>
      <c r="F79" s="47">
        <f>'Rashodi po izvorima fin.'!F252</f>
        <v>0</v>
      </c>
      <c r="G79" s="61" t="e">
        <f t="shared" si="23"/>
        <v>#DIV/0!</v>
      </c>
      <c r="H79" s="61" t="e">
        <f t="shared" si="24"/>
        <v>#DIV/0!</v>
      </c>
    </row>
    <row r="80" spans="1:8">
      <c r="A80" s="28">
        <v>42</v>
      </c>
      <c r="B80" s="28" t="s">
        <v>1371</v>
      </c>
      <c r="C80" s="29">
        <f>C81+C88+C91+C94</f>
        <v>364592.34189395444</v>
      </c>
      <c r="D80" s="29">
        <f>D81+D88+D91+D94</f>
        <v>115478.37000000002</v>
      </c>
      <c r="E80" s="29">
        <f t="shared" ref="E80" si="29">E81+E88+E91+E94</f>
        <v>109533.59</v>
      </c>
      <c r="F80" s="29">
        <f>F81+F88+F91+F94</f>
        <v>277754.43785254494</v>
      </c>
      <c r="G80" s="61">
        <f t="shared" si="23"/>
        <v>94.852040256543262</v>
      </c>
      <c r="H80" s="61">
        <f t="shared" si="24"/>
        <v>39.435405909931667</v>
      </c>
    </row>
    <row r="81" spans="1:8">
      <c r="A81" s="28">
        <v>422</v>
      </c>
      <c r="B81" s="28" t="s">
        <v>1372</v>
      </c>
      <c r="C81" s="29">
        <f>SUM(C82:C87)</f>
        <v>309864.35728980019</v>
      </c>
      <c r="D81" s="29">
        <f>SUM(D82:D87)</f>
        <v>101652.94000000002</v>
      </c>
      <c r="E81" s="29">
        <f t="shared" ref="E81" si="30">SUM(E82:E87)</f>
        <v>86514.39</v>
      </c>
      <c r="F81" s="29">
        <f>SUM(F82:F87)</f>
        <v>243246.50766474218</v>
      </c>
      <c r="G81" s="61">
        <f t="shared" si="23"/>
        <v>85.107612234333786</v>
      </c>
      <c r="H81" s="61">
        <f t="shared" si="24"/>
        <v>35.566549682694578</v>
      </c>
    </row>
    <row r="82" spans="1:8">
      <c r="A82" s="46">
        <v>4221</v>
      </c>
      <c r="B82" s="46" t="s">
        <v>1287</v>
      </c>
      <c r="C82" s="47">
        <f>'Rashodi po izvorima fin.'!C65+'Rashodi po izvorima fin.'!C112+'Rashodi po izvorima fin.'!C173+'Rashodi po izvorima fin.'!C255+'Rashodi po izvorima fin.'!C340+'Rashodi po izvorima fin.'!C407+'Rashodi po izvorima fin.'!C458+'Rashodi po izvorima fin.'!C493+'Rashodi po izvorima fin.'!C504</f>
        <v>222469.83874178777</v>
      </c>
      <c r="D82" s="47">
        <f>'Rashodi po izvorima fin.'!D65+'Rashodi po izvorima fin.'!D112+'Rashodi po izvorima fin.'!D173+'Rashodi po izvorima fin.'!D255+'Rashodi po izvorima fin.'!D340+'Rashodi po izvorima fin.'!D407+'Rashodi po izvorima fin.'!D458+'Rashodi po izvorima fin.'!D493+'Rashodi po izvorima fin.'!D504</f>
        <v>14506.55</v>
      </c>
      <c r="E82" s="47">
        <f>'Rashodi po izvorima fin.'!E65+'Rashodi po izvorima fin.'!E112+'Rashodi po izvorima fin.'!E173+'Rashodi po izvorima fin.'!E255+'Rashodi po izvorima fin.'!E340+'Rashodi po izvorima fin.'!E407+'Rashodi po izvorima fin.'!E458+'Rashodi po izvorima fin.'!E493+'Rashodi po izvorima fin.'!E504</f>
        <v>6062.3899999999994</v>
      </c>
      <c r="F82" s="47">
        <f>'Rashodi po izvorima fin.'!F65+'Rashodi po izvorima fin.'!F112+'Rashodi po izvorima fin.'!F173+'Rashodi po izvorima fin.'!F255+'Rashodi po izvorima fin.'!F340+'Rashodi po izvorima fin.'!F407+'Rashodi po izvorima fin.'!F458+'Rashodi po izvorima fin.'!F493+'Rashodi po izvorima fin.'!F504</f>
        <v>111388.65379255425</v>
      </c>
      <c r="G82" s="61">
        <f t="shared" si="23"/>
        <v>41.790708335200307</v>
      </c>
      <c r="H82" s="61">
        <f t="shared" si="24"/>
        <v>5.4425561254114356</v>
      </c>
    </row>
    <row r="83" spans="1:8">
      <c r="A83" s="46">
        <v>4222</v>
      </c>
      <c r="B83" s="46" t="s">
        <v>1325</v>
      </c>
      <c r="C83" s="47">
        <f>'Rashodi po izvorima fin.'!C174+'Rashodi po izvorima fin.'!C256+'Rashodi po izvorima fin.'!C408+'Rashodi po izvorima fin.'!C341</f>
        <v>3503.8821421461275</v>
      </c>
      <c r="D83" s="47">
        <f>'Rashodi po izvorima fin.'!D174+'Rashodi po izvorima fin.'!D256+'Rashodi po izvorima fin.'!D408+'Rashodi po izvorima fin.'!D341</f>
        <v>0</v>
      </c>
      <c r="E83" s="47">
        <f>'Rashodi po izvorima fin.'!E174+'Rashodi po izvorima fin.'!E256+'Rashodi po izvorima fin.'!E408+'Rashodi po izvorima fin.'!E341</f>
        <v>0</v>
      </c>
      <c r="F83" s="47">
        <f>'Rashodi po izvorima fin.'!F174+'Rashodi po izvorima fin.'!F256+'Rashodi po izvorima fin.'!F408+'Rashodi po izvorima fin.'!F341</f>
        <v>0</v>
      </c>
      <c r="G83" s="61" t="e">
        <f t="shared" si="23"/>
        <v>#DIV/0!</v>
      </c>
      <c r="H83" s="61" t="e">
        <f t="shared" si="24"/>
        <v>#DIV/0!</v>
      </c>
    </row>
    <row r="84" spans="1:8">
      <c r="A84" s="46">
        <v>4223</v>
      </c>
      <c r="B84" s="46" t="s">
        <v>1333</v>
      </c>
      <c r="C84" s="47">
        <f>'Rashodi po izvorima fin.'!C66+'Rashodi po izvorima fin.'!C175+'Rashodi po izvorima fin.'!C257+'Rashodi po izvorima fin.'!C342</f>
        <v>5716.3713584179441</v>
      </c>
      <c r="D84" s="47">
        <f>'Rashodi po izvorima fin.'!D66+'Rashodi po izvorima fin.'!D175+'Rashodi po izvorima fin.'!D257+'Rashodi po izvorima fin.'!D342</f>
        <v>11134.880000000001</v>
      </c>
      <c r="E84" s="47">
        <f>'Rashodi po izvorima fin.'!E66+'Rashodi po izvorima fin.'!E175+'Rashodi po izvorima fin.'!E257+'Rashodi po izvorima fin.'!E342</f>
        <v>0</v>
      </c>
      <c r="F84" s="47">
        <f>'Rashodi po izvorima fin.'!F66+'Rashodi po izvorima fin.'!F175+'Rashodi po izvorima fin.'!F257+'Rashodi po izvorima fin.'!F342</f>
        <v>2787.1789767071468</v>
      </c>
      <c r="G84" s="61">
        <f t="shared" si="23"/>
        <v>0</v>
      </c>
      <c r="H84" s="61">
        <f t="shared" si="24"/>
        <v>0</v>
      </c>
    </row>
    <row r="85" spans="1:8">
      <c r="A85" s="46">
        <v>4224</v>
      </c>
      <c r="B85" s="46" t="s">
        <v>1334</v>
      </c>
      <c r="C85" s="47">
        <f>'Rashodi po izvorima fin.'!C176+'Rashodi po izvorima fin.'!C258+'Rashodi po izvorima fin.'!C409+'Rashodi po izvorima fin.'!C459+'Rashodi po izvorima fin.'!C113+'Rashodi po izvorima fin.'!C67+'Rashodi po izvorima fin.'!C343</f>
        <v>66433.074523856922</v>
      </c>
      <c r="D85" s="47">
        <f>'Rashodi po izvorima fin.'!D176+'Rashodi po izvorima fin.'!D258+'Rashodi po izvorima fin.'!D409+'Rashodi po izvorima fin.'!D459+'Rashodi po izvorima fin.'!D113+'Rashodi po izvorima fin.'!D67+'Rashodi po izvorima fin.'!D343</f>
        <v>69387.240000000005</v>
      </c>
      <c r="E85" s="47">
        <f>'Rashodi po izvorima fin.'!E176+'Rashodi po izvorima fin.'!E258+'Rashodi po izvorima fin.'!E409+'Rashodi po izvorima fin.'!E459+'Rashodi po izvorima fin.'!E113+'Rashodi po izvorima fin.'!E67+'Rashodi po izvorima fin.'!E343</f>
        <v>48722.53</v>
      </c>
      <c r="F85" s="47">
        <f>'Rashodi po izvorima fin.'!F176+'Rashodi po izvorima fin.'!F258+'Rashodi po izvorima fin.'!F409+'Rashodi po izvorima fin.'!F459+'Rashodi po izvorima fin.'!F113+'Rashodi po izvorima fin.'!F67+'Rashodi po izvorima fin.'!F343</f>
        <v>93835.025549140613</v>
      </c>
      <c r="G85" s="61">
        <f t="shared" si="23"/>
        <v>70.218285091034033</v>
      </c>
      <c r="H85" s="61">
        <f t="shared" si="24"/>
        <v>51.923607112446959</v>
      </c>
    </row>
    <row r="86" spans="1:8">
      <c r="A86" s="46">
        <v>4225</v>
      </c>
      <c r="B86" s="46" t="s">
        <v>1335</v>
      </c>
      <c r="C86" s="47">
        <f>'Rashodi po izvorima fin.'!C259+'Rashodi po izvorima fin.'!C410+'Rashodi po izvorima fin.'!C344</f>
        <v>11741.190523591478</v>
      </c>
      <c r="D86" s="47">
        <f>'Rashodi po izvorima fin.'!D259+'Rashodi po izvorima fin.'!D410+'Rashodi po izvorima fin.'!D344</f>
        <v>0</v>
      </c>
      <c r="E86" s="47">
        <f>'Rashodi po izvorima fin.'!E259+'Rashodi po izvorima fin.'!E410+'Rashodi po izvorima fin.'!E344</f>
        <v>31130.47</v>
      </c>
      <c r="F86" s="47">
        <f>'Rashodi po izvorima fin.'!F259+'Rashodi po izvorima fin.'!F410+'Rashodi po izvorima fin.'!F344</f>
        <v>10617.824673170084</v>
      </c>
      <c r="G86" s="61" t="e">
        <f t="shared" si="23"/>
        <v>#DIV/0!</v>
      </c>
      <c r="H86" s="61">
        <f t="shared" si="24"/>
        <v>293.19065776875004</v>
      </c>
    </row>
    <row r="87" spans="1:8">
      <c r="A87" s="46">
        <v>4227</v>
      </c>
      <c r="B87" s="46" t="s">
        <v>1288</v>
      </c>
      <c r="C87" s="47">
        <f>'Rashodi po izvorima fin.'!C260+'Rashodi po izvorima fin.'!C345+'Rashodi po izvorima fin.'!C505+'Rashodi po izvorima fin.'!C494+'Rashodi po izvorima fin.'!C411+'Rashodi po izvorima fin.'!C177</f>
        <v>0</v>
      </c>
      <c r="D87" s="47">
        <f>'Rashodi po izvorima fin.'!D260+'Rashodi po izvorima fin.'!D345+'Rashodi po izvorima fin.'!D505+'Rashodi po izvorima fin.'!D494+'Rashodi po izvorima fin.'!D411+'Rashodi po izvorima fin.'!D177</f>
        <v>6624.27</v>
      </c>
      <c r="E87" s="47">
        <f>'Rashodi po izvorima fin.'!E260+'Rashodi po izvorima fin.'!E345+'Rashodi po izvorima fin.'!E505+'Rashodi po izvorima fin.'!E494+'Rashodi po izvorima fin.'!E411+'Rashodi po izvorima fin.'!E177</f>
        <v>599</v>
      </c>
      <c r="F87" s="47">
        <f>'Rashodi po izvorima fin.'!F260+'Rashodi po izvorima fin.'!F345+'Rashodi po izvorima fin.'!F505+'Rashodi po izvorima fin.'!F494+'Rashodi po izvorima fin.'!F411+'Rashodi po izvorima fin.'!F177</f>
        <v>24617.824673170086</v>
      </c>
      <c r="G87" s="61">
        <f t="shared" si="23"/>
        <v>9.0425058157351668</v>
      </c>
      <c r="H87" s="61">
        <f t="shared" si="24"/>
        <v>2.4331963037043822</v>
      </c>
    </row>
    <row r="88" spans="1:8">
      <c r="A88" s="28">
        <v>423</v>
      </c>
      <c r="B88" s="28" t="s">
        <v>1426</v>
      </c>
      <c r="C88" s="29">
        <f t="shared" ref="C88:E88" si="31">C90+C89</f>
        <v>26411.838874510584</v>
      </c>
      <c r="D88" s="29">
        <f>D90+D89</f>
        <v>0</v>
      </c>
      <c r="E88" s="29">
        <f t="shared" si="31"/>
        <v>0</v>
      </c>
      <c r="F88" s="29">
        <f>F90+F89</f>
        <v>0</v>
      </c>
      <c r="G88" s="61" t="e">
        <f t="shared" si="23"/>
        <v>#DIV/0!</v>
      </c>
      <c r="H88" s="61" t="e">
        <f t="shared" si="24"/>
        <v>#DIV/0!</v>
      </c>
    </row>
    <row r="89" spans="1:8">
      <c r="A89" s="46">
        <v>4231</v>
      </c>
      <c r="B89" s="46" t="s">
        <v>1624</v>
      </c>
      <c r="C89" s="47">
        <f>'Rashodi po izvorima fin.'!C262</f>
        <v>26411.838874510584</v>
      </c>
      <c r="D89" s="47">
        <f>'Rashodi po izvorima fin.'!D262</f>
        <v>0</v>
      </c>
      <c r="E89" s="47">
        <f>'Rashodi po izvorima fin.'!E262</f>
        <v>0</v>
      </c>
      <c r="F89" s="47">
        <f>'Rashodi po izvorima fin.'!F262</f>
        <v>0</v>
      </c>
      <c r="G89" s="61" t="e">
        <f t="shared" si="23"/>
        <v>#DIV/0!</v>
      </c>
      <c r="H89" s="61" t="e">
        <f t="shared" si="24"/>
        <v>#DIV/0!</v>
      </c>
    </row>
    <row r="90" spans="1:8" hidden="1">
      <c r="A90" s="46">
        <v>4233</v>
      </c>
      <c r="B90" s="46" t="s">
        <v>1384</v>
      </c>
      <c r="C90" s="47">
        <f>'Rashodi po izvorima fin.'!C263</f>
        <v>0</v>
      </c>
      <c r="D90" s="47">
        <f>'Rashodi po izvorima fin.'!D263</f>
        <v>0</v>
      </c>
      <c r="E90" s="47">
        <f>'Rashodi po izvorima fin.'!E263</f>
        <v>0</v>
      </c>
      <c r="F90" s="47">
        <f>'Rashodi po izvorima fin.'!F263</f>
        <v>0</v>
      </c>
      <c r="G90" s="61" t="e">
        <f t="shared" si="23"/>
        <v>#DIV/0!</v>
      </c>
      <c r="H90" s="61" t="e">
        <f t="shared" si="24"/>
        <v>#DIV/0!</v>
      </c>
    </row>
    <row r="91" spans="1:8">
      <c r="A91" s="28">
        <v>424</v>
      </c>
      <c r="B91" s="28" t="s">
        <v>1374</v>
      </c>
      <c r="C91" s="29">
        <f t="shared" ref="C91:E91" si="32">C92+C93</f>
        <v>10166.567124560355</v>
      </c>
      <c r="D91" s="29">
        <f>D92+D93</f>
        <v>2305.69</v>
      </c>
      <c r="E91" s="29">
        <f t="shared" si="32"/>
        <v>4440.2</v>
      </c>
      <c r="F91" s="29">
        <f>F92+F93</f>
        <v>7963.3685048775624</v>
      </c>
      <c r="G91" s="61">
        <f t="shared" si="23"/>
        <v>192.57575823289338</v>
      </c>
      <c r="H91" s="61">
        <f t="shared" si="24"/>
        <v>55.757811499999995</v>
      </c>
    </row>
    <row r="92" spans="1:8">
      <c r="A92" s="46">
        <v>4241</v>
      </c>
      <c r="B92" s="46" t="s">
        <v>1326</v>
      </c>
      <c r="C92" s="47">
        <f>'Rashodi po izvorima fin.'!C179+'Rashodi po izvorima fin.'!C265+'Rashodi po izvorima fin.'!C413+'Rashodi po izvorima fin.'!C496+'Rashodi po izvorima fin.'!C347</f>
        <v>10166.567124560355</v>
      </c>
      <c r="D92" s="47">
        <f>'Rashodi po izvorima fin.'!D179+'Rashodi po izvorima fin.'!D265+'Rashodi po izvorima fin.'!D413+'Rashodi po izvorima fin.'!D496+'Rashodi po izvorima fin.'!D347</f>
        <v>2305.69</v>
      </c>
      <c r="E92" s="47">
        <f>'Rashodi po izvorima fin.'!E179+'Rashodi po izvorima fin.'!E265+'Rashodi po izvorima fin.'!E413+'Rashodi po izvorima fin.'!E496+'Rashodi po izvorima fin.'!E347</f>
        <v>4440.2</v>
      </c>
      <c r="F92" s="47">
        <f>'Rashodi po izvorima fin.'!F179+'Rashodi po izvorima fin.'!F265+'Rashodi po izvorima fin.'!F413+'Rashodi po izvorima fin.'!F496+'Rashodi po izvorima fin.'!F347</f>
        <v>7963.3685048775624</v>
      </c>
      <c r="G92" s="61">
        <f t="shared" si="23"/>
        <v>192.57575823289338</v>
      </c>
      <c r="H92" s="61">
        <f t="shared" si="24"/>
        <v>55.757811499999995</v>
      </c>
    </row>
    <row r="93" spans="1:8" hidden="1">
      <c r="A93" s="46">
        <v>4244</v>
      </c>
      <c r="B93" s="46" t="s">
        <v>1656</v>
      </c>
      <c r="C93" s="47">
        <f>'Rashodi po izvorima fin.'!C497</f>
        <v>0</v>
      </c>
      <c r="D93" s="47">
        <f>'Rashodi po izvorima fin.'!D497</f>
        <v>0</v>
      </c>
      <c r="E93" s="47">
        <f>'Rashodi po izvorima fin.'!E497</f>
        <v>0</v>
      </c>
      <c r="F93" s="47">
        <f>'Rashodi po izvorima fin.'!F497</f>
        <v>0</v>
      </c>
      <c r="G93" s="61" t="e">
        <f t="shared" si="23"/>
        <v>#DIV/0!</v>
      </c>
      <c r="H93" s="61" t="e">
        <f t="shared" si="24"/>
        <v>#DIV/0!</v>
      </c>
    </row>
    <row r="94" spans="1:8">
      <c r="A94" s="28">
        <v>426</v>
      </c>
      <c r="B94" s="28" t="s">
        <v>1427</v>
      </c>
      <c r="C94" s="29">
        <f>C96+C95+C97</f>
        <v>18149.578605083283</v>
      </c>
      <c r="D94" s="29">
        <f>D96+D95+D97</f>
        <v>11519.74</v>
      </c>
      <c r="E94" s="29">
        <f t="shared" ref="E94" si="33">E96+E95+E97</f>
        <v>18579</v>
      </c>
      <c r="F94" s="29">
        <f>F96+F95+F97</f>
        <v>26544.56168292521</v>
      </c>
      <c r="G94" s="61">
        <f t="shared" si="23"/>
        <v>161.27968165948189</v>
      </c>
      <c r="H94" s="61">
        <f t="shared" si="24"/>
        <v>69.991737749999999</v>
      </c>
    </row>
    <row r="95" spans="1:8" s="73" customFormat="1">
      <c r="A95" s="46">
        <v>4262</v>
      </c>
      <c r="B95" s="46" t="s">
        <v>1450</v>
      </c>
      <c r="C95" s="47">
        <f>'Rashodi po izvorima fin.'!C181+'Rashodi po izvorima fin.'!C267+'Rashodi po izvorima fin.'!C415+'Rashodi po izvorima fin.'!C69+'Rashodi po izvorima fin.'!C461+'Rashodi po izvorima fin.'!C115+'Rashodi po izvorima fin.'!C499+'Rashodi po izvorima fin.'!C349</f>
        <v>18149.578605083283</v>
      </c>
      <c r="D95" s="47">
        <f>'Rashodi po izvorima fin.'!D181+'Rashodi po izvorima fin.'!D267+'Rashodi po izvorima fin.'!D415+'Rashodi po izvorima fin.'!D69+'Rashodi po izvorima fin.'!D461+'Rashodi po izvorima fin.'!D115+'Rashodi po izvorima fin.'!D499+'Rashodi po izvorima fin.'!D349</f>
        <v>11519.74</v>
      </c>
      <c r="E95" s="47">
        <f>'Rashodi po izvorima fin.'!E181+'Rashodi po izvorima fin.'!E267+'Rashodi po izvorima fin.'!E415+'Rashodi po izvorima fin.'!E69+'Rashodi po izvorima fin.'!E461+'Rashodi po izvorima fin.'!E115+'Rashodi po izvorima fin.'!E499+'Rashodi po izvorima fin.'!E349</f>
        <v>18579</v>
      </c>
      <c r="F95" s="47">
        <f>'Rashodi po izvorima fin.'!F181+'Rashodi po izvorima fin.'!F267+'Rashodi po izvorima fin.'!F415+'Rashodi po izvorima fin.'!F69+'Rashodi po izvorima fin.'!F461+'Rashodi po izvorima fin.'!F115+'Rashodi po izvorima fin.'!F499+'Rashodi po izvorima fin.'!F349</f>
        <v>26544.56168292521</v>
      </c>
      <c r="G95" s="61">
        <f t="shared" si="23"/>
        <v>161.27968165948189</v>
      </c>
      <c r="H95" s="61">
        <f t="shared" si="24"/>
        <v>69.991737749999999</v>
      </c>
    </row>
    <row r="96" spans="1:8" ht="16.5" hidden="1" customHeight="1">
      <c r="A96" s="46">
        <v>4263</v>
      </c>
      <c r="B96" s="46" t="s">
        <v>1561</v>
      </c>
      <c r="C96" s="47">
        <f>'Rashodi po izvorima fin.'!C268+'Rashodi po izvorima fin.'!C507</f>
        <v>0</v>
      </c>
      <c r="D96" s="47">
        <f>'Rashodi po izvorima fin.'!D268+'Rashodi po izvorima fin.'!D507</f>
        <v>0</v>
      </c>
      <c r="E96" s="47">
        <f>'Rashodi po izvorima fin.'!E268+'Rashodi po izvorima fin.'!E507</f>
        <v>0</v>
      </c>
      <c r="F96" s="47">
        <f>'Rashodi po izvorima fin.'!F268+'Rashodi po izvorima fin.'!F507</f>
        <v>0</v>
      </c>
      <c r="G96" s="61" t="e">
        <f t="shared" si="23"/>
        <v>#DIV/0!</v>
      </c>
      <c r="H96" s="61" t="e">
        <f t="shared" si="24"/>
        <v>#DIV/0!</v>
      </c>
    </row>
    <row r="97" spans="1:8" ht="16.5" hidden="1" customHeight="1">
      <c r="A97" s="46">
        <v>4264</v>
      </c>
      <c r="B97" s="46" t="s">
        <v>1327</v>
      </c>
      <c r="C97" s="47">
        <f>'Rashodi po izvorima fin.'!C182++'Rashodi po izvorima fin.'!C269</f>
        <v>0</v>
      </c>
      <c r="D97" s="47">
        <f>'Rashodi po izvorima fin.'!D182++'Rashodi po izvorima fin.'!D269</f>
        <v>0</v>
      </c>
      <c r="E97" s="47">
        <f>'Rashodi po izvorima fin.'!E182++'Rashodi po izvorima fin.'!E269</f>
        <v>0</v>
      </c>
      <c r="F97" s="47">
        <f>'Rashodi po izvorima fin.'!F182++'Rashodi po izvorima fin.'!F269</f>
        <v>0</v>
      </c>
      <c r="G97" s="61" t="e">
        <f t="shared" si="23"/>
        <v>#DIV/0!</v>
      </c>
      <c r="H97" s="61" t="e">
        <f t="shared" si="24"/>
        <v>#DIV/0!</v>
      </c>
    </row>
    <row r="98" spans="1:8" s="74" customFormat="1" ht="16.5" customHeight="1">
      <c r="A98" s="28">
        <v>45</v>
      </c>
      <c r="B98" s="28" t="s">
        <v>1562</v>
      </c>
      <c r="C98" s="29">
        <f t="shared" ref="C98:E99" si="34">C99</f>
        <v>0</v>
      </c>
      <c r="D98" s="29">
        <f>D99</f>
        <v>66946.47</v>
      </c>
      <c r="E98" s="29">
        <f t="shared" si="34"/>
        <v>6532.04</v>
      </c>
      <c r="F98" s="29">
        <f>F99</f>
        <v>0</v>
      </c>
      <c r="G98" s="61">
        <f t="shared" si="23"/>
        <v>9.757108925982207</v>
      </c>
      <c r="H98" s="61" t="e">
        <f t="shared" si="24"/>
        <v>#DIV/0!</v>
      </c>
    </row>
    <row r="99" spans="1:8" s="74" customFormat="1" ht="16.5" customHeight="1">
      <c r="A99" s="28">
        <v>452</v>
      </c>
      <c r="B99" s="28" t="s">
        <v>1469</v>
      </c>
      <c r="C99" s="29">
        <f t="shared" si="34"/>
        <v>0</v>
      </c>
      <c r="D99" s="29">
        <f>D100</f>
        <v>66946.47</v>
      </c>
      <c r="E99" s="29">
        <f t="shared" si="34"/>
        <v>6532.04</v>
      </c>
      <c r="F99" s="29">
        <f>F100</f>
        <v>0</v>
      </c>
      <c r="G99" s="61">
        <f t="shared" si="23"/>
        <v>9.757108925982207</v>
      </c>
      <c r="H99" s="61" t="e">
        <f t="shared" si="24"/>
        <v>#DIV/0!</v>
      </c>
    </row>
    <row r="100" spans="1:8" ht="16.5" customHeight="1">
      <c r="A100" s="46">
        <v>4521</v>
      </c>
      <c r="B100" s="46" t="s">
        <v>1469</v>
      </c>
      <c r="C100" s="47">
        <f>'Rashodi po izvorima fin.'!C272</f>
        <v>0</v>
      </c>
      <c r="D100" s="47">
        <f>'Rashodi po izvorima fin.'!D272</f>
        <v>66946.47</v>
      </c>
      <c r="E100" s="47">
        <f>'Rashodi po izvorima fin.'!E272</f>
        <v>6532.04</v>
      </c>
      <c r="F100" s="47">
        <f>'Rashodi po izvorima fin.'!F272</f>
        <v>0</v>
      </c>
      <c r="G100" s="61">
        <f t="shared" si="23"/>
        <v>9.757108925982207</v>
      </c>
      <c r="H100" s="61" t="e">
        <f t="shared" si="24"/>
        <v>#DIV/0!</v>
      </c>
    </row>
    <row r="101" spans="1:8">
      <c r="A101" s="48"/>
      <c r="B101" s="48" t="s">
        <v>1365</v>
      </c>
      <c r="C101" s="49">
        <f t="shared" ref="C101:E101" si="35">C5+C75</f>
        <v>7053565.332802441</v>
      </c>
      <c r="D101" s="49">
        <f>D5+D75</f>
        <v>3405714.6200000006</v>
      </c>
      <c r="E101" s="49">
        <f t="shared" si="35"/>
        <v>3178483.7799999993</v>
      </c>
      <c r="F101" s="49">
        <f>F5+F75</f>
        <v>6259684.5707080746</v>
      </c>
      <c r="G101" s="65">
        <f t="shared" si="23"/>
        <v>93.327954178380296</v>
      </c>
      <c r="H101" s="65">
        <f t="shared" si="24"/>
        <v>50.77705983578754</v>
      </c>
    </row>
    <row r="102" spans="1:8">
      <c r="C102" s="11"/>
      <c r="E102" s="118"/>
      <c r="F102" s="11"/>
      <c r="H102" s="11"/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10"/>
  <sheetViews>
    <sheetView workbookViewId="0">
      <selection activeCell="B485" sqref="B485"/>
    </sheetView>
  </sheetViews>
  <sheetFormatPr defaultRowHeight="15"/>
  <cols>
    <col min="1" max="1" width="6.28515625" style="154" customWidth="1"/>
    <col min="2" max="2" width="63.42578125" style="99" customWidth="1"/>
    <col min="3" max="3" width="19.28515625" style="99" customWidth="1"/>
    <col min="4" max="4" width="15.85546875" style="99" customWidth="1"/>
    <col min="5" max="6" width="15.5703125" style="99" customWidth="1"/>
    <col min="7" max="7" width="9.5703125" style="99" customWidth="1"/>
    <col min="8" max="8" width="10.42578125" style="99" customWidth="1"/>
    <col min="9" max="9" width="16.7109375" style="99" customWidth="1"/>
    <col min="10" max="16384" width="9.140625" style="99"/>
  </cols>
  <sheetData>
    <row r="1" spans="1:8">
      <c r="A1" s="136" t="s">
        <v>1650</v>
      </c>
      <c r="B1" s="136"/>
      <c r="C1" s="136"/>
      <c r="D1" s="136"/>
      <c r="E1" s="136"/>
      <c r="F1" s="136"/>
      <c r="H1" s="136"/>
    </row>
    <row r="2" spans="1:8" ht="39.75" customHeight="1">
      <c r="A2" s="68" t="s">
        <v>1347</v>
      </c>
      <c r="B2" s="68" t="s">
        <v>1431</v>
      </c>
      <c r="C2" s="27" t="str">
        <f>'Opći dio'!B11</f>
        <v>Izvršenje 2021.</v>
      </c>
      <c r="D2" s="27" t="str">
        <f>'Opći dio'!C11</f>
        <v>IZVRŠENJE                   I.-VI. 2022.</v>
      </c>
      <c r="E2" s="27" t="str">
        <f>'Opći dio'!D11</f>
        <v>IZVRŠENJE                 I. -VI. 2023.</v>
      </c>
      <c r="F2" s="27" t="str">
        <f>'Opći dio'!E11</f>
        <v>PLAN 2023.</v>
      </c>
      <c r="G2" s="27" t="str">
        <f>'Opći dio prihodi'!G3</f>
        <v>Indeks                (4/3)</v>
      </c>
      <c r="H2" s="27" t="str">
        <f>'Opći dio prihodi'!H3</f>
        <v>Indeks (4/5)</v>
      </c>
    </row>
    <row r="3" spans="1:8" ht="18" customHeight="1">
      <c r="A3" s="68">
        <f>'Opći dio prihodi'!A4</f>
        <v>0</v>
      </c>
      <c r="B3" s="68">
        <f>'Opći dio prihodi'!B4</f>
        <v>1</v>
      </c>
      <c r="C3" s="68">
        <v>2</v>
      </c>
      <c r="D3" s="68">
        <v>3</v>
      </c>
      <c r="E3" s="68">
        <v>4</v>
      </c>
      <c r="F3" s="68">
        <v>5</v>
      </c>
      <c r="G3" s="68">
        <v>6</v>
      </c>
      <c r="H3" s="68">
        <v>7</v>
      </c>
    </row>
    <row r="4" spans="1:8">
      <c r="A4" s="50"/>
      <c r="B4" s="50" t="s">
        <v>1261</v>
      </c>
      <c r="C4" s="53">
        <f t="shared" ref="C4:D4" si="0">C5+C59</f>
        <v>3299680.5362001457</v>
      </c>
      <c r="D4" s="53">
        <f t="shared" si="0"/>
        <v>1721019.9199999997</v>
      </c>
      <c r="E4" s="53">
        <f t="shared" ref="E4:F4" si="1">E5+E59</f>
        <v>1903379.8399999999</v>
      </c>
      <c r="F4" s="53">
        <f t="shared" si="1"/>
        <v>4058907.2145464197</v>
      </c>
      <c r="G4" s="101">
        <f>E4/D4*100</f>
        <v>110.59603772628037</v>
      </c>
      <c r="H4" s="101">
        <f>E4/F4*100</f>
        <v>46.893898761189135</v>
      </c>
    </row>
    <row r="5" spans="1:8">
      <c r="A5" s="137">
        <v>3</v>
      </c>
      <c r="B5" s="138" t="s">
        <v>1341</v>
      </c>
      <c r="C5" s="109">
        <f>C6+C16+C48+C53+C56</f>
        <v>3282926.9360939674</v>
      </c>
      <c r="D5" s="109">
        <f>D6+D16+D48+D53+D56</f>
        <v>1719844.2099999997</v>
      </c>
      <c r="E5" s="109">
        <f t="shared" ref="E5" si="2">E6+E16+E48+E53+E56</f>
        <v>1896351.9799999997</v>
      </c>
      <c r="F5" s="109">
        <f>F6+F16+F48+F53+F56</f>
        <v>4057811.2145464197</v>
      </c>
      <c r="G5" s="102">
        <f t="shared" ref="G5:G68" si="3">E5/D5*100</f>
        <v>110.26300922919059</v>
      </c>
      <c r="H5" s="102">
        <f t="shared" ref="H5:H68" si="4">E5/F5*100</f>
        <v>46.733371261875547</v>
      </c>
    </row>
    <row r="6" spans="1:8">
      <c r="A6" s="137">
        <v>31</v>
      </c>
      <c r="B6" s="138" t="s">
        <v>1342</v>
      </c>
      <c r="C6" s="109">
        <f t="shared" ref="C6:D6" si="5">C7+C11+C13</f>
        <v>2807578.737806092</v>
      </c>
      <c r="D6" s="109">
        <f t="shared" si="5"/>
        <v>1435562.0199999998</v>
      </c>
      <c r="E6" s="109">
        <f t="shared" ref="E6:F6" si="6">E7+E11+E13</f>
        <v>1604691.6999999997</v>
      </c>
      <c r="F6" s="109">
        <f t="shared" si="6"/>
        <v>3457863</v>
      </c>
      <c r="G6" s="102">
        <f t="shared" si="3"/>
        <v>111.78142620407301</v>
      </c>
      <c r="H6" s="102">
        <f t="shared" si="4"/>
        <v>46.407035212210538</v>
      </c>
    </row>
    <row r="7" spans="1:8">
      <c r="A7" s="137">
        <v>311</v>
      </c>
      <c r="B7" s="138" t="s">
        <v>1343</v>
      </c>
      <c r="C7" s="109">
        <f>C8+C9+C10</f>
        <v>2353871.126153029</v>
      </c>
      <c r="D7" s="109">
        <f>D8+D9+D10</f>
        <v>1206162.17</v>
      </c>
      <c r="E7" s="109">
        <f t="shared" ref="E7" si="7">E8+E9+E10</f>
        <v>1339950.4299999997</v>
      </c>
      <c r="F7" s="109">
        <f>F8+F9+F10</f>
        <v>2919070</v>
      </c>
      <c r="G7" s="102">
        <f t="shared" si="3"/>
        <v>111.09206235509772</v>
      </c>
      <c r="H7" s="102">
        <f t="shared" si="4"/>
        <v>45.90333325339919</v>
      </c>
    </row>
    <row r="8" spans="1:8">
      <c r="A8" s="139">
        <v>3111</v>
      </c>
      <c r="B8" s="140" t="s">
        <v>1315</v>
      </c>
      <c r="C8" s="79">
        <f>'ZBIRNO PLAN SVEUČILIŠTA'!C6+'ZBIRNO PLAN SVEUČILIŠTA'!C16+'ZBIRNO PLAN SVEUČILIŠTA'!C59</f>
        <v>2353775.1675625453</v>
      </c>
      <c r="D8" s="79">
        <f>'ZBIRNO PLAN SVEUČILIŠTA'!D6+'ZBIRNO PLAN SVEUČILIŠTA'!D16+'ZBIRNO PLAN SVEUČILIŠTA'!D59</f>
        <v>1199766.2999999998</v>
      </c>
      <c r="E8" s="79">
        <f>'ZBIRNO PLAN SVEUČILIŠTA'!E6+'ZBIRNO PLAN SVEUČILIŠTA'!E16+'ZBIRNO PLAN SVEUČILIŠTA'!E59</f>
        <v>1338960.5199999998</v>
      </c>
      <c r="F8" s="79">
        <f>'ZBIRNO PLAN SVEUČILIŠTA'!F6+'ZBIRNO PLAN SVEUČILIŠTA'!F16+'ZBIRNO PLAN SVEUČILIŠTA'!F59</f>
        <v>2880338</v>
      </c>
      <c r="G8" s="98">
        <f t="shared" si="3"/>
        <v>111.60177777955592</v>
      </c>
      <c r="H8" s="98">
        <f t="shared" si="4"/>
        <v>46.486229046729925</v>
      </c>
    </row>
    <row r="9" spans="1:8">
      <c r="A9" s="139">
        <v>3112</v>
      </c>
      <c r="B9" s="140" t="s">
        <v>1446</v>
      </c>
      <c r="C9" s="79">
        <f>'ZBIRNO PLAN SVEUČILIŠTA'!C17</f>
        <v>95.958590483774628</v>
      </c>
      <c r="D9" s="79">
        <f>'ZBIRNO PLAN SVEUČILIŠTA'!D17</f>
        <v>0</v>
      </c>
      <c r="E9" s="79">
        <f>'ZBIRNO PLAN SVEUČILIŠTA'!E17</f>
        <v>0</v>
      </c>
      <c r="F9" s="79">
        <f>'ZBIRNO PLAN SVEUČILIŠTA'!F17</f>
        <v>0</v>
      </c>
      <c r="G9" s="98" t="e">
        <f t="shared" si="3"/>
        <v>#DIV/0!</v>
      </c>
      <c r="H9" s="98" t="e">
        <f t="shared" si="4"/>
        <v>#DIV/0!</v>
      </c>
    </row>
    <row r="10" spans="1:8">
      <c r="A10" s="139">
        <v>3114</v>
      </c>
      <c r="B10" s="140" t="s">
        <v>1628</v>
      </c>
      <c r="C10" s="79">
        <f>'ZBIRNO PLAN SVEUČILIŠTA'!C7</f>
        <v>0</v>
      </c>
      <c r="D10" s="79">
        <f>'ZBIRNO PLAN SVEUČILIŠTA'!D7</f>
        <v>6395.87</v>
      </c>
      <c r="E10" s="79">
        <f>'ZBIRNO PLAN SVEUČILIŠTA'!E7</f>
        <v>989.91</v>
      </c>
      <c r="F10" s="79">
        <f>'ZBIRNO PLAN SVEUČILIŠTA'!F7</f>
        <v>38732</v>
      </c>
      <c r="G10" s="98">
        <f t="shared" si="3"/>
        <v>15.477331465461305</v>
      </c>
      <c r="H10" s="98">
        <f t="shared" si="4"/>
        <v>2.5557936589899821</v>
      </c>
    </row>
    <row r="11" spans="1:8">
      <c r="A11" s="137">
        <v>312</v>
      </c>
      <c r="B11" s="138" t="s">
        <v>1316</v>
      </c>
      <c r="C11" s="109">
        <f>C12</f>
        <v>65181.232994890168</v>
      </c>
      <c r="D11" s="109">
        <f>D12</f>
        <v>31402.13</v>
      </c>
      <c r="E11" s="109">
        <f t="shared" ref="E11" si="8">E12</f>
        <v>43633.22</v>
      </c>
      <c r="F11" s="109">
        <f>F12</f>
        <v>63538</v>
      </c>
      <c r="G11" s="102">
        <f t="shared" si="3"/>
        <v>138.94987378244724</v>
      </c>
      <c r="H11" s="102">
        <f t="shared" si="4"/>
        <v>68.672636847241023</v>
      </c>
    </row>
    <row r="12" spans="1:8">
      <c r="A12" s="139">
        <v>3121</v>
      </c>
      <c r="B12" s="140" t="s">
        <v>1316</v>
      </c>
      <c r="C12" s="79">
        <f>'ZBIRNO PLAN SVEUČILIŠTA'!C8</f>
        <v>65181.232994890168</v>
      </c>
      <c r="D12" s="79">
        <f>'ZBIRNO PLAN SVEUČILIŠTA'!D8</f>
        <v>31402.13</v>
      </c>
      <c r="E12" s="79">
        <f>'ZBIRNO PLAN SVEUČILIŠTA'!E8</f>
        <v>43633.22</v>
      </c>
      <c r="F12" s="79">
        <f>'ZBIRNO PLAN SVEUČILIŠTA'!F8</f>
        <v>63538</v>
      </c>
      <c r="G12" s="98">
        <f t="shared" si="3"/>
        <v>138.94987378244724</v>
      </c>
      <c r="H12" s="98">
        <f t="shared" si="4"/>
        <v>68.672636847241023</v>
      </c>
    </row>
    <row r="13" spans="1:8">
      <c r="A13" s="137">
        <v>313</v>
      </c>
      <c r="B13" s="141" t="s">
        <v>1344</v>
      </c>
      <c r="C13" s="109">
        <f t="shared" ref="C13:D13" si="9">C14+C15</f>
        <v>388526.37865817244</v>
      </c>
      <c r="D13" s="109">
        <f t="shared" si="9"/>
        <v>197997.72</v>
      </c>
      <c r="E13" s="109">
        <f t="shared" ref="E13:F13" si="10">E14+E15</f>
        <v>221108.04999999996</v>
      </c>
      <c r="F13" s="109">
        <f t="shared" si="10"/>
        <v>475255</v>
      </c>
      <c r="G13" s="102">
        <f t="shared" si="3"/>
        <v>111.67201824344237</v>
      </c>
      <c r="H13" s="102">
        <f t="shared" si="4"/>
        <v>46.524087069047134</v>
      </c>
    </row>
    <row r="14" spans="1:8">
      <c r="A14" s="139">
        <v>3132</v>
      </c>
      <c r="B14" s="140" t="s">
        <v>1381</v>
      </c>
      <c r="C14" s="79">
        <f>'ZBIRNO PLAN SVEUČILIŠTA'!C9+'ZBIRNO PLAN SVEUČILIŠTA'!C19+'ZBIRNO PLAN SVEUČILIŠTA'!C60</f>
        <v>388526.37865817244</v>
      </c>
      <c r="D14" s="79">
        <f>'ZBIRNO PLAN SVEUČILIŠTA'!D9+'ZBIRNO PLAN SVEUČILIŠTA'!D19+'ZBIRNO PLAN SVEUČILIŠTA'!D60</f>
        <v>197997.37</v>
      </c>
      <c r="E14" s="79">
        <f>'ZBIRNO PLAN SVEUČILIŠTA'!E9+'ZBIRNO PLAN SVEUČILIŠTA'!E19+'ZBIRNO PLAN SVEUČILIŠTA'!E60</f>
        <v>221068.92999999996</v>
      </c>
      <c r="F14" s="79">
        <f>'ZBIRNO PLAN SVEUČILIŠTA'!F9+'ZBIRNO PLAN SVEUČILIŠTA'!F19+'ZBIRNO PLAN SVEUČILIŠTA'!F60</f>
        <v>475255</v>
      </c>
      <c r="G14" s="98">
        <f t="shared" si="3"/>
        <v>111.65245780789914</v>
      </c>
      <c r="H14" s="98">
        <f t="shared" si="4"/>
        <v>46.515855698519736</v>
      </c>
    </row>
    <row r="15" spans="1:8">
      <c r="A15" s="139">
        <v>3133</v>
      </c>
      <c r="B15" s="140" t="s">
        <v>1382</v>
      </c>
      <c r="C15" s="79">
        <f>'ZBIRNO PLAN SVEUČILIŠTA'!C10+'ZBIRNO PLAN SVEUČILIŠTA'!C20+'ZBIRNO PLAN SVEUČILIŠTA'!C61</f>
        <v>0</v>
      </c>
      <c r="D15" s="79">
        <f>'ZBIRNO PLAN SVEUČILIŠTA'!D10+'ZBIRNO PLAN SVEUČILIŠTA'!D20+'ZBIRNO PLAN SVEUČILIŠTA'!D61</f>
        <v>0.35</v>
      </c>
      <c r="E15" s="79">
        <f>'ZBIRNO PLAN SVEUČILIŠTA'!E10+'ZBIRNO PLAN SVEUČILIŠTA'!E20+'ZBIRNO PLAN SVEUČILIŠTA'!E61</f>
        <v>39.119999999999997</v>
      </c>
      <c r="F15" s="79">
        <f>'ZBIRNO PLAN SVEUČILIŠTA'!F10+'ZBIRNO PLAN SVEUČILIŠTA'!F20+'ZBIRNO PLAN SVEUČILIŠTA'!F61</f>
        <v>0</v>
      </c>
      <c r="G15" s="98">
        <f t="shared" si="3"/>
        <v>11177.142857142857</v>
      </c>
      <c r="H15" s="98" t="e">
        <f t="shared" si="4"/>
        <v>#DIV/0!</v>
      </c>
    </row>
    <row r="16" spans="1:8">
      <c r="A16" s="137">
        <v>32</v>
      </c>
      <c r="B16" s="138" t="s">
        <v>1345</v>
      </c>
      <c r="C16" s="109">
        <f t="shared" ref="C16:D16" si="11">C17+C22+C29+C41+C39</f>
        <v>464760.89986064105</v>
      </c>
      <c r="D16" s="109">
        <f t="shared" si="11"/>
        <v>279754.37</v>
      </c>
      <c r="E16" s="109">
        <f t="shared" ref="E16:F16" si="12">E17+E22+E29+E41+E39</f>
        <v>288870.69999999995</v>
      </c>
      <c r="F16" s="109">
        <f t="shared" si="12"/>
        <v>591280.39770389535</v>
      </c>
      <c r="G16" s="102">
        <f t="shared" si="3"/>
        <v>103.25869082938721</v>
      </c>
      <c r="H16" s="102">
        <f t="shared" si="4"/>
        <v>48.855111909977808</v>
      </c>
    </row>
    <row r="17" spans="1:8">
      <c r="A17" s="137">
        <v>321</v>
      </c>
      <c r="B17" s="138" t="s">
        <v>1346</v>
      </c>
      <c r="C17" s="109">
        <f>SUM(C18:C21)</f>
        <v>52504.744840400817</v>
      </c>
      <c r="D17" s="109">
        <f>SUM(D18:D21)</f>
        <v>31539.89</v>
      </c>
      <c r="E17" s="109">
        <f t="shared" ref="E17" si="13">SUM(E18:E21)</f>
        <v>44448.65</v>
      </c>
      <c r="F17" s="109">
        <f>SUM(F18:F21)</f>
        <v>83809.280841462605</v>
      </c>
      <c r="G17" s="102">
        <f t="shared" si="3"/>
        <v>140.92836087887434</v>
      </c>
      <c r="H17" s="102">
        <f t="shared" si="4"/>
        <v>53.035474775259154</v>
      </c>
    </row>
    <row r="18" spans="1:8">
      <c r="A18" s="139">
        <v>3211</v>
      </c>
      <c r="B18" s="140" t="s">
        <v>1264</v>
      </c>
      <c r="C18" s="79">
        <f>'ZBIRNO PLAN SVEUČILIŠTA'!C21</f>
        <v>7869.0025880947642</v>
      </c>
      <c r="D18" s="79">
        <f>'ZBIRNO PLAN SVEUČILIŠTA'!D21</f>
        <v>0</v>
      </c>
      <c r="E18" s="79">
        <f>'ZBIRNO PLAN SVEUČILIŠTA'!E21</f>
        <v>9001.08</v>
      </c>
      <c r="F18" s="79">
        <f>'ZBIRNO PLAN SVEUČILIŠTA'!F21</f>
        <v>6636.1404207313026</v>
      </c>
      <c r="G18" s="98" t="e">
        <f t="shared" si="3"/>
        <v>#DIV/0!</v>
      </c>
      <c r="H18" s="98">
        <f t="shared" si="4"/>
        <v>135.63727452000001</v>
      </c>
    </row>
    <row r="19" spans="1:8" ht="14.25" customHeight="1">
      <c r="A19" s="139">
        <v>3212</v>
      </c>
      <c r="B19" s="142" t="s">
        <v>1265</v>
      </c>
      <c r="C19" s="79">
        <f>'ZBIRNO PLAN SVEUČILIŠTA'!C11</f>
        <v>43275.333466056138</v>
      </c>
      <c r="D19" s="79">
        <f>'ZBIRNO PLAN SVEUČILIŠTA'!D11</f>
        <v>28463.82</v>
      </c>
      <c r="E19" s="79">
        <f>'ZBIRNO PLAN SVEUČILIŠTA'!E11</f>
        <v>33754.57</v>
      </c>
      <c r="F19" s="79">
        <f>'ZBIRNO PLAN SVEUČILIŠTA'!F11</f>
        <v>70537</v>
      </c>
      <c r="G19" s="98">
        <f t="shared" si="3"/>
        <v>118.58763159688334</v>
      </c>
      <c r="H19" s="98">
        <f t="shared" si="4"/>
        <v>47.853707983044359</v>
      </c>
    </row>
    <row r="20" spans="1:8">
      <c r="A20" s="139">
        <v>3213</v>
      </c>
      <c r="B20" s="140" t="s">
        <v>1266</v>
      </c>
      <c r="C20" s="79">
        <f>'ZBIRNO PLAN SVEUČILIŠTA'!C22</f>
        <v>1179.6403211891964</v>
      </c>
      <c r="D20" s="79">
        <f>'ZBIRNO PLAN SVEUČILIŠTA'!D22</f>
        <v>3076.07</v>
      </c>
      <c r="E20" s="79">
        <f>'ZBIRNO PLAN SVEUČILIŠTA'!E22</f>
        <v>1693</v>
      </c>
      <c r="F20" s="79">
        <f>'ZBIRNO PLAN SVEUČILIŠTA'!F22</f>
        <v>6636.1404207313026</v>
      </c>
      <c r="G20" s="98">
        <f t="shared" si="3"/>
        <v>55.037759218743396</v>
      </c>
      <c r="H20" s="98">
        <f t="shared" si="4"/>
        <v>25.511816999999997</v>
      </c>
    </row>
    <row r="21" spans="1:8">
      <c r="A21" s="139">
        <v>3214</v>
      </c>
      <c r="B21" s="140" t="s">
        <v>1601</v>
      </c>
      <c r="C21" s="79">
        <f>'ZBIRNO PLAN SVEUČILIŠTA'!C23</f>
        <v>180.76846506072067</v>
      </c>
      <c r="D21" s="79">
        <f>'ZBIRNO PLAN SVEUČILIŠTA'!D23</f>
        <v>0</v>
      </c>
      <c r="E21" s="79">
        <f>'ZBIRNO PLAN SVEUČILIŠTA'!E23</f>
        <v>0</v>
      </c>
      <c r="F21" s="79">
        <f>'ZBIRNO PLAN SVEUČILIŠTA'!F23</f>
        <v>0</v>
      </c>
      <c r="G21" s="98" t="e">
        <f t="shared" si="3"/>
        <v>#DIV/0!</v>
      </c>
      <c r="H21" s="98" t="e">
        <f t="shared" si="4"/>
        <v>#DIV/0!</v>
      </c>
    </row>
    <row r="22" spans="1:8">
      <c r="A22" s="137">
        <v>322</v>
      </c>
      <c r="B22" s="138" t="s">
        <v>1366</v>
      </c>
      <c r="C22" s="109">
        <f>SUM(C23:C28)</f>
        <v>104649.41270157274</v>
      </c>
      <c r="D22" s="109">
        <f>SUM(D23:D28)</f>
        <v>86453.810000000012</v>
      </c>
      <c r="E22" s="109">
        <f t="shared" ref="E22" si="14">SUM(E23:E28)</f>
        <v>57130.04</v>
      </c>
      <c r="F22" s="109">
        <f>SUM(F23:F28)</f>
        <v>120686.42126219392</v>
      </c>
      <c r="G22" s="102">
        <f t="shared" si="3"/>
        <v>66.081575814877326</v>
      </c>
      <c r="H22" s="102">
        <f t="shared" si="4"/>
        <v>47.337587279917535</v>
      </c>
    </row>
    <row r="23" spans="1:8">
      <c r="A23" s="139">
        <v>3221</v>
      </c>
      <c r="B23" s="140" t="s">
        <v>1267</v>
      </c>
      <c r="C23" s="79">
        <f>'ZBIRNO PLAN SVEUČILIŠTA'!C24</f>
        <v>25635.808613710265</v>
      </c>
      <c r="D23" s="79">
        <f>'ZBIRNO PLAN SVEUČILIŠTA'!D24</f>
        <v>13104.49</v>
      </c>
      <c r="E23" s="79">
        <f>'ZBIRNO PLAN SVEUČILIŠTA'!E24</f>
        <v>15630.54</v>
      </c>
      <c r="F23" s="79">
        <f>'ZBIRNO PLAN SVEUČILIŠTA'!F24</f>
        <v>17872</v>
      </c>
      <c r="G23" s="98">
        <f t="shared" si="3"/>
        <v>119.27621754070552</v>
      </c>
      <c r="H23" s="98">
        <f t="shared" si="4"/>
        <v>87.45825872873769</v>
      </c>
    </row>
    <row r="24" spans="1:8">
      <c r="A24" s="139">
        <v>3222</v>
      </c>
      <c r="B24" s="140" t="s">
        <v>1268</v>
      </c>
      <c r="C24" s="79">
        <f>'ZBIRNO PLAN SVEUČILIŠTA'!C25</f>
        <v>2316.2784524520539</v>
      </c>
      <c r="D24" s="79">
        <f>'ZBIRNO PLAN SVEUČILIŠTA'!D25</f>
        <v>1271.52</v>
      </c>
      <c r="E24" s="79">
        <f>'ZBIRNO PLAN SVEUČILIŠTA'!E25</f>
        <v>650.35</v>
      </c>
      <c r="F24" s="79">
        <f>'ZBIRNO PLAN SVEUČILIŠTA'!F25</f>
        <v>2654.4561682925209</v>
      </c>
      <c r="G24" s="98">
        <f t="shared" si="3"/>
        <v>51.147445576947284</v>
      </c>
      <c r="H24" s="98">
        <f t="shared" si="4"/>
        <v>24.500310375000005</v>
      </c>
    </row>
    <row r="25" spans="1:8">
      <c r="A25" s="139">
        <v>3223</v>
      </c>
      <c r="B25" s="140" t="s">
        <v>1269</v>
      </c>
      <c r="C25" s="79">
        <f>'ZBIRNO PLAN SVEUČILIŠTA'!C26</f>
        <v>52454.177450394847</v>
      </c>
      <c r="D25" s="79">
        <f>'ZBIRNO PLAN SVEUČILIŠTA'!D26</f>
        <v>58867.68</v>
      </c>
      <c r="E25" s="79">
        <f>'ZBIRNO PLAN SVEUČILIŠTA'!E26</f>
        <v>36224.54</v>
      </c>
      <c r="F25" s="79">
        <f>'ZBIRNO PLAN SVEUČILIŠTA'!F26</f>
        <v>82906</v>
      </c>
      <c r="G25" s="98">
        <f t="shared" si="3"/>
        <v>61.535531891183759</v>
      </c>
      <c r="H25" s="98">
        <f t="shared" si="4"/>
        <v>43.693508310616849</v>
      </c>
    </row>
    <row r="26" spans="1:8" ht="15" customHeight="1">
      <c r="A26" s="139">
        <v>3224</v>
      </c>
      <c r="B26" s="142" t="s">
        <v>1270</v>
      </c>
      <c r="C26" s="79">
        <f>'ZBIRNO PLAN SVEUČILIŠTA'!C27</f>
        <v>23528.966752936489</v>
      </c>
      <c r="D26" s="79">
        <f>'ZBIRNO PLAN SVEUČILIŠTA'!D27</f>
        <v>12198.14</v>
      </c>
      <c r="E26" s="79">
        <f>'ZBIRNO PLAN SVEUČILIŠTA'!E27</f>
        <v>4082.74</v>
      </c>
      <c r="F26" s="79">
        <f>'ZBIRNO PLAN SVEUČILIŠTA'!F27</f>
        <v>15926.737009755125</v>
      </c>
      <c r="G26" s="98">
        <f t="shared" si="3"/>
        <v>33.470184798666025</v>
      </c>
      <c r="H26" s="98">
        <f t="shared" si="4"/>
        <v>25.634503774999999</v>
      </c>
    </row>
    <row r="27" spans="1:8" ht="15" customHeight="1">
      <c r="A27" s="139">
        <v>3225</v>
      </c>
      <c r="B27" s="142" t="s">
        <v>1631</v>
      </c>
      <c r="C27" s="79">
        <f>'ZBIRNO PLAN SVEUČILIŠTA'!C28</f>
        <v>0</v>
      </c>
      <c r="D27" s="79">
        <f>'ZBIRNO PLAN SVEUČILIŠTA'!D28</f>
        <v>449.74</v>
      </c>
      <c r="E27" s="79">
        <f>'ZBIRNO PLAN SVEUČILIŠTA'!E28</f>
        <v>0</v>
      </c>
      <c r="F27" s="79">
        <f>'ZBIRNO PLAN SVEUČILIŠTA'!F28</f>
        <v>0</v>
      </c>
      <c r="G27" s="98">
        <f t="shared" si="3"/>
        <v>0</v>
      </c>
      <c r="H27" s="98" t="e">
        <f t="shared" si="4"/>
        <v>#DIV/0!</v>
      </c>
    </row>
    <row r="28" spans="1:8">
      <c r="A28" s="139">
        <v>3227</v>
      </c>
      <c r="B28" s="140" t="s">
        <v>1271</v>
      </c>
      <c r="C28" s="79">
        <f>'ZBIRNO PLAN SVEUČILIŠTA'!C29</f>
        <v>714.18143207910271</v>
      </c>
      <c r="D28" s="79">
        <f>'ZBIRNO PLAN SVEUČILIŠTA'!D29</f>
        <v>562.24</v>
      </c>
      <c r="E28" s="79">
        <f>'ZBIRNO PLAN SVEUČILIŠTA'!E29</f>
        <v>541.87</v>
      </c>
      <c r="F28" s="79">
        <f>'ZBIRNO PLAN SVEUČILIŠTA'!F29</f>
        <v>1327.2280841462605</v>
      </c>
      <c r="G28" s="98">
        <f t="shared" si="3"/>
        <v>96.376992031872504</v>
      </c>
      <c r="H28" s="98">
        <f t="shared" si="4"/>
        <v>40.827195150000001</v>
      </c>
    </row>
    <row r="29" spans="1:8" s="144" customFormat="1">
      <c r="A29" s="137">
        <v>323</v>
      </c>
      <c r="B29" s="141" t="s">
        <v>1367</v>
      </c>
      <c r="C29" s="143">
        <f>SUM(C30:C38)</f>
        <v>285796.80138031719</v>
      </c>
      <c r="D29" s="143">
        <f>SUM(D30:D38)</f>
        <v>148881.30000000002</v>
      </c>
      <c r="E29" s="143">
        <f t="shared" ref="E29" si="15">SUM(E30:E38)</f>
        <v>165282.03</v>
      </c>
      <c r="F29" s="143">
        <f>SUM(F30:F38)</f>
        <v>234567.49187072797</v>
      </c>
      <c r="G29" s="105">
        <f t="shared" si="3"/>
        <v>111.01597715764169</v>
      </c>
      <c r="H29" s="105">
        <f t="shared" si="4"/>
        <v>70.462462075131981</v>
      </c>
    </row>
    <row r="30" spans="1:8">
      <c r="A30" s="139">
        <v>3231</v>
      </c>
      <c r="B30" s="140" t="s">
        <v>1272</v>
      </c>
      <c r="C30" s="79">
        <f>'ZBIRNO PLAN SVEUČILIŠTA'!C30</f>
        <v>4997.5446280443293</v>
      </c>
      <c r="D30" s="79">
        <f>'ZBIRNO PLAN SVEUČILIŠTA'!D30</f>
        <v>2184.16</v>
      </c>
      <c r="E30" s="79">
        <f>'ZBIRNO PLAN SVEUČILIŠTA'!E30</f>
        <v>1846.35</v>
      </c>
      <c r="F30" s="79">
        <f>'ZBIRNO PLAN SVEUČILIŠTA'!F30</f>
        <v>5308.9123365850419</v>
      </c>
      <c r="G30" s="98">
        <f t="shared" si="3"/>
        <v>84.533642224012894</v>
      </c>
      <c r="H30" s="98">
        <f t="shared" si="4"/>
        <v>34.778310187499997</v>
      </c>
    </row>
    <row r="31" spans="1:8">
      <c r="A31" s="139">
        <v>3232</v>
      </c>
      <c r="B31" s="140" t="s">
        <v>1273</v>
      </c>
      <c r="C31" s="79">
        <f>'ZBIRNO PLAN SVEUČILIŠTA'!C31</f>
        <v>8176.2558895746233</v>
      </c>
      <c r="D31" s="79">
        <f>'ZBIRNO PLAN SVEUČILIŠTA'!D31</f>
        <v>12079.95</v>
      </c>
      <c r="E31" s="79">
        <f>'ZBIRNO PLAN SVEUČILIŠTA'!E31</f>
        <v>13965.42</v>
      </c>
      <c r="F31" s="79">
        <f>'ZBIRNO PLAN SVEUČILIŠTA'!F31</f>
        <v>24513</v>
      </c>
      <c r="G31" s="98">
        <f t="shared" si="3"/>
        <v>115.60825996796345</v>
      </c>
      <c r="H31" s="98">
        <f t="shared" si="4"/>
        <v>56.971484518418805</v>
      </c>
    </row>
    <row r="32" spans="1:8">
      <c r="A32" s="139">
        <v>3233</v>
      </c>
      <c r="B32" s="140" t="s">
        <v>1274</v>
      </c>
      <c r="C32" s="79">
        <f>'ZBIRNO PLAN SVEUČILIŠTA'!C32</f>
        <v>10584.245802641184</v>
      </c>
      <c r="D32" s="79">
        <f>'ZBIRNO PLAN SVEUČILIŠTA'!D32</f>
        <v>10629.04</v>
      </c>
      <c r="E32" s="79">
        <f>'ZBIRNO PLAN SVEUČILIŠTA'!E32</f>
        <v>6734.84</v>
      </c>
      <c r="F32" s="79">
        <f>'ZBIRNO PLAN SVEUČILIŠTA'!F32</f>
        <v>19908.421262193908</v>
      </c>
      <c r="G32" s="98">
        <f t="shared" si="3"/>
        <v>63.362636700962639</v>
      </c>
      <c r="H32" s="98">
        <f t="shared" si="4"/>
        <v>33.829101319999999</v>
      </c>
    </row>
    <row r="33" spans="1:8">
      <c r="A33" s="139">
        <v>3234</v>
      </c>
      <c r="B33" s="140" t="s">
        <v>1275</v>
      </c>
      <c r="C33" s="79">
        <f>'ZBIRNO PLAN SVEUČILIŠTA'!C33</f>
        <v>35721.547547946109</v>
      </c>
      <c r="D33" s="79">
        <f>'ZBIRNO PLAN SVEUČILIŠTA'!D33</f>
        <v>16320.18</v>
      </c>
      <c r="E33" s="79">
        <f>'ZBIRNO PLAN SVEUČILIŠTA'!E33</f>
        <v>15512.71</v>
      </c>
      <c r="F33" s="79">
        <f>'ZBIRNO PLAN SVEUČILIŠTA'!F33</f>
        <v>24629</v>
      </c>
      <c r="G33" s="98">
        <f t="shared" si="3"/>
        <v>95.052321726843687</v>
      </c>
      <c r="H33" s="98">
        <f t="shared" si="4"/>
        <v>62.985545495147989</v>
      </c>
    </row>
    <row r="34" spans="1:8">
      <c r="A34" s="139">
        <v>3235</v>
      </c>
      <c r="B34" s="140" t="s">
        <v>1276</v>
      </c>
      <c r="C34" s="79">
        <f>'ZBIRNO PLAN SVEUČILIŠTA'!C34</f>
        <v>47916.782799124026</v>
      </c>
      <c r="D34" s="79">
        <f>'ZBIRNO PLAN SVEUČILIŠTA'!D34</f>
        <v>25000.21</v>
      </c>
      <c r="E34" s="79">
        <f>'ZBIRNO PLAN SVEUČILIŠTA'!E34</f>
        <v>48871.17</v>
      </c>
      <c r="F34" s="79">
        <f>'ZBIRNO PLAN SVEUČILIŠTA'!F34</f>
        <v>31190</v>
      </c>
      <c r="G34" s="98">
        <f t="shared" si="3"/>
        <v>195.48303794248127</v>
      </c>
      <c r="H34" s="98">
        <f t="shared" si="4"/>
        <v>156.68858608528373</v>
      </c>
    </row>
    <row r="35" spans="1:8">
      <c r="A35" s="139">
        <v>3236</v>
      </c>
      <c r="B35" s="140" t="s">
        <v>1277</v>
      </c>
      <c r="C35" s="79">
        <f>'ZBIRNO PLAN SVEUČILIŠTA'!C12+'ZBIRNO PLAN SVEUČILIŠTA'!C35</f>
        <v>5000.3318070210371</v>
      </c>
      <c r="D35" s="79">
        <f>'ZBIRNO PLAN SVEUČILIŠTA'!D12+'ZBIRNO PLAN SVEUČILIŠTA'!D35</f>
        <v>2606.27</v>
      </c>
      <c r="E35" s="79">
        <f>'ZBIRNO PLAN SVEUČILIŠTA'!E12+'ZBIRNO PLAN SVEUČILIŠTA'!E35</f>
        <v>280.08</v>
      </c>
      <c r="F35" s="79">
        <f>'ZBIRNO PLAN SVEUČILIŠTA'!F12+'ZBIRNO PLAN SVEUČILIŠTA'!F35</f>
        <v>7300</v>
      </c>
      <c r="G35" s="98">
        <f t="shared" si="3"/>
        <v>10.746392353823662</v>
      </c>
      <c r="H35" s="98">
        <f t="shared" si="4"/>
        <v>3.8367123287671232</v>
      </c>
    </row>
    <row r="36" spans="1:8">
      <c r="A36" s="139">
        <v>3237</v>
      </c>
      <c r="B36" s="140" t="s">
        <v>1278</v>
      </c>
      <c r="C36" s="79">
        <f>'ZBIRNO PLAN SVEUČILIŠTA'!C36</f>
        <v>131026.08003185347</v>
      </c>
      <c r="D36" s="79">
        <f>'ZBIRNO PLAN SVEUČILIŠTA'!D36</f>
        <v>61573.82</v>
      </c>
      <c r="E36" s="79">
        <f>'ZBIRNO PLAN SVEUČILIŠTA'!E36</f>
        <v>66510.490000000005</v>
      </c>
      <c r="F36" s="79">
        <f>'ZBIRNO PLAN SVEUČILIŠTA'!F36</f>
        <v>85883</v>
      </c>
      <c r="G36" s="98">
        <f t="shared" si="3"/>
        <v>108.0174821052194</v>
      </c>
      <c r="H36" s="98">
        <f t="shared" si="4"/>
        <v>77.44313775718129</v>
      </c>
    </row>
    <row r="37" spans="1:8">
      <c r="A37" s="139">
        <v>3238</v>
      </c>
      <c r="B37" s="140" t="s">
        <v>1279</v>
      </c>
      <c r="C37" s="79">
        <f>'ZBIRNO PLAN SVEUČILIŠTA'!C37</f>
        <v>14554.515893556307</v>
      </c>
      <c r="D37" s="79">
        <f>'ZBIRNO PLAN SVEUČILIŠTA'!D37</f>
        <v>6273.19</v>
      </c>
      <c r="E37" s="79">
        <f>'ZBIRNO PLAN SVEUČILIŠTA'!E37</f>
        <v>7789.82</v>
      </c>
      <c r="F37" s="79">
        <f>'ZBIRNO PLAN SVEUČILIŠTA'!F37</f>
        <v>15926.737009755125</v>
      </c>
      <c r="G37" s="98">
        <f t="shared" si="3"/>
        <v>124.17637597458391</v>
      </c>
      <c r="H37" s="98">
        <f t="shared" si="4"/>
        <v>48.910332325000006</v>
      </c>
    </row>
    <row r="38" spans="1:8">
      <c r="A38" s="139">
        <v>3239</v>
      </c>
      <c r="B38" s="140" t="s">
        <v>1280</v>
      </c>
      <c r="C38" s="79">
        <f>'ZBIRNO PLAN SVEUČILIŠTA'!C38</f>
        <v>27819.496980556105</v>
      </c>
      <c r="D38" s="79">
        <f>'ZBIRNO PLAN SVEUČILIŠTA'!D38</f>
        <v>12214.48</v>
      </c>
      <c r="E38" s="79">
        <f>'ZBIRNO PLAN SVEUČILIŠTA'!E38</f>
        <v>3771.15</v>
      </c>
      <c r="F38" s="79">
        <f>'ZBIRNO PLAN SVEUČILIŠTA'!F38</f>
        <v>19908.421262193908</v>
      </c>
      <c r="G38" s="98">
        <f t="shared" si="3"/>
        <v>30.874421178797622</v>
      </c>
      <c r="H38" s="98">
        <f t="shared" si="4"/>
        <v>18.942486450000001</v>
      </c>
    </row>
    <row r="39" spans="1:8" s="21" customFormat="1">
      <c r="A39" s="137">
        <v>324</v>
      </c>
      <c r="B39" s="138" t="s">
        <v>1375</v>
      </c>
      <c r="C39" s="109">
        <f>C40</f>
        <v>205.05673900059725</v>
      </c>
      <c r="D39" s="109">
        <f>D40</f>
        <v>118.92</v>
      </c>
      <c r="E39" s="109">
        <f t="shared" ref="E39" si="16">E40</f>
        <v>1337.61</v>
      </c>
      <c r="F39" s="109">
        <f>F40</f>
        <v>132.72280841462606</v>
      </c>
      <c r="G39" s="102">
        <f t="shared" si="3"/>
        <v>1124.7981836528759</v>
      </c>
      <c r="H39" s="102">
        <f t="shared" si="4"/>
        <v>1007.8222544999999</v>
      </c>
    </row>
    <row r="40" spans="1:8">
      <c r="A40" s="139">
        <v>3241</v>
      </c>
      <c r="B40" s="140" t="s">
        <v>1375</v>
      </c>
      <c r="C40" s="79">
        <f>'ZBIRNO PLAN SVEUČILIŠTA'!C39</f>
        <v>205.05673900059725</v>
      </c>
      <c r="D40" s="79">
        <f>'ZBIRNO PLAN SVEUČILIŠTA'!D39</f>
        <v>118.92</v>
      </c>
      <c r="E40" s="79">
        <f>'ZBIRNO PLAN SVEUČILIŠTA'!E39</f>
        <v>1337.61</v>
      </c>
      <c r="F40" s="79">
        <f>'ZBIRNO PLAN SVEUČILIŠTA'!F39</f>
        <v>132.72280841462606</v>
      </c>
      <c r="G40" s="98">
        <f t="shared" si="3"/>
        <v>1124.7981836528759</v>
      </c>
      <c r="H40" s="98">
        <f t="shared" si="4"/>
        <v>1007.8222544999999</v>
      </c>
    </row>
    <row r="41" spans="1:8">
      <c r="A41" s="137">
        <v>329</v>
      </c>
      <c r="B41" s="138" t="s">
        <v>1285</v>
      </c>
      <c r="C41" s="109">
        <f>SUM(C42:C47)</f>
        <v>21604.884199349657</v>
      </c>
      <c r="D41" s="109">
        <f>SUM(D42:D47)</f>
        <v>12760.45</v>
      </c>
      <c r="E41" s="109">
        <f t="shared" ref="E41" si="17">SUM(E42:E47)</f>
        <v>20672.370000000003</v>
      </c>
      <c r="F41" s="109">
        <f>SUM(F42:F47)</f>
        <v>152084.48092109628</v>
      </c>
      <c r="G41" s="102">
        <f t="shared" si="3"/>
        <v>162.00345599097213</v>
      </c>
      <c r="H41" s="102">
        <f t="shared" si="4"/>
        <v>13.592688665403763</v>
      </c>
    </row>
    <row r="42" spans="1:8">
      <c r="A42" s="139">
        <v>3292</v>
      </c>
      <c r="B42" s="140" t="s">
        <v>1281</v>
      </c>
      <c r="C42" s="79">
        <f>'ZBIRNO PLAN SVEUČILIŠTA'!C40</f>
        <v>3793.3505872984269</v>
      </c>
      <c r="D42" s="79">
        <f>'ZBIRNO PLAN SVEUČILIŠTA'!D40</f>
        <v>2769.3</v>
      </c>
      <c r="E42" s="79">
        <f>'ZBIRNO PLAN SVEUČILIŠTA'!E40</f>
        <v>2649.39</v>
      </c>
      <c r="F42" s="79">
        <f>'ZBIRNO PLAN SVEUČILIŠTA'!F40</f>
        <v>4910.7439113411638</v>
      </c>
      <c r="G42" s="98">
        <f t="shared" si="3"/>
        <v>95.670024916043744</v>
      </c>
      <c r="H42" s="98">
        <f t="shared" si="4"/>
        <v>53.950889067567566</v>
      </c>
    </row>
    <row r="43" spans="1:8">
      <c r="A43" s="139">
        <v>3293</v>
      </c>
      <c r="B43" s="140" t="s">
        <v>1320</v>
      </c>
      <c r="C43" s="79">
        <f>'ZBIRNO PLAN SVEUČILIŠTA'!C41</f>
        <v>1870.5952617957396</v>
      </c>
      <c r="D43" s="79">
        <f>'ZBIRNO PLAN SVEUČILIŠTA'!D41</f>
        <v>842.13</v>
      </c>
      <c r="E43" s="79">
        <f>'ZBIRNO PLAN SVEUČILIŠTA'!E41</f>
        <v>3846.84</v>
      </c>
      <c r="F43" s="79">
        <f>'ZBIRNO PLAN SVEUČILIŠTA'!F41</f>
        <v>1327.2280841462605</v>
      </c>
      <c r="G43" s="98">
        <f t="shared" si="3"/>
        <v>456.79883153432365</v>
      </c>
      <c r="H43" s="98">
        <f t="shared" si="4"/>
        <v>289.84015980000004</v>
      </c>
    </row>
    <row r="44" spans="1:8">
      <c r="A44" s="139">
        <v>3294</v>
      </c>
      <c r="B44" s="140" t="s">
        <v>1283</v>
      </c>
      <c r="C44" s="79">
        <f>'ZBIRNO PLAN SVEUČILIŠTA'!C42</f>
        <v>1194.5052757316344</v>
      </c>
      <c r="D44" s="79">
        <f>'ZBIRNO PLAN SVEUČILIŠTA'!D42</f>
        <v>3971.62</v>
      </c>
      <c r="E44" s="79">
        <f>'ZBIRNO PLAN SVEUČILIŠTA'!E42</f>
        <v>2036.83</v>
      </c>
      <c r="F44" s="79">
        <f>'ZBIRNO PLAN SVEUČILIŠTA'!F42</f>
        <v>3981.6842524387812</v>
      </c>
      <c r="G44" s="98">
        <f t="shared" si="3"/>
        <v>51.284614338733313</v>
      </c>
      <c r="H44" s="98">
        <f t="shared" si="4"/>
        <v>51.154985449999998</v>
      </c>
    </row>
    <row r="45" spans="1:8">
      <c r="A45" s="139">
        <v>3295</v>
      </c>
      <c r="B45" s="140" t="s">
        <v>1284</v>
      </c>
      <c r="C45" s="79">
        <f>'ZBIRNO PLAN SVEUČILIŠTA'!C43+'ZBIRNO PLAN SVEUČILIŠTA'!C13+'ZBIRNO PLAN SVEUČILIŠTA'!C63</f>
        <v>4602.2961045855727</v>
      </c>
      <c r="D45" s="79">
        <f>'ZBIRNO PLAN SVEUČILIŠTA'!D43+'ZBIRNO PLAN SVEUČILIŠTA'!D13+'ZBIRNO PLAN SVEUČILIŠTA'!D63</f>
        <v>2611.2400000000002</v>
      </c>
      <c r="E45" s="79">
        <f>'ZBIRNO PLAN SVEUČILIŠTA'!E43+'ZBIRNO PLAN SVEUČILIŠTA'!E13+'ZBIRNO PLAN SVEUČILIŠTA'!E63</f>
        <v>3522.25</v>
      </c>
      <c r="F45" s="79">
        <f>'ZBIRNO PLAN SVEUČILIŠTA'!F43+'ZBIRNO PLAN SVEUČILIŠTA'!F13+'ZBIRNO PLAN SVEUČILIŠTA'!F63</f>
        <v>105110.61404207312</v>
      </c>
      <c r="G45" s="98">
        <f t="shared" si="3"/>
        <v>134.88802254867417</v>
      </c>
      <c r="H45" s="98">
        <f t="shared" si="4"/>
        <v>3.3509936480726221</v>
      </c>
    </row>
    <row r="46" spans="1:8">
      <c r="A46" s="139">
        <v>3296</v>
      </c>
      <c r="B46" s="140" t="s">
        <v>1467</v>
      </c>
      <c r="C46" s="79">
        <f>'ZBIRNO PLAN SVEUČILIŠTA'!C44+'ZBIRNO PLAN SVEUČILIŠTA'!C64</f>
        <v>0</v>
      </c>
      <c r="D46" s="79">
        <f>'ZBIRNO PLAN SVEUČILIŠTA'!D44+'ZBIRNO PLAN SVEUČILIŠTA'!D64</f>
        <v>0</v>
      </c>
      <c r="E46" s="79">
        <f>'ZBIRNO PLAN SVEUČILIŠTA'!E44+'ZBIRNO PLAN SVEUČILIŠTA'!E64</f>
        <v>718.21</v>
      </c>
      <c r="F46" s="79">
        <f>'ZBIRNO PLAN SVEUČILIŠTA'!F44+'ZBIRNO PLAN SVEUČILIŠTA'!F64</f>
        <v>26800</v>
      </c>
      <c r="G46" s="98" t="e">
        <f t="shared" si="3"/>
        <v>#DIV/0!</v>
      </c>
      <c r="H46" s="98">
        <f t="shared" si="4"/>
        <v>2.6798880597014927</v>
      </c>
    </row>
    <row r="47" spans="1:8">
      <c r="A47" s="139">
        <v>3299</v>
      </c>
      <c r="B47" s="140" t="s">
        <v>1285</v>
      </c>
      <c r="C47" s="79">
        <f>'ZBIRNO PLAN SVEUČILIŠTA'!C45</f>
        <v>10144.136969938283</v>
      </c>
      <c r="D47" s="79">
        <f>'ZBIRNO PLAN SVEUČILIŠTA'!D45</f>
        <v>2566.16</v>
      </c>
      <c r="E47" s="79">
        <f>'ZBIRNO PLAN SVEUČILIŠTA'!E45</f>
        <v>7898.85</v>
      </c>
      <c r="F47" s="79">
        <f>'ZBIRNO PLAN SVEUČILIŠTA'!F45</f>
        <v>9954.2106310969539</v>
      </c>
      <c r="G47" s="98">
        <f t="shared" si="3"/>
        <v>307.80816472862182</v>
      </c>
      <c r="H47" s="98">
        <f t="shared" si="4"/>
        <v>79.351847100000001</v>
      </c>
    </row>
    <row r="48" spans="1:8">
      <c r="A48" s="137">
        <v>34</v>
      </c>
      <c r="B48" s="138" t="s">
        <v>1368</v>
      </c>
      <c r="C48" s="109">
        <f>C49</f>
        <v>3658.3714911407524</v>
      </c>
      <c r="D48" s="109">
        <f>D49</f>
        <v>2039.27</v>
      </c>
      <c r="E48" s="109">
        <f t="shared" ref="E48" si="18">E49</f>
        <v>2789.58</v>
      </c>
      <c r="F48" s="109">
        <f>F49</f>
        <v>4284.8168425243875</v>
      </c>
      <c r="G48" s="102">
        <f t="shared" si="3"/>
        <v>136.79306810770521</v>
      </c>
      <c r="H48" s="102">
        <f t="shared" si="4"/>
        <v>65.10383296469044</v>
      </c>
    </row>
    <row r="49" spans="1:8">
      <c r="A49" s="137">
        <v>343</v>
      </c>
      <c r="B49" s="138" t="s">
        <v>1369</v>
      </c>
      <c r="C49" s="109">
        <f>SUM(C50:C52)</f>
        <v>3658.3714911407524</v>
      </c>
      <c r="D49" s="109">
        <f>SUM(D50:D52)</f>
        <v>2039.27</v>
      </c>
      <c r="E49" s="109">
        <f t="shared" ref="E49" si="19">SUM(E50:E52)</f>
        <v>2789.58</v>
      </c>
      <c r="F49" s="109">
        <f>SUM(F50:F52)</f>
        <v>4284.8168425243875</v>
      </c>
      <c r="G49" s="102">
        <f t="shared" si="3"/>
        <v>136.79306810770521</v>
      </c>
      <c r="H49" s="102">
        <f t="shared" si="4"/>
        <v>65.10383296469044</v>
      </c>
    </row>
    <row r="50" spans="1:8">
      <c r="A50" s="139">
        <v>3431</v>
      </c>
      <c r="B50" s="140" t="s">
        <v>1286</v>
      </c>
      <c r="C50" s="79">
        <f>'ZBIRNO PLAN SVEUČILIŠTA'!C46</f>
        <v>3657.5751542902644</v>
      </c>
      <c r="D50" s="79">
        <f>'ZBIRNO PLAN SVEUČILIŠTA'!D46</f>
        <v>2039.27</v>
      </c>
      <c r="E50" s="79">
        <f>'ZBIRNO PLAN SVEUČILIŠTA'!E46</f>
        <v>1911.22</v>
      </c>
      <c r="F50" s="79">
        <f>'ZBIRNO PLAN SVEUČILIŠTA'!F46</f>
        <v>2294</v>
      </c>
      <c r="G50" s="98">
        <f t="shared" si="3"/>
        <v>93.720792244283487</v>
      </c>
      <c r="H50" s="98">
        <f t="shared" si="4"/>
        <v>83.31386224934613</v>
      </c>
    </row>
    <row r="51" spans="1:8">
      <c r="A51" s="139">
        <v>3432</v>
      </c>
      <c r="B51" s="140" t="s">
        <v>1321</v>
      </c>
      <c r="C51" s="79">
        <f>'ZBIRNO PLAN SVEUČILIŠTA'!C47</f>
        <v>0</v>
      </c>
      <c r="D51" s="79">
        <f>'ZBIRNO PLAN SVEUČILIŠTA'!D47</f>
        <v>0</v>
      </c>
      <c r="E51" s="79">
        <f>'ZBIRNO PLAN SVEUČILIŠTA'!E47</f>
        <v>0</v>
      </c>
      <c r="F51" s="79">
        <f>'ZBIRNO PLAN SVEUČILIŠTA'!F47</f>
        <v>0</v>
      </c>
      <c r="G51" s="98" t="e">
        <f t="shared" si="3"/>
        <v>#DIV/0!</v>
      </c>
      <c r="H51" s="98" t="e">
        <f t="shared" si="4"/>
        <v>#DIV/0!</v>
      </c>
    </row>
    <row r="52" spans="1:8">
      <c r="A52" s="139">
        <v>3433</v>
      </c>
      <c r="B52" s="140" t="s">
        <v>1447</v>
      </c>
      <c r="C52" s="79">
        <f>'ZBIRNO PLAN SVEUČILIŠTA'!C48+'ZBIRNO PLAN SVEUČILIŠTA'!C62+'ZBIRNO PLAN SVEUČILIŠTA'!C65</f>
        <v>0.79633685048775626</v>
      </c>
      <c r="D52" s="79">
        <f>'ZBIRNO PLAN SVEUČILIŠTA'!D48+'ZBIRNO PLAN SVEUČILIŠTA'!D62+'ZBIRNO PLAN SVEUČILIŠTA'!D65</f>
        <v>0</v>
      </c>
      <c r="E52" s="79">
        <f>'ZBIRNO PLAN SVEUČILIŠTA'!E48+'ZBIRNO PLAN SVEUČILIŠTA'!E62+'ZBIRNO PLAN SVEUČILIŠTA'!E65</f>
        <v>878.36</v>
      </c>
      <c r="F52" s="79">
        <f>'ZBIRNO PLAN SVEUČILIŠTA'!F48+'ZBIRNO PLAN SVEUČILIŠTA'!F62+'ZBIRNO PLAN SVEUČILIŠTA'!F65</f>
        <v>1990.8168425243878</v>
      </c>
      <c r="G52" s="98" t="e">
        <f t="shared" si="3"/>
        <v>#DIV/0!</v>
      </c>
      <c r="H52" s="98">
        <f t="shared" si="4"/>
        <v>44.120583131405773</v>
      </c>
    </row>
    <row r="53" spans="1:8">
      <c r="A53" s="137">
        <v>37</v>
      </c>
      <c r="B53" s="138" t="s">
        <v>1599</v>
      </c>
      <c r="C53" s="109">
        <f>C54</f>
        <v>5337.8459088194304</v>
      </c>
      <c r="D53" s="109">
        <f>D54</f>
        <v>2488.5500000000002</v>
      </c>
      <c r="E53" s="109">
        <f t="shared" ref="E53" si="20">E54</f>
        <v>0</v>
      </c>
      <c r="F53" s="109">
        <f>F54</f>
        <v>4383</v>
      </c>
      <c r="G53" s="102">
        <f t="shared" si="3"/>
        <v>0</v>
      </c>
      <c r="H53" s="102">
        <f t="shared" si="4"/>
        <v>0</v>
      </c>
    </row>
    <row r="54" spans="1:8">
      <c r="A54" s="137">
        <v>372</v>
      </c>
      <c r="B54" s="138" t="s">
        <v>1611</v>
      </c>
      <c r="C54" s="109">
        <f>C55</f>
        <v>5337.8459088194304</v>
      </c>
      <c r="D54" s="109">
        <f>D55</f>
        <v>2488.5500000000002</v>
      </c>
      <c r="E54" s="109">
        <f t="shared" ref="E54" si="21">E55</f>
        <v>0</v>
      </c>
      <c r="F54" s="109">
        <f>F55</f>
        <v>4383</v>
      </c>
      <c r="G54" s="102">
        <f t="shared" si="3"/>
        <v>0</v>
      </c>
      <c r="H54" s="102">
        <f t="shared" si="4"/>
        <v>0</v>
      </c>
    </row>
    <row r="55" spans="1:8">
      <c r="A55" s="139">
        <v>3721</v>
      </c>
      <c r="B55" s="140" t="s">
        <v>1670</v>
      </c>
      <c r="C55" s="79">
        <f>'ZBIRNO PLAN SVEUČILIŠTA'!C49</f>
        <v>5337.8459088194304</v>
      </c>
      <c r="D55" s="79">
        <f>'ZBIRNO PLAN SVEUČILIŠTA'!D49</f>
        <v>2488.5500000000002</v>
      </c>
      <c r="E55" s="79">
        <f>'ZBIRNO PLAN SVEUČILIŠTA'!E49</f>
        <v>0</v>
      </c>
      <c r="F55" s="79">
        <f>'ZBIRNO PLAN SVEUČILIŠTA'!F49</f>
        <v>4383</v>
      </c>
      <c r="G55" s="98">
        <f t="shared" si="3"/>
        <v>0</v>
      </c>
      <c r="H55" s="98">
        <f t="shared" si="4"/>
        <v>0</v>
      </c>
    </row>
    <row r="56" spans="1:8">
      <c r="A56" s="137">
        <v>38</v>
      </c>
      <c r="B56" s="138" t="s">
        <v>1377</v>
      </c>
      <c r="C56" s="109">
        <f>C57</f>
        <v>1591.0810272745371</v>
      </c>
      <c r="D56" s="109">
        <f>D57</f>
        <v>0</v>
      </c>
      <c r="E56" s="109">
        <f t="shared" ref="E56:E57" si="22">E57</f>
        <v>0</v>
      </c>
      <c r="F56" s="109">
        <f>F57</f>
        <v>0</v>
      </c>
      <c r="G56" s="102" t="e">
        <f t="shared" si="3"/>
        <v>#DIV/0!</v>
      </c>
      <c r="H56" s="102" t="e">
        <f t="shared" si="4"/>
        <v>#DIV/0!</v>
      </c>
    </row>
    <row r="57" spans="1:8">
      <c r="A57" s="137">
        <v>381</v>
      </c>
      <c r="B57" s="138" t="s">
        <v>1363</v>
      </c>
      <c r="C57" s="109">
        <f>C58</f>
        <v>1591.0810272745371</v>
      </c>
      <c r="D57" s="109">
        <f>D58</f>
        <v>0</v>
      </c>
      <c r="E57" s="109">
        <f t="shared" si="22"/>
        <v>0</v>
      </c>
      <c r="F57" s="109">
        <f>F58</f>
        <v>0</v>
      </c>
      <c r="G57" s="102" t="e">
        <f t="shared" si="3"/>
        <v>#DIV/0!</v>
      </c>
      <c r="H57" s="102" t="e">
        <f t="shared" si="4"/>
        <v>#DIV/0!</v>
      </c>
    </row>
    <row r="58" spans="1:8">
      <c r="A58" s="139">
        <v>3812</v>
      </c>
      <c r="B58" s="140" t="s">
        <v>1439</v>
      </c>
      <c r="C58" s="79">
        <f>'ZBIRNO PLAN SVEUČILIŠTA'!C50</f>
        <v>1591.0810272745371</v>
      </c>
      <c r="D58" s="79">
        <f>'ZBIRNO PLAN SVEUČILIŠTA'!D50</f>
        <v>0</v>
      </c>
      <c r="E58" s="79">
        <f>'ZBIRNO PLAN SVEUČILIŠTA'!E50</f>
        <v>0</v>
      </c>
      <c r="F58" s="79">
        <f>'ZBIRNO PLAN SVEUČILIŠTA'!F50</f>
        <v>0</v>
      </c>
      <c r="G58" s="98" t="e">
        <f t="shared" si="3"/>
        <v>#DIV/0!</v>
      </c>
      <c r="H58" s="98" t="e">
        <f t="shared" si="4"/>
        <v>#DIV/0!</v>
      </c>
    </row>
    <row r="59" spans="1:8">
      <c r="A59" s="137">
        <v>4</v>
      </c>
      <c r="B59" s="138" t="s">
        <v>1370</v>
      </c>
      <c r="C59" s="109">
        <f>C63+C60</f>
        <v>16753.600106178244</v>
      </c>
      <c r="D59" s="109">
        <f>D63+D60</f>
        <v>1175.71</v>
      </c>
      <c r="E59" s="109">
        <f t="shared" ref="E59" si="23">E63+E60</f>
        <v>7027.8600000000006</v>
      </c>
      <c r="F59" s="109">
        <f>F63+F60</f>
        <v>1096</v>
      </c>
      <c r="G59" s="102">
        <f t="shared" si="3"/>
        <v>597.75454831548598</v>
      </c>
      <c r="H59" s="102">
        <f t="shared" si="4"/>
        <v>641.22810218978111</v>
      </c>
    </row>
    <row r="60" spans="1:8" ht="12.75" customHeight="1">
      <c r="A60" s="137">
        <v>41</v>
      </c>
      <c r="B60" s="138" t="s">
        <v>1380</v>
      </c>
      <c r="C60" s="109">
        <f>C61</f>
        <v>3481.5847103324704</v>
      </c>
      <c r="D60" s="109">
        <f>D61</f>
        <v>0</v>
      </c>
      <c r="E60" s="109">
        <f t="shared" ref="E60" si="24">E61</f>
        <v>5000</v>
      </c>
      <c r="F60" s="109">
        <f>F61</f>
        <v>0</v>
      </c>
      <c r="G60" s="102" t="e">
        <f t="shared" si="3"/>
        <v>#DIV/0!</v>
      </c>
      <c r="H60" s="102" t="e">
        <f t="shared" si="4"/>
        <v>#DIV/0!</v>
      </c>
    </row>
    <row r="61" spans="1:8">
      <c r="A61" s="137">
        <v>412</v>
      </c>
      <c r="B61" s="138" t="s">
        <v>1425</v>
      </c>
      <c r="C61" s="109">
        <f>C62</f>
        <v>3481.5847103324704</v>
      </c>
      <c r="D61" s="109">
        <f>D62</f>
        <v>0</v>
      </c>
      <c r="E61" s="109">
        <f t="shared" ref="E61" si="25">E62</f>
        <v>5000</v>
      </c>
      <c r="F61" s="109">
        <f>F62</f>
        <v>0</v>
      </c>
      <c r="G61" s="102" t="e">
        <f t="shared" si="3"/>
        <v>#DIV/0!</v>
      </c>
      <c r="H61" s="102" t="e">
        <f t="shared" si="4"/>
        <v>#DIV/0!</v>
      </c>
    </row>
    <row r="62" spans="1:8">
      <c r="A62" s="139">
        <v>4123</v>
      </c>
      <c r="B62" s="140" t="s">
        <v>1332</v>
      </c>
      <c r="C62" s="79">
        <f>'ZBIRNO PLAN SVEUČILIŠTA'!C51</f>
        <v>3481.5847103324704</v>
      </c>
      <c r="D62" s="79">
        <f>'ZBIRNO PLAN SVEUČILIŠTA'!D51</f>
        <v>0</v>
      </c>
      <c r="E62" s="79">
        <f>'ZBIRNO PLAN SVEUČILIŠTA'!E51</f>
        <v>5000</v>
      </c>
      <c r="F62" s="79">
        <f>'ZBIRNO PLAN SVEUČILIŠTA'!F51</f>
        <v>0</v>
      </c>
      <c r="G62" s="98" t="e">
        <f t="shared" si="3"/>
        <v>#DIV/0!</v>
      </c>
      <c r="H62" s="98" t="e">
        <f t="shared" si="4"/>
        <v>#DIV/0!</v>
      </c>
    </row>
    <row r="63" spans="1:8" ht="12.75" customHeight="1">
      <c r="A63" s="137">
        <v>42</v>
      </c>
      <c r="B63" s="138" t="s">
        <v>1371</v>
      </c>
      <c r="C63" s="109">
        <f>C64+C68</f>
        <v>13272.015395845776</v>
      </c>
      <c r="D63" s="109">
        <f>D64+D68</f>
        <v>1175.71</v>
      </c>
      <c r="E63" s="109">
        <f t="shared" ref="E63" si="26">E64+E68</f>
        <v>2027.8600000000001</v>
      </c>
      <c r="F63" s="109">
        <f>F64+F68</f>
        <v>1096</v>
      </c>
      <c r="G63" s="102">
        <f t="shared" si="3"/>
        <v>172.47960806661507</v>
      </c>
      <c r="H63" s="102">
        <f t="shared" si="4"/>
        <v>185.02372262773724</v>
      </c>
    </row>
    <row r="64" spans="1:8">
      <c r="A64" s="137">
        <v>422</v>
      </c>
      <c r="B64" s="138" t="s">
        <v>1372</v>
      </c>
      <c r="C64" s="109">
        <f>C65+C66+C67</f>
        <v>13272.015395845776</v>
      </c>
      <c r="D64" s="109">
        <f>D65+D66+D67</f>
        <v>1175.71</v>
      </c>
      <c r="E64" s="109">
        <f t="shared" ref="E64" si="27">E65+E66+E67</f>
        <v>2027.8600000000001</v>
      </c>
      <c r="F64" s="109">
        <f>F65+F66+F67</f>
        <v>1096</v>
      </c>
      <c r="G64" s="102">
        <f t="shared" si="3"/>
        <v>172.47960806661507</v>
      </c>
      <c r="H64" s="102">
        <f t="shared" si="4"/>
        <v>185.02372262773724</v>
      </c>
    </row>
    <row r="65" spans="1:11">
      <c r="A65" s="139">
        <v>4221</v>
      </c>
      <c r="B65" s="140" t="s">
        <v>1287</v>
      </c>
      <c r="C65" s="79">
        <f>'ZBIRNO PLAN SVEUČILIŠTA'!C52</f>
        <v>11549.936956666003</v>
      </c>
      <c r="D65" s="79">
        <f>'ZBIRNO PLAN SVEUČILIŠTA'!D52</f>
        <v>925.61</v>
      </c>
      <c r="E65" s="79">
        <f>'ZBIRNO PLAN SVEUČILIŠTA'!E52</f>
        <v>724.11</v>
      </c>
      <c r="F65" s="79">
        <f>'ZBIRNO PLAN SVEUČILIŠTA'!F52</f>
        <v>1096</v>
      </c>
      <c r="G65" s="98">
        <f t="shared" si="3"/>
        <v>78.230572271258964</v>
      </c>
      <c r="H65" s="98">
        <f t="shared" si="4"/>
        <v>66.068430656934311</v>
      </c>
    </row>
    <row r="66" spans="1:11">
      <c r="A66" s="139">
        <v>4223</v>
      </c>
      <c r="B66" s="140" t="s">
        <v>1333</v>
      </c>
      <c r="C66" s="79">
        <f>'ZBIRNO PLAN SVEUČILIŠTA'!C53</f>
        <v>1722.0784391797729</v>
      </c>
      <c r="D66" s="79">
        <f>'ZBIRNO PLAN SVEUČILIŠTA'!D53</f>
        <v>250.1</v>
      </c>
      <c r="E66" s="79">
        <f>'ZBIRNO PLAN SVEUČILIŠTA'!E53</f>
        <v>0</v>
      </c>
      <c r="F66" s="79">
        <f>'ZBIRNO PLAN SVEUČILIŠTA'!F53</f>
        <v>0</v>
      </c>
      <c r="G66" s="98">
        <f t="shared" si="3"/>
        <v>0</v>
      </c>
      <c r="H66" s="98" t="e">
        <f t="shared" si="4"/>
        <v>#DIV/0!</v>
      </c>
    </row>
    <row r="67" spans="1:11" hidden="1">
      <c r="A67" s="139">
        <v>4224</v>
      </c>
      <c r="B67" s="140" t="s">
        <v>1600</v>
      </c>
      <c r="C67" s="79">
        <f>'ZBIRNO PLAN SVEUČILIŠTA'!C54</f>
        <v>0</v>
      </c>
      <c r="D67" s="79">
        <f>'ZBIRNO PLAN SVEUČILIŠTA'!D54</f>
        <v>0</v>
      </c>
      <c r="E67" s="79">
        <f>'ZBIRNO PLAN SVEUČILIŠTA'!E54</f>
        <v>1303.75</v>
      </c>
      <c r="F67" s="79">
        <f>'ZBIRNO PLAN SVEUČILIŠTA'!F54</f>
        <v>0</v>
      </c>
      <c r="G67" s="98" t="e">
        <f t="shared" si="3"/>
        <v>#DIV/0!</v>
      </c>
      <c r="H67" s="98" t="e">
        <f t="shared" si="4"/>
        <v>#DIV/0!</v>
      </c>
    </row>
    <row r="68" spans="1:11" hidden="1">
      <c r="A68" s="137">
        <v>426</v>
      </c>
      <c r="B68" s="138" t="s">
        <v>1450</v>
      </c>
      <c r="C68" s="109">
        <f>C69</f>
        <v>0</v>
      </c>
      <c r="D68" s="109">
        <f>D69</f>
        <v>0</v>
      </c>
      <c r="E68" s="109">
        <f t="shared" ref="E68" si="28">E69</f>
        <v>0</v>
      </c>
      <c r="F68" s="109">
        <f>F69</f>
        <v>0</v>
      </c>
      <c r="G68" s="102" t="e">
        <f t="shared" si="3"/>
        <v>#DIV/0!</v>
      </c>
      <c r="H68" s="102" t="e">
        <f t="shared" si="4"/>
        <v>#DIV/0!</v>
      </c>
    </row>
    <row r="69" spans="1:11" hidden="1">
      <c r="A69" s="139">
        <v>4262</v>
      </c>
      <c r="B69" s="140" t="s">
        <v>1450</v>
      </c>
      <c r="C69" s="79">
        <f>'ZBIRNO PLAN SVEUČILIŠTA'!C56</f>
        <v>0</v>
      </c>
      <c r="D69" s="79">
        <f>'ZBIRNO PLAN SVEUČILIŠTA'!D56</f>
        <v>0</v>
      </c>
      <c r="E69" s="79">
        <f>'ZBIRNO PLAN SVEUČILIŠTA'!E56</f>
        <v>0</v>
      </c>
      <c r="F69" s="79">
        <f>'ZBIRNO PLAN SVEUČILIŠTA'!F56</f>
        <v>0</v>
      </c>
      <c r="G69" s="98" t="e">
        <f t="shared" ref="G69:G132" si="29">E69/D69*100</f>
        <v>#DIV/0!</v>
      </c>
      <c r="H69" s="98" t="e">
        <f t="shared" ref="H69:H132" si="30">E69/F69*100</f>
        <v>#DIV/0!</v>
      </c>
    </row>
    <row r="70" spans="1:11" s="19" customFormat="1" ht="15" customHeight="1">
      <c r="A70" s="50"/>
      <c r="B70" s="50" t="s">
        <v>1554</v>
      </c>
      <c r="C70" s="53">
        <f>C71+C109</f>
        <v>46376.269161855453</v>
      </c>
      <c r="D70" s="53">
        <f>D71+D109</f>
        <v>21156.260000000002</v>
      </c>
      <c r="E70" s="53">
        <f t="shared" ref="E70" si="31">E71+E109</f>
        <v>12849.95</v>
      </c>
      <c r="F70" s="53">
        <f>F71+F109</f>
        <v>18922</v>
      </c>
      <c r="G70" s="101">
        <f t="shared" si="29"/>
        <v>60.738287391060609</v>
      </c>
      <c r="H70" s="101">
        <f t="shared" si="30"/>
        <v>67.91010464010148</v>
      </c>
    </row>
    <row r="71" spans="1:11" s="19" customFormat="1" ht="15" customHeight="1">
      <c r="A71" s="96">
        <v>3</v>
      </c>
      <c r="B71" s="138" t="s">
        <v>1341</v>
      </c>
      <c r="C71" s="109">
        <f>C72+C79+C100+C103+C106</f>
        <v>39117.393324042729</v>
      </c>
      <c r="D71" s="109">
        <f>D72+D79+D100+D103+D106</f>
        <v>19773.000000000004</v>
      </c>
      <c r="E71" s="109">
        <f t="shared" ref="E71" si="32">E72+E79+E100+E103+E106</f>
        <v>6489.54</v>
      </c>
      <c r="F71" s="109">
        <f>F72+F79+F100+F103+F106</f>
        <v>18922</v>
      </c>
      <c r="G71" s="102">
        <f t="shared" si="29"/>
        <v>32.82020937642239</v>
      </c>
      <c r="H71" s="102">
        <f t="shared" si="30"/>
        <v>34.296268893351659</v>
      </c>
    </row>
    <row r="72" spans="1:11" s="19" customFormat="1" ht="15" customHeight="1">
      <c r="A72" s="96">
        <v>31</v>
      </c>
      <c r="B72" s="138" t="s">
        <v>1342</v>
      </c>
      <c r="C72" s="109">
        <f>C73+C75+C77</f>
        <v>19623.199946910874</v>
      </c>
      <c r="D72" s="109">
        <f>D73+D75+D77</f>
        <v>6886.77</v>
      </c>
      <c r="E72" s="109">
        <f t="shared" ref="E72" si="33">E73+E75+E77</f>
        <v>5780.41</v>
      </c>
      <c r="F72" s="109">
        <f>F73+F75+F77</f>
        <v>18922</v>
      </c>
      <c r="G72" s="102">
        <f t="shared" si="29"/>
        <v>83.934994199022171</v>
      </c>
      <c r="H72" s="102">
        <f t="shared" si="30"/>
        <v>30.548620653207902</v>
      </c>
    </row>
    <row r="73" spans="1:11" s="19" customFormat="1" ht="15" customHeight="1">
      <c r="A73" s="96">
        <v>311</v>
      </c>
      <c r="B73" s="138" t="s">
        <v>1343</v>
      </c>
      <c r="C73" s="109">
        <f>C74</f>
        <v>16792.620611852144</v>
      </c>
      <c r="D73" s="109">
        <f>D74</f>
        <v>5886.28</v>
      </c>
      <c r="E73" s="109">
        <f t="shared" ref="E73" si="34">E74</f>
        <v>4961.71</v>
      </c>
      <c r="F73" s="109">
        <f>F74</f>
        <v>16242</v>
      </c>
      <c r="G73" s="102">
        <f t="shared" si="29"/>
        <v>84.292796129304079</v>
      </c>
      <c r="H73" s="102">
        <f t="shared" si="30"/>
        <v>30.548639330131756</v>
      </c>
    </row>
    <row r="74" spans="1:11" s="19" customFormat="1" ht="15" customHeight="1">
      <c r="A74" s="60">
        <v>3111</v>
      </c>
      <c r="B74" s="145" t="s">
        <v>1429</v>
      </c>
      <c r="C74" s="79">
        <f>'ZBIRNO PLAN SVEUČILIŠTA'!C197</f>
        <v>16792.620611852144</v>
      </c>
      <c r="D74" s="79">
        <f>'ZBIRNO PLAN SVEUČILIŠTA'!D197</f>
        <v>5886.28</v>
      </c>
      <c r="E74" s="79">
        <f>'ZBIRNO PLAN SVEUČILIŠTA'!E197</f>
        <v>4961.71</v>
      </c>
      <c r="F74" s="79">
        <f>'ZBIRNO PLAN SVEUČILIŠTA'!F197</f>
        <v>16242</v>
      </c>
      <c r="G74" s="98">
        <f t="shared" si="29"/>
        <v>84.292796129304079</v>
      </c>
      <c r="H74" s="98">
        <f t="shared" si="30"/>
        <v>30.548639330131756</v>
      </c>
      <c r="K74" s="19" t="s">
        <v>1387</v>
      </c>
    </row>
    <row r="75" spans="1:11" s="19" customFormat="1" ht="15" customHeight="1">
      <c r="A75" s="96">
        <v>312</v>
      </c>
      <c r="B75" s="138" t="s">
        <v>1316</v>
      </c>
      <c r="C75" s="109">
        <f>C76</f>
        <v>59.725263786581721</v>
      </c>
      <c r="D75" s="109">
        <f>D76</f>
        <v>29.26</v>
      </c>
      <c r="E75" s="109">
        <f t="shared" ref="E75" si="35">E76</f>
        <v>0</v>
      </c>
      <c r="F75" s="109">
        <f>F76</f>
        <v>0</v>
      </c>
      <c r="G75" s="102">
        <f t="shared" si="29"/>
        <v>0</v>
      </c>
      <c r="H75" s="102" t="e">
        <f t="shared" si="30"/>
        <v>#DIV/0!</v>
      </c>
    </row>
    <row r="76" spans="1:11" s="19" customFormat="1" ht="15" customHeight="1">
      <c r="A76" s="60">
        <v>3121</v>
      </c>
      <c r="B76" s="145" t="s">
        <v>1316</v>
      </c>
      <c r="C76" s="79">
        <f>'ZBIRNO PLAN SVEUČILIŠTA'!C198</f>
        <v>59.725263786581721</v>
      </c>
      <c r="D76" s="79">
        <f>'ZBIRNO PLAN SVEUČILIŠTA'!D198</f>
        <v>29.26</v>
      </c>
      <c r="E76" s="79">
        <f>'ZBIRNO PLAN SVEUČILIŠTA'!E198</f>
        <v>0</v>
      </c>
      <c r="F76" s="79">
        <f>'ZBIRNO PLAN SVEUČILIŠTA'!F198</f>
        <v>0</v>
      </c>
      <c r="G76" s="98">
        <f t="shared" si="29"/>
        <v>0</v>
      </c>
      <c r="H76" s="98" t="e">
        <f t="shared" si="30"/>
        <v>#DIV/0!</v>
      </c>
    </row>
    <row r="77" spans="1:11" s="19" customFormat="1" ht="15" customHeight="1">
      <c r="A77" s="96">
        <v>313</v>
      </c>
      <c r="B77" s="141" t="s">
        <v>1344</v>
      </c>
      <c r="C77" s="109">
        <f>C78</f>
        <v>2770.8540712721478</v>
      </c>
      <c r="D77" s="109">
        <f>D78</f>
        <v>971.23</v>
      </c>
      <c r="E77" s="109">
        <f t="shared" ref="E77" si="36">E78</f>
        <v>818.7</v>
      </c>
      <c r="F77" s="109">
        <f>F78</f>
        <v>2680</v>
      </c>
      <c r="G77" s="102">
        <f t="shared" si="29"/>
        <v>84.295172101356016</v>
      </c>
      <c r="H77" s="102">
        <f t="shared" si="30"/>
        <v>30.548507462686569</v>
      </c>
    </row>
    <row r="78" spans="1:11" s="19" customFormat="1" ht="15" customHeight="1">
      <c r="A78" s="60">
        <v>3132</v>
      </c>
      <c r="B78" s="145" t="s">
        <v>1381</v>
      </c>
      <c r="C78" s="79">
        <f>'ZBIRNO PLAN SVEUČILIŠTA'!C199</f>
        <v>2770.8540712721478</v>
      </c>
      <c r="D78" s="79">
        <f>'ZBIRNO PLAN SVEUČILIŠTA'!D199</f>
        <v>971.23</v>
      </c>
      <c r="E78" s="79">
        <f>'ZBIRNO PLAN SVEUČILIŠTA'!E199</f>
        <v>818.7</v>
      </c>
      <c r="F78" s="79">
        <f>'ZBIRNO PLAN SVEUČILIŠTA'!F199</f>
        <v>2680</v>
      </c>
      <c r="G78" s="98">
        <f t="shared" si="29"/>
        <v>84.295172101356016</v>
      </c>
      <c r="H78" s="98">
        <f t="shared" si="30"/>
        <v>30.548507462686569</v>
      </c>
      <c r="K78" s="19" t="s">
        <v>1387</v>
      </c>
    </row>
    <row r="79" spans="1:11" s="19" customFormat="1" ht="15" customHeight="1">
      <c r="A79" s="96">
        <v>32</v>
      </c>
      <c r="B79" s="138" t="s">
        <v>1345</v>
      </c>
      <c r="C79" s="109">
        <f>C80+C84+C89+C98</f>
        <v>7770.9204326763538</v>
      </c>
      <c r="D79" s="109">
        <f>D80+D84+D89+D98</f>
        <v>3593.4400000000005</v>
      </c>
      <c r="E79" s="109">
        <f t="shared" ref="E79" si="37">E80+E84+E89+E98</f>
        <v>315.3</v>
      </c>
      <c r="F79" s="109">
        <f>F80+F84+F89+F98</f>
        <v>0</v>
      </c>
      <c r="G79" s="102">
        <f t="shared" si="29"/>
        <v>8.7743220980453263</v>
      </c>
      <c r="H79" s="102" t="e">
        <f t="shared" si="30"/>
        <v>#DIV/0!</v>
      </c>
    </row>
    <row r="80" spans="1:11" s="19" customFormat="1" ht="15" customHeight="1">
      <c r="A80" s="96">
        <v>321</v>
      </c>
      <c r="B80" s="138" t="s">
        <v>1346</v>
      </c>
      <c r="C80" s="109">
        <f>SUM(C81:C83)</f>
        <v>1683.5888247395314</v>
      </c>
      <c r="D80" s="109">
        <f>SUM(D81:D83)</f>
        <v>135.09</v>
      </c>
      <c r="E80" s="109">
        <f t="shared" ref="E80" si="38">SUM(E81:E83)</f>
        <v>22.8</v>
      </c>
      <c r="F80" s="109">
        <f>SUM(F81:F83)</f>
        <v>0</v>
      </c>
      <c r="G80" s="102">
        <f t="shared" si="29"/>
        <v>16.877637130801688</v>
      </c>
      <c r="H80" s="102" t="e">
        <f t="shared" si="30"/>
        <v>#DIV/0!</v>
      </c>
    </row>
    <row r="81" spans="1:11" s="19" customFormat="1" ht="15" customHeight="1">
      <c r="A81" s="60">
        <v>3211</v>
      </c>
      <c r="B81" s="145" t="s">
        <v>1264</v>
      </c>
      <c r="C81" s="79">
        <f>'ZBIRNO PLAN SVEUČILIŠTA'!C200</f>
        <v>771.25223969739193</v>
      </c>
      <c r="D81" s="79">
        <f>'ZBIRNO PLAN SVEUČILIŠTA'!D200</f>
        <v>37.549999999999997</v>
      </c>
      <c r="E81" s="79">
        <f>'ZBIRNO PLAN SVEUČILIŠTA'!E200</f>
        <v>0</v>
      </c>
      <c r="F81" s="79">
        <f>'ZBIRNO PLAN SVEUČILIŠTA'!F200</f>
        <v>0</v>
      </c>
      <c r="G81" s="98">
        <f t="shared" si="29"/>
        <v>0</v>
      </c>
      <c r="H81" s="98" t="e">
        <f t="shared" si="30"/>
        <v>#DIV/0!</v>
      </c>
      <c r="K81" s="19" t="s">
        <v>1387</v>
      </c>
    </row>
    <row r="82" spans="1:11" s="19" customFormat="1" ht="15" customHeight="1">
      <c r="A82" s="60">
        <v>3212</v>
      </c>
      <c r="B82" s="145" t="s">
        <v>1265</v>
      </c>
      <c r="C82" s="79">
        <f>'ZBIRNO PLAN SVEUČILIŠTA'!C201</f>
        <v>32.782533678412634</v>
      </c>
      <c r="D82" s="79">
        <f>'ZBIRNO PLAN SVEUČILIŠTA'!D201</f>
        <v>29.78</v>
      </c>
      <c r="E82" s="79">
        <f>'ZBIRNO PLAN SVEUČILIŠTA'!E201</f>
        <v>22.8</v>
      </c>
      <c r="F82" s="79">
        <f>'ZBIRNO PLAN SVEUČILIŠTA'!F201</f>
        <v>0</v>
      </c>
      <c r="G82" s="98">
        <f t="shared" si="29"/>
        <v>76.56145063801209</v>
      </c>
      <c r="H82" s="98" t="e">
        <f t="shared" si="30"/>
        <v>#DIV/0!</v>
      </c>
    </row>
    <row r="83" spans="1:11" s="19" customFormat="1" ht="15" customHeight="1">
      <c r="A83" s="60">
        <v>3213</v>
      </c>
      <c r="B83" s="145" t="s">
        <v>1266</v>
      </c>
      <c r="C83" s="79">
        <f>'ZBIRNO PLAN SVEUČILIŠTA'!C202</f>
        <v>879.55405136372678</v>
      </c>
      <c r="D83" s="79">
        <f>'ZBIRNO PLAN SVEUČILIŠTA'!D202</f>
        <v>67.760000000000005</v>
      </c>
      <c r="E83" s="79">
        <f>'ZBIRNO PLAN SVEUČILIŠTA'!E202</f>
        <v>0</v>
      </c>
      <c r="F83" s="79">
        <f>'ZBIRNO PLAN SVEUČILIŠTA'!F202</f>
        <v>0</v>
      </c>
      <c r="G83" s="98">
        <f t="shared" si="29"/>
        <v>0</v>
      </c>
      <c r="H83" s="98" t="e">
        <f t="shared" si="30"/>
        <v>#DIV/0!</v>
      </c>
    </row>
    <row r="84" spans="1:11" s="19" customFormat="1" ht="15" customHeight="1">
      <c r="A84" s="96">
        <v>322</v>
      </c>
      <c r="B84" s="138" t="s">
        <v>1366</v>
      </c>
      <c r="C84" s="109">
        <f>C87+C86+C85+C88</f>
        <v>23.890105514632687</v>
      </c>
      <c r="D84" s="109">
        <f>D87+D86+D85+D88</f>
        <v>54.87</v>
      </c>
      <c r="E84" s="109">
        <f t="shared" ref="E84" si="39">E87+E86+E85+E88</f>
        <v>0</v>
      </c>
      <c r="F84" s="109">
        <f>F87+F86+F85+F88</f>
        <v>0</v>
      </c>
      <c r="G84" s="102">
        <f t="shared" si="29"/>
        <v>0</v>
      </c>
      <c r="H84" s="102" t="e">
        <f t="shared" si="30"/>
        <v>#DIV/0!</v>
      </c>
    </row>
    <row r="85" spans="1:11" s="19" customFormat="1" ht="15" customHeight="1">
      <c r="A85" s="60">
        <v>3221</v>
      </c>
      <c r="B85" s="145" t="s">
        <v>1267</v>
      </c>
      <c r="C85" s="79">
        <f>'ZBIRNO PLAN SVEUČILIŠTA'!C203</f>
        <v>0</v>
      </c>
      <c r="D85" s="79">
        <f>'ZBIRNO PLAN SVEUČILIŠTA'!D203</f>
        <v>0</v>
      </c>
      <c r="E85" s="79">
        <f>'ZBIRNO PLAN SVEUČILIŠTA'!E203</f>
        <v>0</v>
      </c>
      <c r="F85" s="79">
        <f>'ZBIRNO PLAN SVEUČILIŠTA'!F203</f>
        <v>0</v>
      </c>
      <c r="G85" s="98" t="e">
        <f t="shared" si="29"/>
        <v>#DIV/0!</v>
      </c>
      <c r="H85" s="98" t="e">
        <f t="shared" si="30"/>
        <v>#DIV/0!</v>
      </c>
    </row>
    <row r="86" spans="1:11" s="19" customFormat="1" ht="15" customHeight="1">
      <c r="A86" s="60">
        <v>3222</v>
      </c>
      <c r="B86" s="145" t="s">
        <v>1633</v>
      </c>
      <c r="C86" s="79">
        <f>'ZBIRNO PLAN SVEUČILIŠTA'!C204</f>
        <v>0</v>
      </c>
      <c r="D86" s="79">
        <f>'ZBIRNO PLAN SVEUČILIŠTA'!D204</f>
        <v>54.87</v>
      </c>
      <c r="E86" s="79">
        <f>'ZBIRNO PLAN SVEUČILIŠTA'!E204</f>
        <v>0</v>
      </c>
      <c r="F86" s="79">
        <f>'ZBIRNO PLAN SVEUČILIŠTA'!F204</f>
        <v>0</v>
      </c>
      <c r="G86" s="98">
        <f t="shared" si="29"/>
        <v>0</v>
      </c>
      <c r="H86" s="98" t="e">
        <f t="shared" si="30"/>
        <v>#DIV/0!</v>
      </c>
    </row>
    <row r="87" spans="1:11" s="19" customFormat="1" ht="15" hidden="1" customHeight="1">
      <c r="A87" s="60">
        <v>3223</v>
      </c>
      <c r="B87" s="145" t="s">
        <v>1269</v>
      </c>
      <c r="C87" s="79">
        <f>'ZBIRNO PLAN SVEUČILIŠTA'!C205</f>
        <v>0</v>
      </c>
      <c r="D87" s="79">
        <f>'ZBIRNO PLAN SVEUČILIŠTA'!D205</f>
        <v>0</v>
      </c>
      <c r="E87" s="79">
        <f>'ZBIRNO PLAN SVEUČILIŠTA'!E205</f>
        <v>0</v>
      </c>
      <c r="F87" s="79">
        <f>'ZBIRNO PLAN SVEUČILIŠTA'!F205</f>
        <v>0</v>
      </c>
      <c r="G87" s="98" t="e">
        <f t="shared" si="29"/>
        <v>#DIV/0!</v>
      </c>
      <c r="H87" s="98" t="e">
        <f t="shared" si="30"/>
        <v>#DIV/0!</v>
      </c>
    </row>
    <row r="88" spans="1:11" s="19" customFormat="1" ht="15" customHeight="1">
      <c r="A88" s="60">
        <v>3224</v>
      </c>
      <c r="B88" s="145" t="s">
        <v>1452</v>
      </c>
      <c r="C88" s="79">
        <f>'ZBIRNO PLAN SVEUČILIŠTA'!C206</f>
        <v>23.890105514632687</v>
      </c>
      <c r="D88" s="79">
        <f>'ZBIRNO PLAN SVEUČILIŠTA'!D206</f>
        <v>0</v>
      </c>
      <c r="E88" s="79">
        <f>'ZBIRNO PLAN SVEUČILIŠTA'!E206</f>
        <v>0</v>
      </c>
      <c r="F88" s="79">
        <f>'ZBIRNO PLAN SVEUČILIŠTA'!F206</f>
        <v>0</v>
      </c>
      <c r="G88" s="98" t="e">
        <f t="shared" si="29"/>
        <v>#DIV/0!</v>
      </c>
      <c r="H88" s="98" t="e">
        <f t="shared" si="30"/>
        <v>#DIV/0!</v>
      </c>
    </row>
    <row r="89" spans="1:11" s="19" customFormat="1" ht="15" customHeight="1">
      <c r="A89" s="96">
        <v>323</v>
      </c>
      <c r="B89" s="141" t="s">
        <v>1367</v>
      </c>
      <c r="C89" s="109">
        <f>SUM(C90:C97)</f>
        <v>5768.9295905501349</v>
      </c>
      <c r="D89" s="109">
        <f>SUM(D90:D97)</f>
        <v>3403.4800000000005</v>
      </c>
      <c r="E89" s="109">
        <f t="shared" ref="E89" si="40">SUM(E90:E97)</f>
        <v>292.5</v>
      </c>
      <c r="F89" s="109">
        <f>SUM(F90:F97)</f>
        <v>0</v>
      </c>
      <c r="G89" s="102">
        <f t="shared" si="29"/>
        <v>8.5941448164819523</v>
      </c>
      <c r="H89" s="102" t="e">
        <f t="shared" si="30"/>
        <v>#DIV/0!</v>
      </c>
    </row>
    <row r="90" spans="1:11" s="19" customFormat="1" ht="15" customHeight="1">
      <c r="A90" s="60">
        <v>3231</v>
      </c>
      <c r="B90" s="145" t="s">
        <v>1272</v>
      </c>
      <c r="C90" s="79">
        <f>'ZBIRNO PLAN SVEUČILIŠTA'!C207</f>
        <v>0</v>
      </c>
      <c r="D90" s="79">
        <f>'ZBIRNO PLAN SVEUČILIŠTA'!D207</f>
        <v>151.30000000000001</v>
      </c>
      <c r="E90" s="79">
        <f>'ZBIRNO PLAN SVEUČILIŠTA'!E207</f>
        <v>0</v>
      </c>
      <c r="F90" s="79">
        <f>'ZBIRNO PLAN SVEUČILIŠTA'!F207</f>
        <v>0</v>
      </c>
      <c r="G90" s="98">
        <f t="shared" si="29"/>
        <v>0</v>
      </c>
      <c r="H90" s="98" t="e">
        <f t="shared" si="30"/>
        <v>#DIV/0!</v>
      </c>
    </row>
    <row r="91" spans="1:11" s="19" customFormat="1" ht="15" hidden="1" customHeight="1">
      <c r="A91" s="60">
        <v>3232</v>
      </c>
      <c r="B91" s="145" t="s">
        <v>1273</v>
      </c>
      <c r="C91" s="79">
        <f>'ZBIRNO PLAN SVEUČILIŠTA'!C208</f>
        <v>0</v>
      </c>
      <c r="D91" s="79">
        <f>'ZBIRNO PLAN SVEUČILIŠTA'!D208</f>
        <v>0</v>
      </c>
      <c r="E91" s="79">
        <f>'ZBIRNO PLAN SVEUČILIŠTA'!E208</f>
        <v>0</v>
      </c>
      <c r="F91" s="79">
        <f>'ZBIRNO PLAN SVEUČILIŠTA'!F208</f>
        <v>0</v>
      </c>
      <c r="G91" s="98" t="e">
        <f t="shared" si="29"/>
        <v>#DIV/0!</v>
      </c>
      <c r="H91" s="98" t="e">
        <f t="shared" si="30"/>
        <v>#DIV/0!</v>
      </c>
    </row>
    <row r="92" spans="1:11" s="19" customFormat="1" ht="15" hidden="1" customHeight="1">
      <c r="A92" s="60">
        <v>3233</v>
      </c>
      <c r="B92" s="145" t="s">
        <v>1274</v>
      </c>
      <c r="C92" s="79">
        <f>'ZBIRNO PLAN SVEUČILIŠTA'!C209</f>
        <v>99.54210631096953</v>
      </c>
      <c r="D92" s="79">
        <f>'ZBIRNO PLAN SVEUČILIŠTA'!D209</f>
        <v>0</v>
      </c>
      <c r="E92" s="79">
        <f>'ZBIRNO PLAN SVEUČILIŠTA'!E209</f>
        <v>292.5</v>
      </c>
      <c r="F92" s="79">
        <f>'ZBIRNO PLAN SVEUČILIŠTA'!F209</f>
        <v>0</v>
      </c>
      <c r="G92" s="98" t="e">
        <f t="shared" si="29"/>
        <v>#DIV/0!</v>
      </c>
      <c r="H92" s="98" t="e">
        <f t="shared" si="30"/>
        <v>#DIV/0!</v>
      </c>
    </row>
    <row r="93" spans="1:11" s="19" customFormat="1" ht="15" hidden="1" customHeight="1">
      <c r="A93" s="60">
        <v>3234</v>
      </c>
      <c r="B93" s="145" t="s">
        <v>1275</v>
      </c>
      <c r="C93" s="79">
        <f>'ZBIRNO PLAN SVEUČILIŠTA'!C210</f>
        <v>0</v>
      </c>
      <c r="D93" s="79">
        <f>'ZBIRNO PLAN SVEUČILIŠTA'!D210</f>
        <v>0</v>
      </c>
      <c r="E93" s="79">
        <f>'ZBIRNO PLAN SVEUČILIŠTA'!E210</f>
        <v>0</v>
      </c>
      <c r="F93" s="79">
        <f>'ZBIRNO PLAN SVEUČILIŠTA'!F210</f>
        <v>0</v>
      </c>
      <c r="G93" s="98" t="e">
        <f t="shared" si="29"/>
        <v>#DIV/0!</v>
      </c>
      <c r="H93" s="98" t="e">
        <f t="shared" si="30"/>
        <v>#DIV/0!</v>
      </c>
    </row>
    <row r="94" spans="1:11" s="19" customFormat="1" ht="15" customHeight="1">
      <c r="A94" s="60">
        <v>3235</v>
      </c>
      <c r="B94" s="145" t="s">
        <v>1276</v>
      </c>
      <c r="C94" s="79">
        <f>'ZBIRNO PLAN SVEUČILIŠTA'!C211</f>
        <v>851.54953878824074</v>
      </c>
      <c r="D94" s="79">
        <f>'ZBIRNO PLAN SVEUČILIŠTA'!D211</f>
        <v>3013.28</v>
      </c>
      <c r="E94" s="79">
        <f>'ZBIRNO PLAN SVEUČILIŠTA'!E211</f>
        <v>0</v>
      </c>
      <c r="F94" s="79">
        <f>'ZBIRNO PLAN SVEUČILIŠTA'!F211</f>
        <v>0</v>
      </c>
      <c r="G94" s="98">
        <f t="shared" si="29"/>
        <v>0</v>
      </c>
      <c r="H94" s="98" t="e">
        <f t="shared" si="30"/>
        <v>#DIV/0!</v>
      </c>
    </row>
    <row r="95" spans="1:11" s="19" customFormat="1" ht="15" customHeight="1">
      <c r="A95" s="60">
        <v>3237</v>
      </c>
      <c r="B95" s="145" t="s">
        <v>1278</v>
      </c>
      <c r="C95" s="79">
        <f>'ZBIRNO PLAN SVEUČILIŠTA'!C212</f>
        <v>3822.4168823412301</v>
      </c>
      <c r="D95" s="79">
        <f>'ZBIRNO PLAN SVEUČILIŠTA'!D212</f>
        <v>238.9</v>
      </c>
      <c r="E95" s="79">
        <f>'ZBIRNO PLAN SVEUČILIŠTA'!E212</f>
        <v>0</v>
      </c>
      <c r="F95" s="79">
        <f>'ZBIRNO PLAN SVEUČILIŠTA'!F212</f>
        <v>0</v>
      </c>
      <c r="G95" s="98">
        <f t="shared" si="29"/>
        <v>0</v>
      </c>
      <c r="H95" s="98" t="e">
        <f t="shared" si="30"/>
        <v>#DIV/0!</v>
      </c>
    </row>
    <row r="96" spans="1:11" s="19" customFormat="1" ht="15" customHeight="1">
      <c r="A96" s="60">
        <v>3238</v>
      </c>
      <c r="B96" s="145" t="s">
        <v>1279</v>
      </c>
      <c r="C96" s="79">
        <f>'ZBIRNO PLAN SVEUČILIŠTA'!C213</f>
        <v>995.4210631096953</v>
      </c>
      <c r="D96" s="79">
        <f>'ZBIRNO PLAN SVEUČILIŠTA'!D213</f>
        <v>0</v>
      </c>
      <c r="E96" s="79">
        <f>'ZBIRNO PLAN SVEUČILIŠTA'!E213</f>
        <v>0</v>
      </c>
      <c r="F96" s="79">
        <f>'ZBIRNO PLAN SVEUČILIŠTA'!F213</f>
        <v>0</v>
      </c>
      <c r="G96" s="98" t="e">
        <f t="shared" si="29"/>
        <v>#DIV/0!</v>
      </c>
      <c r="H96" s="98" t="e">
        <f t="shared" si="30"/>
        <v>#DIV/0!</v>
      </c>
    </row>
    <row r="97" spans="1:8" s="19" customFormat="1" ht="15" hidden="1" customHeight="1">
      <c r="A97" s="60">
        <v>3239</v>
      </c>
      <c r="B97" s="145" t="s">
        <v>1280</v>
      </c>
      <c r="C97" s="79">
        <f>'ZBIRNO PLAN SVEUČILIŠTA'!C214</f>
        <v>0</v>
      </c>
      <c r="D97" s="79">
        <f>'ZBIRNO PLAN SVEUČILIŠTA'!D214</f>
        <v>0</v>
      </c>
      <c r="E97" s="79">
        <f>'ZBIRNO PLAN SVEUČILIŠTA'!E214</f>
        <v>0</v>
      </c>
      <c r="F97" s="79">
        <f>'ZBIRNO PLAN SVEUČILIŠTA'!F214</f>
        <v>0</v>
      </c>
      <c r="G97" s="98" t="e">
        <f t="shared" si="29"/>
        <v>#DIV/0!</v>
      </c>
      <c r="H97" s="98" t="e">
        <f t="shared" si="30"/>
        <v>#DIV/0!</v>
      </c>
    </row>
    <row r="98" spans="1:8" s="19" customFormat="1" ht="15" customHeight="1">
      <c r="A98" s="96">
        <v>329</v>
      </c>
      <c r="B98" s="138" t="s">
        <v>1285</v>
      </c>
      <c r="C98" s="109">
        <f>C99</f>
        <v>294.51191187205518</v>
      </c>
      <c r="D98" s="109">
        <f>D99</f>
        <v>0</v>
      </c>
      <c r="E98" s="109">
        <f t="shared" ref="E98" si="41">E99</f>
        <v>0</v>
      </c>
      <c r="F98" s="109">
        <f>F99</f>
        <v>0</v>
      </c>
      <c r="G98" s="102" t="e">
        <f t="shared" si="29"/>
        <v>#DIV/0!</v>
      </c>
      <c r="H98" s="102" t="e">
        <f t="shared" si="30"/>
        <v>#DIV/0!</v>
      </c>
    </row>
    <row r="99" spans="1:8" s="19" customFormat="1" ht="15" customHeight="1">
      <c r="A99" s="60">
        <v>3293</v>
      </c>
      <c r="B99" s="145" t="s">
        <v>1320</v>
      </c>
      <c r="C99" s="79">
        <f>'ZBIRNO PLAN SVEUČILIŠTA'!C215</f>
        <v>294.51191187205518</v>
      </c>
      <c r="D99" s="79">
        <f>'ZBIRNO PLAN SVEUČILIŠTA'!D215</f>
        <v>0</v>
      </c>
      <c r="E99" s="79">
        <f>'ZBIRNO PLAN SVEUČILIŠTA'!E215</f>
        <v>0</v>
      </c>
      <c r="F99" s="79">
        <f>'ZBIRNO PLAN SVEUČILIŠTA'!F215</f>
        <v>0</v>
      </c>
      <c r="G99" s="98" t="e">
        <f t="shared" si="29"/>
        <v>#DIV/0!</v>
      </c>
      <c r="H99" s="98" t="e">
        <f t="shared" si="30"/>
        <v>#DIV/0!</v>
      </c>
    </row>
    <row r="100" spans="1:8" s="112" customFormat="1" ht="15" customHeight="1">
      <c r="A100" s="96">
        <v>35</v>
      </c>
      <c r="B100" s="146" t="s">
        <v>1590</v>
      </c>
      <c r="C100" s="109">
        <f>C101</f>
        <v>7629.3051960979492</v>
      </c>
      <c r="D100" s="109">
        <f>D101</f>
        <v>6127.3</v>
      </c>
      <c r="E100" s="109">
        <f t="shared" ref="E100:E101" si="42">E101</f>
        <v>393.83</v>
      </c>
      <c r="F100" s="109">
        <f>F101</f>
        <v>0</v>
      </c>
      <c r="G100" s="102">
        <f t="shared" si="29"/>
        <v>6.4274639727122871</v>
      </c>
      <c r="H100" s="102" t="e">
        <f t="shared" si="30"/>
        <v>#DIV/0!</v>
      </c>
    </row>
    <row r="101" spans="1:8" s="112" customFormat="1" ht="15" customHeight="1">
      <c r="A101" s="96">
        <v>353</v>
      </c>
      <c r="B101" s="146" t="s">
        <v>1590</v>
      </c>
      <c r="C101" s="109">
        <f>C102</f>
        <v>7629.3051960979492</v>
      </c>
      <c r="D101" s="109">
        <f>D102</f>
        <v>6127.3</v>
      </c>
      <c r="E101" s="109">
        <f t="shared" si="42"/>
        <v>393.83</v>
      </c>
      <c r="F101" s="109">
        <f>F102</f>
        <v>0</v>
      </c>
      <c r="G101" s="102">
        <f t="shared" si="29"/>
        <v>6.4274639727122871</v>
      </c>
      <c r="H101" s="102" t="e">
        <f t="shared" si="30"/>
        <v>#DIV/0!</v>
      </c>
    </row>
    <row r="102" spans="1:8" s="19" customFormat="1" ht="15" customHeight="1">
      <c r="A102" s="60">
        <v>3531</v>
      </c>
      <c r="B102" s="145" t="s">
        <v>1590</v>
      </c>
      <c r="C102" s="79">
        <f>'ZBIRNO PLAN SVEUČILIŠTA'!C216</f>
        <v>7629.3051960979492</v>
      </c>
      <c r="D102" s="79">
        <f>'ZBIRNO PLAN SVEUČILIŠTA'!D216</f>
        <v>6127.3</v>
      </c>
      <c r="E102" s="79">
        <f>'ZBIRNO PLAN SVEUČILIŠTA'!E216</f>
        <v>393.83</v>
      </c>
      <c r="F102" s="79">
        <f>'ZBIRNO PLAN SVEUČILIŠTA'!F216</f>
        <v>0</v>
      </c>
      <c r="G102" s="98">
        <f t="shared" si="29"/>
        <v>6.4274639727122871</v>
      </c>
      <c r="H102" s="98" t="e">
        <f t="shared" si="30"/>
        <v>#DIV/0!</v>
      </c>
    </row>
    <row r="103" spans="1:8" s="112" customFormat="1" ht="15" customHeight="1">
      <c r="A103" s="96">
        <v>36</v>
      </c>
      <c r="B103" s="146" t="s">
        <v>1612</v>
      </c>
      <c r="C103" s="109">
        <f>C104</f>
        <v>2886.0574689760433</v>
      </c>
      <c r="D103" s="109">
        <f>D104</f>
        <v>2398.15</v>
      </c>
      <c r="E103" s="109">
        <f t="shared" ref="E103:E104" si="43">E104</f>
        <v>0</v>
      </c>
      <c r="F103" s="109">
        <f>F104</f>
        <v>0</v>
      </c>
      <c r="G103" s="102">
        <f t="shared" si="29"/>
        <v>0</v>
      </c>
      <c r="H103" s="102" t="e">
        <f t="shared" si="30"/>
        <v>#DIV/0!</v>
      </c>
    </row>
    <row r="104" spans="1:8" s="112" customFormat="1" ht="15" customHeight="1">
      <c r="A104" s="96">
        <v>369</v>
      </c>
      <c r="B104" s="146" t="s">
        <v>1323</v>
      </c>
      <c r="C104" s="109">
        <f>C105</f>
        <v>2886.0574689760433</v>
      </c>
      <c r="D104" s="109">
        <f>D105</f>
        <v>2398.15</v>
      </c>
      <c r="E104" s="109">
        <f t="shared" si="43"/>
        <v>0</v>
      </c>
      <c r="F104" s="109">
        <f>F105</f>
        <v>0</v>
      </c>
      <c r="G104" s="102">
        <f t="shared" si="29"/>
        <v>0</v>
      </c>
      <c r="H104" s="102" t="e">
        <f t="shared" si="30"/>
        <v>#DIV/0!</v>
      </c>
    </row>
    <row r="105" spans="1:8" s="19" customFormat="1" ht="15" customHeight="1">
      <c r="A105" s="60">
        <v>3691</v>
      </c>
      <c r="B105" s="145" t="s">
        <v>1323</v>
      </c>
      <c r="C105" s="79">
        <f>'ZBIRNO PLAN SVEUČILIŠTA'!C217</f>
        <v>2886.0574689760433</v>
      </c>
      <c r="D105" s="79">
        <f>'ZBIRNO PLAN SVEUČILIŠTA'!D217</f>
        <v>2398.15</v>
      </c>
      <c r="E105" s="79">
        <f>'ZBIRNO PLAN SVEUČILIŠTA'!E217</f>
        <v>0</v>
      </c>
      <c r="F105" s="79">
        <f>'ZBIRNO PLAN SVEUČILIŠTA'!F217</f>
        <v>0</v>
      </c>
      <c r="G105" s="98">
        <f t="shared" si="29"/>
        <v>0</v>
      </c>
      <c r="H105" s="98" t="e">
        <f t="shared" si="30"/>
        <v>#DIV/0!</v>
      </c>
    </row>
    <row r="106" spans="1:8" s="112" customFormat="1" ht="15" customHeight="1">
      <c r="A106" s="96">
        <v>38</v>
      </c>
      <c r="B106" s="146" t="s">
        <v>1377</v>
      </c>
      <c r="C106" s="109">
        <f>C107</f>
        <v>1207.9102793815116</v>
      </c>
      <c r="D106" s="109">
        <f>D107</f>
        <v>767.34</v>
      </c>
      <c r="E106" s="109">
        <f t="shared" ref="E106:E107" si="44">E107</f>
        <v>0</v>
      </c>
      <c r="F106" s="109">
        <f>F107</f>
        <v>0</v>
      </c>
      <c r="G106" s="102">
        <f t="shared" si="29"/>
        <v>0</v>
      </c>
      <c r="H106" s="102" t="e">
        <f t="shared" si="30"/>
        <v>#DIV/0!</v>
      </c>
    </row>
    <row r="107" spans="1:8" s="112" customFormat="1" ht="15" customHeight="1">
      <c r="A107" s="96">
        <v>381</v>
      </c>
      <c r="B107" s="146" t="s">
        <v>1363</v>
      </c>
      <c r="C107" s="109">
        <f>C108</f>
        <v>1207.9102793815116</v>
      </c>
      <c r="D107" s="109">
        <f>D108</f>
        <v>767.34</v>
      </c>
      <c r="E107" s="109">
        <f t="shared" si="44"/>
        <v>0</v>
      </c>
      <c r="F107" s="109">
        <f>F108</f>
        <v>0</v>
      </c>
      <c r="G107" s="102">
        <f t="shared" si="29"/>
        <v>0</v>
      </c>
      <c r="H107" s="102" t="e">
        <f t="shared" si="30"/>
        <v>#DIV/0!</v>
      </c>
    </row>
    <row r="108" spans="1:8" s="19" customFormat="1" ht="15" customHeight="1">
      <c r="A108" s="60">
        <v>3813</v>
      </c>
      <c r="B108" s="145" t="s">
        <v>1613</v>
      </c>
      <c r="C108" s="79">
        <f>'ZBIRNO PLAN SVEUČILIŠTA'!C218</f>
        <v>1207.9102793815116</v>
      </c>
      <c r="D108" s="79">
        <f>'ZBIRNO PLAN SVEUČILIŠTA'!D218</f>
        <v>767.34</v>
      </c>
      <c r="E108" s="79">
        <f>'ZBIRNO PLAN SVEUČILIŠTA'!E218</f>
        <v>0</v>
      </c>
      <c r="F108" s="79">
        <f>'ZBIRNO PLAN SVEUČILIŠTA'!F218</f>
        <v>0</v>
      </c>
      <c r="G108" s="98">
        <f t="shared" si="29"/>
        <v>0</v>
      </c>
      <c r="H108" s="98" t="e">
        <f t="shared" si="30"/>
        <v>#DIV/0!</v>
      </c>
    </row>
    <row r="109" spans="1:8" s="19" customFormat="1" ht="15" customHeight="1">
      <c r="A109" s="96">
        <v>4</v>
      </c>
      <c r="B109" s="138" t="s">
        <v>1370</v>
      </c>
      <c r="C109" s="109">
        <f>C110</f>
        <v>7258.8758378127277</v>
      </c>
      <c r="D109" s="109">
        <f>D110</f>
        <v>1383.26</v>
      </c>
      <c r="E109" s="109">
        <f t="shared" ref="E109" si="45">E110</f>
        <v>6360.41</v>
      </c>
      <c r="F109" s="109">
        <f>F110</f>
        <v>0</v>
      </c>
      <c r="G109" s="102">
        <f t="shared" si="29"/>
        <v>459.81305033037893</v>
      </c>
      <c r="H109" s="102" t="e">
        <f t="shared" si="30"/>
        <v>#DIV/0!</v>
      </c>
    </row>
    <row r="110" spans="1:8" s="19" customFormat="1" ht="15" customHeight="1">
      <c r="A110" s="96">
        <v>42</v>
      </c>
      <c r="B110" s="138" t="s">
        <v>1371</v>
      </c>
      <c r="C110" s="109">
        <f>C111+C114</f>
        <v>7258.8758378127277</v>
      </c>
      <c r="D110" s="109">
        <f>D111+D114</f>
        <v>1383.26</v>
      </c>
      <c r="E110" s="109">
        <f t="shared" ref="E110" si="46">E111+E114</f>
        <v>6360.41</v>
      </c>
      <c r="F110" s="109">
        <f>F111+F114</f>
        <v>0</v>
      </c>
      <c r="G110" s="102">
        <f t="shared" si="29"/>
        <v>459.81305033037893</v>
      </c>
      <c r="H110" s="102" t="e">
        <f t="shared" si="30"/>
        <v>#DIV/0!</v>
      </c>
    </row>
    <row r="111" spans="1:8" s="19" customFormat="1" ht="15" customHeight="1">
      <c r="A111" s="96">
        <v>422</v>
      </c>
      <c r="B111" s="138" t="s">
        <v>1372</v>
      </c>
      <c r="C111" s="109">
        <f>C112+C113</f>
        <v>7258.8758378127277</v>
      </c>
      <c r="D111" s="109">
        <f>D112+D113</f>
        <v>0</v>
      </c>
      <c r="E111" s="109">
        <f t="shared" ref="E111" si="47">E112+E113</f>
        <v>3573.56</v>
      </c>
      <c r="F111" s="109">
        <f>F112+F113</f>
        <v>0</v>
      </c>
      <c r="G111" s="102" t="e">
        <f t="shared" si="29"/>
        <v>#DIV/0!</v>
      </c>
      <c r="H111" s="102" t="e">
        <f t="shared" si="30"/>
        <v>#DIV/0!</v>
      </c>
    </row>
    <row r="112" spans="1:8" s="19" customFormat="1" ht="15" customHeight="1">
      <c r="A112" s="60">
        <v>4221</v>
      </c>
      <c r="B112" s="145" t="s">
        <v>1287</v>
      </c>
      <c r="C112" s="79">
        <f>'ZBIRNO PLAN SVEUČILIŠTA'!C219</f>
        <v>4276.5943327360801</v>
      </c>
      <c r="D112" s="79">
        <f>'ZBIRNO PLAN SVEUČILIŠTA'!D219</f>
        <v>0</v>
      </c>
      <c r="E112" s="79">
        <f>'ZBIRNO PLAN SVEUČILIŠTA'!E219</f>
        <v>0</v>
      </c>
      <c r="F112" s="79">
        <f>'ZBIRNO PLAN SVEUČILIŠTA'!F219</f>
        <v>0</v>
      </c>
      <c r="G112" s="98" t="e">
        <f t="shared" si="29"/>
        <v>#DIV/0!</v>
      </c>
      <c r="H112" s="98" t="e">
        <f t="shared" si="30"/>
        <v>#DIV/0!</v>
      </c>
    </row>
    <row r="113" spans="1:8" s="19" customFormat="1" ht="15" customHeight="1">
      <c r="A113" s="60">
        <v>4224</v>
      </c>
      <c r="B113" s="145" t="s">
        <v>1334</v>
      </c>
      <c r="C113" s="79">
        <f>'ZBIRNO PLAN SVEUČILIŠTA'!C220</f>
        <v>2982.2815050766471</v>
      </c>
      <c r="D113" s="79">
        <f>'ZBIRNO PLAN SVEUČILIŠTA'!D220</f>
        <v>0</v>
      </c>
      <c r="E113" s="79">
        <f>'ZBIRNO PLAN SVEUČILIŠTA'!E220</f>
        <v>3573.56</v>
      </c>
      <c r="F113" s="79">
        <f>'ZBIRNO PLAN SVEUČILIŠTA'!F220</f>
        <v>0</v>
      </c>
      <c r="G113" s="98" t="e">
        <f t="shared" si="29"/>
        <v>#DIV/0!</v>
      </c>
      <c r="H113" s="98" t="e">
        <f t="shared" si="30"/>
        <v>#DIV/0!</v>
      </c>
    </row>
    <row r="114" spans="1:8" s="112" customFormat="1" ht="15" customHeight="1">
      <c r="A114" s="96">
        <v>426</v>
      </c>
      <c r="B114" s="146" t="s">
        <v>1450</v>
      </c>
      <c r="C114" s="109">
        <f>C115</f>
        <v>0</v>
      </c>
      <c r="D114" s="109">
        <f>D115</f>
        <v>1383.26</v>
      </c>
      <c r="E114" s="109">
        <f t="shared" ref="E114" si="48">E115</f>
        <v>2786.85</v>
      </c>
      <c r="F114" s="109">
        <f>F115</f>
        <v>0</v>
      </c>
      <c r="G114" s="102">
        <f t="shared" si="29"/>
        <v>201.46971646689704</v>
      </c>
      <c r="H114" s="102" t="e">
        <f t="shared" si="30"/>
        <v>#DIV/0!</v>
      </c>
    </row>
    <row r="115" spans="1:8" s="19" customFormat="1" ht="15" customHeight="1">
      <c r="A115" s="60">
        <v>4262</v>
      </c>
      <c r="B115" s="145" t="s">
        <v>1450</v>
      </c>
      <c r="C115" s="79">
        <f>'ZBIRNO PLAN SVEUČILIŠTA'!C221</f>
        <v>0</v>
      </c>
      <c r="D115" s="79">
        <f>'ZBIRNO PLAN SVEUČILIŠTA'!D221</f>
        <v>1383.26</v>
      </c>
      <c r="E115" s="79">
        <f>'ZBIRNO PLAN SVEUČILIŠTA'!E221</f>
        <v>2786.85</v>
      </c>
      <c r="F115" s="79">
        <f>'ZBIRNO PLAN SVEUČILIŠTA'!F221</f>
        <v>0</v>
      </c>
      <c r="G115" s="98">
        <f t="shared" si="29"/>
        <v>201.46971646689704</v>
      </c>
      <c r="H115" s="98" t="e">
        <f t="shared" si="30"/>
        <v>#DIV/0!</v>
      </c>
    </row>
    <row r="116" spans="1:8">
      <c r="A116" s="50"/>
      <c r="B116" s="50" t="s">
        <v>1263</v>
      </c>
      <c r="C116" s="53">
        <f>C117+C170</f>
        <v>782451.39027141815</v>
      </c>
      <c r="D116" s="53">
        <f>D117+D170</f>
        <v>393976.57</v>
      </c>
      <c r="E116" s="53">
        <f t="shared" ref="E116" si="49">E117+E170</f>
        <v>443574.12000000005</v>
      </c>
      <c r="F116" s="53">
        <f>F117+F170</f>
        <v>841134.11639790295</v>
      </c>
      <c r="G116" s="101">
        <f t="shared" si="29"/>
        <v>112.58895928760435</v>
      </c>
      <c r="H116" s="101">
        <f t="shared" si="30"/>
        <v>52.735242971664817</v>
      </c>
    </row>
    <row r="117" spans="1:8">
      <c r="A117" s="137">
        <v>3</v>
      </c>
      <c r="B117" s="138" t="s">
        <v>1383</v>
      </c>
      <c r="C117" s="109">
        <f>C118+C127+C157+C163+C166</f>
        <v>782451.39027141815</v>
      </c>
      <c r="D117" s="109">
        <f>D118+D127+D157+D163+D166</f>
        <v>393976.57</v>
      </c>
      <c r="E117" s="109">
        <f t="shared" ref="E117" si="50">E118+E127+E157+E163+E166</f>
        <v>443574.12000000005</v>
      </c>
      <c r="F117" s="109">
        <f>F118+F127+F157+F163+F166</f>
        <v>813262.32663083146</v>
      </c>
      <c r="G117" s="102">
        <f t="shared" si="29"/>
        <v>112.58895928760435</v>
      </c>
      <c r="H117" s="102">
        <f t="shared" si="30"/>
        <v>54.542563386359099</v>
      </c>
    </row>
    <row r="118" spans="1:8">
      <c r="A118" s="137">
        <v>31</v>
      </c>
      <c r="B118" s="138" t="s">
        <v>1342</v>
      </c>
      <c r="C118" s="109">
        <f>C119+C122+C124</f>
        <v>403525.51595991768</v>
      </c>
      <c r="D118" s="109">
        <f>D119+D122+D124</f>
        <v>208270.14</v>
      </c>
      <c r="E118" s="109">
        <f t="shared" ref="E118" si="51">E119+E122+E124</f>
        <v>180958.16</v>
      </c>
      <c r="F118" s="109">
        <f>F119+F122+F124</f>
        <v>429162.51907890372</v>
      </c>
      <c r="G118" s="102">
        <f t="shared" si="29"/>
        <v>86.886271839064406</v>
      </c>
      <c r="H118" s="102">
        <f t="shared" si="30"/>
        <v>42.165415653814335</v>
      </c>
    </row>
    <row r="119" spans="1:8">
      <c r="A119" s="137">
        <v>311</v>
      </c>
      <c r="B119" s="138" t="s">
        <v>1315</v>
      </c>
      <c r="C119" s="109">
        <f>C120+C121</f>
        <v>243007.76428429224</v>
      </c>
      <c r="D119" s="109">
        <f>D120+D121</f>
        <v>135307.38</v>
      </c>
      <c r="E119" s="109">
        <f t="shared" ref="E119" si="52">E120+E121</f>
        <v>114871.34</v>
      </c>
      <c r="F119" s="109">
        <f>F120+F121</f>
        <v>264118.38874510583</v>
      </c>
      <c r="G119" s="102">
        <f t="shared" si="29"/>
        <v>84.896581398590371</v>
      </c>
      <c r="H119" s="102">
        <f t="shared" si="30"/>
        <v>43.492367398492462</v>
      </c>
    </row>
    <row r="120" spans="1:8">
      <c r="A120" s="139">
        <v>3111</v>
      </c>
      <c r="B120" s="140" t="s">
        <v>1315</v>
      </c>
      <c r="C120" s="79">
        <f>'ZBIRNO PLAN SVEUČILIŠTA'!C224+'ZBIRNO PLAN SVEUČILIŠTA'!C68</f>
        <v>241779.81286084012</v>
      </c>
      <c r="D120" s="79">
        <f>'ZBIRNO PLAN SVEUČILIŠTA'!D224+'ZBIRNO PLAN SVEUČILIŠTA'!D68</f>
        <v>135307.38</v>
      </c>
      <c r="E120" s="79">
        <f>'ZBIRNO PLAN SVEUČILIŠTA'!E224+'ZBIRNO PLAN SVEUČILIŠTA'!E68</f>
        <v>114698.41</v>
      </c>
      <c r="F120" s="79">
        <f>'ZBIRNO PLAN SVEUČILIŠTA'!F224+'ZBIRNO PLAN SVEUČILIŠTA'!F68</f>
        <v>263454.77470303269</v>
      </c>
      <c r="G120" s="98">
        <f t="shared" si="29"/>
        <v>84.768776100756654</v>
      </c>
      <c r="H120" s="98">
        <f t="shared" si="30"/>
        <v>43.536280611838798</v>
      </c>
    </row>
    <row r="121" spans="1:8">
      <c r="A121" s="139">
        <v>3112</v>
      </c>
      <c r="B121" s="140" t="s">
        <v>1446</v>
      </c>
      <c r="C121" s="79">
        <f>'ZBIRNO PLAN SVEUČILIŠTA'!C225</f>
        <v>1227.9514234521203</v>
      </c>
      <c r="D121" s="79">
        <f>'ZBIRNO PLAN SVEUČILIŠTA'!D225</f>
        <v>0</v>
      </c>
      <c r="E121" s="79">
        <f>'ZBIRNO PLAN SVEUČILIŠTA'!E225</f>
        <v>172.93</v>
      </c>
      <c r="F121" s="79">
        <f>'ZBIRNO PLAN SVEUČILIŠTA'!F225</f>
        <v>663.61404207313024</v>
      </c>
      <c r="G121" s="98" t="e">
        <f t="shared" si="29"/>
        <v>#DIV/0!</v>
      </c>
      <c r="H121" s="98">
        <f t="shared" si="30"/>
        <v>26.058821700000003</v>
      </c>
    </row>
    <row r="122" spans="1:8">
      <c r="A122" s="137">
        <v>312</v>
      </c>
      <c r="B122" s="138" t="s">
        <v>1316</v>
      </c>
      <c r="C122" s="109">
        <f>C123</f>
        <v>120624.06264516556</v>
      </c>
      <c r="D122" s="109">
        <f>D123</f>
        <v>50636.98</v>
      </c>
      <c r="E122" s="109">
        <f t="shared" ref="E122" si="53">E123</f>
        <v>47161.55</v>
      </c>
      <c r="F122" s="109">
        <f>F123</f>
        <v>121574.09250779745</v>
      </c>
      <c r="G122" s="102">
        <f t="shared" si="29"/>
        <v>93.136577260334235</v>
      </c>
      <c r="H122" s="102">
        <f t="shared" si="30"/>
        <v>38.792434331331883</v>
      </c>
    </row>
    <row r="123" spans="1:8">
      <c r="A123" s="139">
        <v>3121</v>
      </c>
      <c r="B123" s="140" t="s">
        <v>1316</v>
      </c>
      <c r="C123" s="79">
        <f>'ZBIRNO PLAN SVEUČILIŠTA'!C1619+'ZBIRNO PLAN SVEUČILIŠTA'!C69+'ZBIRNO PLAN SVEUČILIŠTA'!C227</f>
        <v>120624.06264516556</v>
      </c>
      <c r="D123" s="79">
        <f>'ZBIRNO PLAN SVEUČILIŠTA'!D1619+'ZBIRNO PLAN SVEUČILIŠTA'!D69+'ZBIRNO PLAN SVEUČILIŠTA'!D227</f>
        <v>50636.98</v>
      </c>
      <c r="E123" s="79">
        <f>'ZBIRNO PLAN SVEUČILIŠTA'!E1619+'ZBIRNO PLAN SVEUČILIŠTA'!E69+'ZBIRNO PLAN SVEUČILIŠTA'!E227</f>
        <v>47161.55</v>
      </c>
      <c r="F123" s="79">
        <f>'ZBIRNO PLAN SVEUČILIŠTA'!F1619+'ZBIRNO PLAN SVEUČILIŠTA'!F69+'ZBIRNO PLAN SVEUČILIŠTA'!F227</f>
        <v>121574.09250779745</v>
      </c>
      <c r="G123" s="98">
        <f t="shared" si="29"/>
        <v>93.136577260334235</v>
      </c>
      <c r="H123" s="98">
        <f t="shared" si="30"/>
        <v>38.792434331331883</v>
      </c>
    </row>
    <row r="124" spans="1:8">
      <c r="A124" s="137">
        <v>313</v>
      </c>
      <c r="B124" s="141" t="s">
        <v>1344</v>
      </c>
      <c r="C124" s="109">
        <f>C125+C126</f>
        <v>39893.689030459878</v>
      </c>
      <c r="D124" s="109">
        <f>D125+D126</f>
        <v>22325.78</v>
      </c>
      <c r="E124" s="109">
        <f t="shared" ref="E124" si="54">E125+E126</f>
        <v>18925.27</v>
      </c>
      <c r="F124" s="109">
        <f>F125+F126</f>
        <v>43470.037826000393</v>
      </c>
      <c r="G124" s="102">
        <f t="shared" si="29"/>
        <v>84.76868445357789</v>
      </c>
      <c r="H124" s="102">
        <f t="shared" si="30"/>
        <v>43.536355030913676</v>
      </c>
    </row>
    <row r="125" spans="1:8">
      <c r="A125" s="139">
        <v>3132</v>
      </c>
      <c r="B125" s="140" t="s">
        <v>1381</v>
      </c>
      <c r="C125" s="79">
        <f>'ZBIRNO PLAN SVEUČILIŠTA'!C228+'ZBIRNO PLAN SVEUČILIŠTA'!C70</f>
        <v>39893.689030459878</v>
      </c>
      <c r="D125" s="79">
        <f>'ZBIRNO PLAN SVEUČILIŠTA'!D228+'ZBIRNO PLAN SVEUČILIŠTA'!D70</f>
        <v>22325.78</v>
      </c>
      <c r="E125" s="79">
        <f>'ZBIRNO PLAN SVEUČILIŠTA'!E228+'ZBIRNO PLAN SVEUČILIŠTA'!E70</f>
        <v>18925.27</v>
      </c>
      <c r="F125" s="79">
        <f>'ZBIRNO PLAN SVEUČILIŠTA'!F228+'ZBIRNO PLAN SVEUČILIŠTA'!F70</f>
        <v>43470.037826000393</v>
      </c>
      <c r="G125" s="98">
        <f t="shared" si="29"/>
        <v>84.76868445357789</v>
      </c>
      <c r="H125" s="98">
        <f t="shared" si="30"/>
        <v>43.536355030913676</v>
      </c>
    </row>
    <row r="126" spans="1:8" hidden="1">
      <c r="A126" s="139">
        <v>3133</v>
      </c>
      <c r="B126" s="142" t="s">
        <v>1382</v>
      </c>
      <c r="C126" s="79">
        <f>'ZBIRNO PLAN SVEUČILIŠTA'!C71+'ZBIRNO PLAN SVEUČILIŠTA'!C229</f>
        <v>0</v>
      </c>
      <c r="D126" s="79">
        <f>'ZBIRNO PLAN SVEUČILIŠTA'!D71+'ZBIRNO PLAN SVEUČILIŠTA'!D229</f>
        <v>0</v>
      </c>
      <c r="E126" s="79">
        <f>'ZBIRNO PLAN SVEUČILIŠTA'!E71+'ZBIRNO PLAN SVEUČILIŠTA'!E229</f>
        <v>0</v>
      </c>
      <c r="F126" s="79">
        <f>'ZBIRNO PLAN SVEUČILIŠTA'!F71+'ZBIRNO PLAN SVEUČILIŠTA'!F229</f>
        <v>0</v>
      </c>
      <c r="G126" s="98" t="e">
        <f t="shared" si="29"/>
        <v>#DIV/0!</v>
      </c>
      <c r="H126" s="98" t="e">
        <f t="shared" si="30"/>
        <v>#DIV/0!</v>
      </c>
    </row>
    <row r="127" spans="1:8">
      <c r="A127" s="137">
        <v>32</v>
      </c>
      <c r="B127" s="138" t="s">
        <v>1345</v>
      </c>
      <c r="C127" s="109">
        <f>C128+C133+C139+C149+C151</f>
        <v>357514.4999668193</v>
      </c>
      <c r="D127" s="109">
        <f>D128+D133+D139+D149+D151</f>
        <v>167066.90999999997</v>
      </c>
      <c r="E127" s="109">
        <f t="shared" ref="E127" si="55">E128+E133+E139+E149+E151</f>
        <v>243167.39</v>
      </c>
      <c r="F127" s="109">
        <f>F128+F133+F139+F149+F151</f>
        <v>353839.00723339309</v>
      </c>
      <c r="G127" s="102">
        <f t="shared" si="29"/>
        <v>145.55089933727754</v>
      </c>
      <c r="H127" s="102">
        <f t="shared" si="30"/>
        <v>68.722606900037505</v>
      </c>
    </row>
    <row r="128" spans="1:8">
      <c r="A128" s="137">
        <v>321</v>
      </c>
      <c r="B128" s="138" t="s">
        <v>1346</v>
      </c>
      <c r="C128" s="109">
        <f>SUM(C129:C132)</f>
        <v>10696.396575751542</v>
      </c>
      <c r="D128" s="109">
        <f>SUM(D129:D132)</f>
        <v>5805.84</v>
      </c>
      <c r="E128" s="109">
        <f t="shared" ref="E128" si="56">SUM(E129:E132)</f>
        <v>8937.48</v>
      </c>
      <c r="F128" s="109">
        <f>SUM(F129:F132)</f>
        <v>15395.845776096621</v>
      </c>
      <c r="G128" s="102">
        <f t="shared" si="29"/>
        <v>153.93948162539786</v>
      </c>
      <c r="H128" s="102">
        <f t="shared" si="30"/>
        <v>58.051244017241373</v>
      </c>
    </row>
    <row r="129" spans="1:8">
      <c r="A129" s="139">
        <v>3211</v>
      </c>
      <c r="B129" s="140" t="s">
        <v>1264</v>
      </c>
      <c r="C129" s="79">
        <f>'ZBIRNO PLAN SVEUČILIŠTA'!C230+'ZBIRNO PLAN SVEUČILIŠTA'!C72</f>
        <v>5438.5825204061312</v>
      </c>
      <c r="D129" s="79">
        <f>'ZBIRNO PLAN SVEUČILIŠTA'!D230+'ZBIRNO PLAN SVEUČILIŠTA'!D72</f>
        <v>2858.76</v>
      </c>
      <c r="E129" s="79">
        <f>'ZBIRNO PLAN SVEUČILIŠTA'!E230+'ZBIRNO PLAN SVEUČILIŠTA'!E72</f>
        <v>6537.9599999999991</v>
      </c>
      <c r="F129" s="79">
        <f>'ZBIRNO PLAN SVEUČILIŠTA'!F230+'ZBIRNO PLAN SVEUČILIŠTA'!F72</f>
        <v>8892.428163779945</v>
      </c>
      <c r="G129" s="98">
        <f t="shared" si="29"/>
        <v>228.69915627754685</v>
      </c>
      <c r="H129" s="98">
        <f t="shared" si="30"/>
        <v>73.522775552238812</v>
      </c>
    </row>
    <row r="130" spans="1:8" ht="15" customHeight="1">
      <c r="A130" s="139">
        <v>3212</v>
      </c>
      <c r="B130" s="142" t="s">
        <v>1265</v>
      </c>
      <c r="C130" s="79">
        <f>'ZBIRNO PLAN SVEUČILIŠTA'!C231+'ZBIRNO PLAN SVEUČILIŠTA'!C73</f>
        <v>5257.8140553454105</v>
      </c>
      <c r="D130" s="79">
        <f>'ZBIRNO PLAN SVEUČILIŠTA'!D231+'ZBIRNO PLAN SVEUČILIŠTA'!D73</f>
        <v>2947.08</v>
      </c>
      <c r="E130" s="79">
        <f>'ZBIRNO PLAN SVEUČILIŠTA'!E231+'ZBIRNO PLAN SVEUČILIŠTA'!E73</f>
        <v>1404.1</v>
      </c>
      <c r="F130" s="79">
        <f>'ZBIRNO PLAN SVEUČILIŠTA'!F231+'ZBIRNO PLAN SVEUČILIŠTA'!F73</f>
        <v>5043.4667197557901</v>
      </c>
      <c r="G130" s="98">
        <f t="shared" si="29"/>
        <v>47.643769426008113</v>
      </c>
      <c r="H130" s="98">
        <f t="shared" si="30"/>
        <v>27.839977499999996</v>
      </c>
    </row>
    <row r="131" spans="1:8" hidden="1">
      <c r="A131" s="139">
        <v>3213</v>
      </c>
      <c r="B131" s="140" t="s">
        <v>1317</v>
      </c>
      <c r="C131" s="79">
        <f>'ZBIRNO PLAN SVEUČILIŠTA'!C232</f>
        <v>0</v>
      </c>
      <c r="D131" s="79">
        <f>'ZBIRNO PLAN SVEUČILIŠTA'!D232</f>
        <v>0</v>
      </c>
      <c r="E131" s="79">
        <f>'ZBIRNO PLAN SVEUČILIŠTA'!E232</f>
        <v>995.42</v>
      </c>
      <c r="F131" s="79">
        <f>'ZBIRNO PLAN SVEUČILIŠTA'!F232</f>
        <v>1327.2280841462605</v>
      </c>
      <c r="G131" s="98" t="e">
        <f t="shared" si="29"/>
        <v>#DIV/0!</v>
      </c>
      <c r="H131" s="98">
        <f t="shared" si="30"/>
        <v>74.999919899999995</v>
      </c>
    </row>
    <row r="132" spans="1:8" hidden="1">
      <c r="A132" s="139">
        <v>3214</v>
      </c>
      <c r="B132" s="140" t="s">
        <v>1596</v>
      </c>
      <c r="C132" s="79">
        <f>'ZBIRNO PLAN SVEUČILIŠTA'!C233</f>
        <v>0</v>
      </c>
      <c r="D132" s="79">
        <f>'ZBIRNO PLAN SVEUČILIŠTA'!D233</f>
        <v>0</v>
      </c>
      <c r="E132" s="79">
        <f>'ZBIRNO PLAN SVEUČILIŠTA'!E233</f>
        <v>0</v>
      </c>
      <c r="F132" s="79">
        <f>'ZBIRNO PLAN SVEUČILIŠTA'!F233</f>
        <v>132.72280841462606</v>
      </c>
      <c r="G132" s="98" t="e">
        <f t="shared" si="29"/>
        <v>#DIV/0!</v>
      </c>
      <c r="H132" s="98">
        <f t="shared" si="30"/>
        <v>0</v>
      </c>
    </row>
    <row r="133" spans="1:8">
      <c r="A133" s="137">
        <v>322</v>
      </c>
      <c r="B133" s="138" t="s">
        <v>1366</v>
      </c>
      <c r="C133" s="109">
        <f>SUM(C134:C138)</f>
        <v>2468.2460680868007</v>
      </c>
      <c r="D133" s="109">
        <f>SUM(D134:D138)</f>
        <v>2383.0299999999997</v>
      </c>
      <c r="E133" s="109">
        <f t="shared" ref="E133" si="57">SUM(E134:E138)</f>
        <v>2761.95</v>
      </c>
      <c r="F133" s="109">
        <f>SUM(F134:F138)</f>
        <v>3318.0702103656513</v>
      </c>
      <c r="G133" s="102">
        <f t="shared" ref="G133:G196" si="58">E133/D133*100</f>
        <v>115.90076499246757</v>
      </c>
      <c r="H133" s="102">
        <f t="shared" ref="H133:H196" si="59">E133/F133*100</f>
        <v>83.239649099999994</v>
      </c>
    </row>
    <row r="134" spans="1:8">
      <c r="A134" s="139">
        <v>3221</v>
      </c>
      <c r="B134" s="140" t="s">
        <v>1267</v>
      </c>
      <c r="C134" s="79">
        <f>'ZBIRNO PLAN SVEUČILIŠTA'!C234</f>
        <v>59.459818169752467</v>
      </c>
      <c r="D134" s="79">
        <f>'ZBIRNO PLAN SVEUČILIŠTA'!D234</f>
        <v>31.19</v>
      </c>
      <c r="E134" s="79">
        <f>'ZBIRNO PLAN SVEUČILIŠTA'!E234</f>
        <v>458.56</v>
      </c>
      <c r="F134" s="79">
        <f>'ZBIRNO PLAN SVEUČILIŠTA'!F234</f>
        <v>530.89123365850423</v>
      </c>
      <c r="G134" s="98">
        <f t="shared" si="58"/>
        <v>1470.2148124398846</v>
      </c>
      <c r="H134" s="98">
        <f t="shared" si="59"/>
        <v>86.375507999999996</v>
      </c>
    </row>
    <row r="135" spans="1:8">
      <c r="A135" s="139">
        <v>3222</v>
      </c>
      <c r="B135" s="140" t="s">
        <v>1268</v>
      </c>
      <c r="C135" s="79">
        <f>'ZBIRNO PLAN SVEUČILIŠTA'!C235</f>
        <v>1325.9008560621141</v>
      </c>
      <c r="D135" s="79">
        <f>'ZBIRNO PLAN SVEUČILIŠTA'!D235</f>
        <v>420.59</v>
      </c>
      <c r="E135" s="79">
        <f>'ZBIRNO PLAN SVEUČILIŠTA'!E235</f>
        <v>895.32</v>
      </c>
      <c r="F135" s="79">
        <f>'ZBIRNO PLAN SVEUČILIŠTA'!F235</f>
        <v>530.89123365850423</v>
      </c>
      <c r="G135" s="98">
        <f t="shared" si="58"/>
        <v>212.87239354240475</v>
      </c>
      <c r="H135" s="98">
        <f t="shared" si="59"/>
        <v>168.64471350000002</v>
      </c>
    </row>
    <row r="136" spans="1:8">
      <c r="A136" s="139">
        <v>3223</v>
      </c>
      <c r="B136" s="140" t="s">
        <v>1269</v>
      </c>
      <c r="C136" s="79">
        <f>'ZBIRNO PLAN SVEUČILIŠTA'!C236+'ZBIRNO PLAN SVEUČILIŠTA'!C74</f>
        <v>1082.8853938549339</v>
      </c>
      <c r="D136" s="79">
        <f>'ZBIRNO PLAN SVEUČILIŠTA'!D236+'ZBIRNO PLAN SVEUČILIŠTA'!D74</f>
        <v>1931.25</v>
      </c>
      <c r="E136" s="79">
        <f>'ZBIRNO PLAN SVEUČILIŠTA'!E236+'ZBIRNO PLAN SVEUČILIŠTA'!E74</f>
        <v>1408.07</v>
      </c>
      <c r="F136" s="79">
        <f>'ZBIRNO PLAN SVEUČILIŠTA'!F236+'ZBIRNO PLAN SVEUČILIŠTA'!F74</f>
        <v>2256.2877430486428</v>
      </c>
      <c r="G136" s="98">
        <f t="shared" si="58"/>
        <v>72.909773462783164</v>
      </c>
      <c r="H136" s="98">
        <f t="shared" si="59"/>
        <v>62.406490676470582</v>
      </c>
    </row>
    <row r="137" spans="1:8" ht="15.75" customHeight="1">
      <c r="A137" s="139">
        <v>3224</v>
      </c>
      <c r="B137" s="142" t="s">
        <v>1270</v>
      </c>
      <c r="C137" s="79">
        <f>'ZBIRNO PLAN SVEUČILIŠTA'!C237</f>
        <v>0</v>
      </c>
      <c r="D137" s="79">
        <f>'ZBIRNO PLAN SVEUČILIŠTA'!D237</f>
        <v>0</v>
      </c>
      <c r="E137" s="79">
        <f>'ZBIRNO PLAN SVEUČILIŠTA'!E237</f>
        <v>0</v>
      </c>
      <c r="F137" s="79">
        <f>'ZBIRNO PLAN SVEUČILIŠTA'!F237</f>
        <v>0</v>
      </c>
      <c r="G137" s="98" t="e">
        <f t="shared" si="58"/>
        <v>#DIV/0!</v>
      </c>
      <c r="H137" s="98" t="e">
        <f t="shared" si="59"/>
        <v>#DIV/0!</v>
      </c>
    </row>
    <row r="138" spans="1:8" hidden="1">
      <c r="A138" s="139">
        <v>3227</v>
      </c>
      <c r="B138" s="142" t="s">
        <v>1329</v>
      </c>
      <c r="C138" s="79">
        <f>'ZBIRNO PLAN SVEUČILIŠTA'!C238</f>
        <v>0</v>
      </c>
      <c r="D138" s="79">
        <f>'ZBIRNO PLAN SVEUČILIŠTA'!D238</f>
        <v>0</v>
      </c>
      <c r="E138" s="79">
        <f>'ZBIRNO PLAN SVEUČILIŠTA'!E238</f>
        <v>0</v>
      </c>
      <c r="F138" s="79">
        <f>'ZBIRNO PLAN SVEUČILIŠTA'!F238</f>
        <v>0</v>
      </c>
      <c r="G138" s="98" t="e">
        <f t="shared" si="58"/>
        <v>#DIV/0!</v>
      </c>
      <c r="H138" s="98" t="e">
        <f t="shared" si="59"/>
        <v>#DIV/0!</v>
      </c>
    </row>
    <row r="139" spans="1:8">
      <c r="A139" s="137">
        <v>323</v>
      </c>
      <c r="B139" s="141" t="s">
        <v>1367</v>
      </c>
      <c r="C139" s="109">
        <f>SUM(C140:C148)</f>
        <v>329820.55876302341</v>
      </c>
      <c r="D139" s="109">
        <f>SUM(D140:D148)</f>
        <v>150695.09999999998</v>
      </c>
      <c r="E139" s="109">
        <f t="shared" ref="E139" si="60">SUM(E140:E148)</f>
        <v>212446.79</v>
      </c>
      <c r="F139" s="109">
        <f>SUM(F140:F148)</f>
        <v>318800.18581193179</v>
      </c>
      <c r="G139" s="102">
        <f t="shared" si="58"/>
        <v>140.97790173668557</v>
      </c>
      <c r="H139" s="102">
        <f t="shared" si="59"/>
        <v>66.639481234596161</v>
      </c>
    </row>
    <row r="140" spans="1:8">
      <c r="A140" s="139">
        <v>3231</v>
      </c>
      <c r="B140" s="140" t="s">
        <v>1272</v>
      </c>
      <c r="C140" s="79">
        <f>'ZBIRNO PLAN SVEUČILIŠTA'!C239</f>
        <v>216.0727320990112</v>
      </c>
      <c r="D140" s="79">
        <f>'ZBIRNO PLAN SVEUČILIŠTA'!D239</f>
        <v>338.99</v>
      </c>
      <c r="E140" s="79">
        <f>'ZBIRNO PLAN SVEUČILIŠTA'!E239</f>
        <v>0</v>
      </c>
      <c r="F140" s="79">
        <f>'ZBIRNO PLAN SVEUČILIŠTA'!F239</f>
        <v>929.05965890238235</v>
      </c>
      <c r="G140" s="98">
        <f t="shared" si="58"/>
        <v>0</v>
      </c>
      <c r="H140" s="98">
        <f t="shared" si="59"/>
        <v>0</v>
      </c>
    </row>
    <row r="141" spans="1:8" hidden="1">
      <c r="A141" s="139">
        <v>3232</v>
      </c>
      <c r="B141" s="140" t="s">
        <v>1273</v>
      </c>
      <c r="C141" s="79">
        <f>'ZBIRNO PLAN SVEUČILIŠTA'!C240</f>
        <v>0</v>
      </c>
      <c r="D141" s="79">
        <f>'ZBIRNO PLAN SVEUČILIŠTA'!D240</f>
        <v>0</v>
      </c>
      <c r="E141" s="79">
        <f>'ZBIRNO PLAN SVEUČILIŠTA'!E240</f>
        <v>0</v>
      </c>
      <c r="F141" s="79">
        <f>'ZBIRNO PLAN SVEUČILIŠTA'!F240</f>
        <v>0</v>
      </c>
      <c r="G141" s="98" t="e">
        <f t="shared" si="58"/>
        <v>#DIV/0!</v>
      </c>
      <c r="H141" s="98" t="e">
        <f t="shared" si="59"/>
        <v>#DIV/0!</v>
      </c>
    </row>
    <row r="142" spans="1:8">
      <c r="A142" s="139">
        <v>3233</v>
      </c>
      <c r="B142" s="140" t="s">
        <v>1274</v>
      </c>
      <c r="C142" s="79">
        <f>'ZBIRNO PLAN SVEUČILIŠTA'!C241</f>
        <v>1036.9633021434734</v>
      </c>
      <c r="D142" s="79">
        <f>'ZBIRNO PLAN SVEUČILIŠTA'!D241</f>
        <v>1301.99</v>
      </c>
      <c r="E142" s="79">
        <f>'ZBIRNO PLAN SVEUČILIŠTA'!E241</f>
        <v>0</v>
      </c>
      <c r="F142" s="79">
        <f>'ZBIRNO PLAN SVEUČILIŠTA'!F241</f>
        <v>1990.8421262193906</v>
      </c>
      <c r="G142" s="98">
        <f t="shared" si="58"/>
        <v>0</v>
      </c>
      <c r="H142" s="98">
        <f t="shared" si="59"/>
        <v>0</v>
      </c>
    </row>
    <row r="143" spans="1:8" hidden="1">
      <c r="A143" s="139">
        <v>3234</v>
      </c>
      <c r="B143" s="140" t="s">
        <v>1275</v>
      </c>
      <c r="C143" s="79">
        <f>'ZBIRNO PLAN SVEUČILIŠTA'!C242</f>
        <v>0</v>
      </c>
      <c r="D143" s="79">
        <f>'ZBIRNO PLAN SVEUČILIŠTA'!D242</f>
        <v>0</v>
      </c>
      <c r="E143" s="79">
        <f>'ZBIRNO PLAN SVEUČILIŠTA'!E242</f>
        <v>0</v>
      </c>
      <c r="F143" s="79">
        <f>'ZBIRNO PLAN SVEUČILIŠTA'!F242</f>
        <v>0</v>
      </c>
      <c r="G143" s="98" t="e">
        <f t="shared" si="58"/>
        <v>#DIV/0!</v>
      </c>
      <c r="H143" s="98" t="e">
        <f t="shared" si="59"/>
        <v>#DIV/0!</v>
      </c>
    </row>
    <row r="144" spans="1:8">
      <c r="A144" s="139">
        <v>3235</v>
      </c>
      <c r="B144" s="140" t="s">
        <v>1276</v>
      </c>
      <c r="C144" s="79">
        <f>'ZBIRNO PLAN SVEUČILIŠTA'!C243</f>
        <v>10551.463268962771</v>
      </c>
      <c r="D144" s="79">
        <f>'ZBIRNO PLAN SVEUČILIŠTA'!D243</f>
        <v>3259.98</v>
      </c>
      <c r="E144" s="79">
        <f>'ZBIRNO PLAN SVEUČILIŠTA'!E243</f>
        <v>2812.13</v>
      </c>
      <c r="F144" s="79">
        <f>'ZBIRNO PLAN SVEUČILIŠTA'!F243</f>
        <v>10750.54748158471</v>
      </c>
      <c r="G144" s="98">
        <f t="shared" si="58"/>
        <v>86.26218565758073</v>
      </c>
      <c r="H144" s="98">
        <f t="shared" si="59"/>
        <v>26.158016648148152</v>
      </c>
    </row>
    <row r="145" spans="1:8">
      <c r="A145" s="139">
        <v>3236</v>
      </c>
      <c r="B145" s="140" t="s">
        <v>1277</v>
      </c>
      <c r="C145" s="79">
        <f>'ZBIRNO PLAN SVEUČILIŠTA'!C244</f>
        <v>0</v>
      </c>
      <c r="D145" s="79">
        <f>'ZBIRNO PLAN SVEUČILIŠTA'!D244</f>
        <v>0</v>
      </c>
      <c r="E145" s="79">
        <f>'ZBIRNO PLAN SVEUČILIŠTA'!E244</f>
        <v>0</v>
      </c>
      <c r="F145" s="79">
        <f>'ZBIRNO PLAN SVEUČILIŠTA'!F244</f>
        <v>663.61404207313024</v>
      </c>
      <c r="G145" s="98" t="e">
        <f t="shared" si="58"/>
        <v>#DIV/0!</v>
      </c>
      <c r="H145" s="98">
        <f t="shared" si="59"/>
        <v>0</v>
      </c>
    </row>
    <row r="146" spans="1:8">
      <c r="A146" s="139">
        <v>3237</v>
      </c>
      <c r="B146" s="140" t="s">
        <v>1278</v>
      </c>
      <c r="C146" s="79">
        <f>'ZBIRNO PLAN SVEUČILIŠTA'!C245+'ZBIRNO PLAN SVEUČILIŠTA'!C75</f>
        <v>311903.77596389939</v>
      </c>
      <c r="D146" s="79">
        <f>'ZBIRNO PLAN SVEUČILIŠTA'!D245+'ZBIRNO PLAN SVEUČILIŠTA'!D75</f>
        <v>139585.81</v>
      </c>
      <c r="E146" s="79">
        <f>'ZBIRNO PLAN SVEUČILIŠTA'!E245+'ZBIRNO PLAN SVEUČILIŠTA'!E75</f>
        <v>209364.23</v>
      </c>
      <c r="F146" s="79">
        <f>'ZBIRNO PLAN SVEUČILIŠTA'!F245+'ZBIRNO PLAN SVEUČILIŠTA'!F75</f>
        <v>295971.86276461609</v>
      </c>
      <c r="G146" s="98">
        <f t="shared" si="58"/>
        <v>149.98962287069153</v>
      </c>
      <c r="H146" s="98">
        <f t="shared" si="59"/>
        <v>70.737883001569514</v>
      </c>
    </row>
    <row r="147" spans="1:8">
      <c r="A147" s="139">
        <v>3238</v>
      </c>
      <c r="B147" s="140" t="s">
        <v>1279</v>
      </c>
      <c r="C147" s="79">
        <f>'ZBIRNO PLAN SVEUČILIŠTA'!C246</f>
        <v>0</v>
      </c>
      <c r="D147" s="79">
        <f>'ZBIRNO PLAN SVEUČILIŠTA'!D246</f>
        <v>2981.52</v>
      </c>
      <c r="E147" s="79">
        <f>'ZBIRNO PLAN SVEUČILIŠTA'!E246</f>
        <v>270.43</v>
      </c>
      <c r="F147" s="79">
        <f>'ZBIRNO PLAN SVEUČILIŠTA'!F246</f>
        <v>0</v>
      </c>
      <c r="G147" s="98">
        <f t="shared" si="58"/>
        <v>9.0702058010679121</v>
      </c>
      <c r="H147" s="98" t="e">
        <f t="shared" si="59"/>
        <v>#DIV/0!</v>
      </c>
    </row>
    <row r="148" spans="1:8">
      <c r="A148" s="139">
        <v>3239</v>
      </c>
      <c r="B148" s="140" t="s">
        <v>1280</v>
      </c>
      <c r="C148" s="79">
        <f>'ZBIRNO PLAN SVEUČILIŠTA'!C247</f>
        <v>6112.283495918773</v>
      </c>
      <c r="D148" s="79">
        <f>'ZBIRNO PLAN SVEUČILIŠTA'!D247</f>
        <v>3226.81</v>
      </c>
      <c r="E148" s="79">
        <f>'ZBIRNO PLAN SVEUČILIŠTA'!E247</f>
        <v>0</v>
      </c>
      <c r="F148" s="79">
        <f>'ZBIRNO PLAN SVEUČILIŠTA'!F247</f>
        <v>8494.2597385360677</v>
      </c>
      <c r="G148" s="98">
        <f t="shared" si="58"/>
        <v>0</v>
      </c>
      <c r="H148" s="98">
        <f t="shared" si="59"/>
        <v>0</v>
      </c>
    </row>
    <row r="149" spans="1:8">
      <c r="A149" s="137">
        <v>324</v>
      </c>
      <c r="B149" s="138" t="s">
        <v>1375</v>
      </c>
      <c r="C149" s="109">
        <f>C150</f>
        <v>0</v>
      </c>
      <c r="D149" s="109">
        <f>D150</f>
        <v>0</v>
      </c>
      <c r="E149" s="109">
        <f t="shared" ref="E149" si="61">E150</f>
        <v>1950</v>
      </c>
      <c r="F149" s="109">
        <f>F150</f>
        <v>1327.2280841462605</v>
      </c>
      <c r="G149" s="102" t="e">
        <f t="shared" si="58"/>
        <v>#DIV/0!</v>
      </c>
      <c r="H149" s="102">
        <f t="shared" si="59"/>
        <v>146.92275000000001</v>
      </c>
    </row>
    <row r="150" spans="1:8">
      <c r="A150" s="139">
        <v>3241</v>
      </c>
      <c r="B150" s="140" t="s">
        <v>1319</v>
      </c>
      <c r="C150" s="79">
        <f>'ZBIRNO PLAN SVEUČILIŠTA'!C248</f>
        <v>0</v>
      </c>
      <c r="D150" s="79">
        <f>'ZBIRNO PLAN SVEUČILIŠTA'!D248</f>
        <v>0</v>
      </c>
      <c r="E150" s="79">
        <f>'ZBIRNO PLAN SVEUČILIŠTA'!E248</f>
        <v>1950</v>
      </c>
      <c r="F150" s="79">
        <f>'ZBIRNO PLAN SVEUČILIŠTA'!F248</f>
        <v>1327.2280841462605</v>
      </c>
      <c r="G150" s="98" t="e">
        <f t="shared" si="58"/>
        <v>#DIV/0!</v>
      </c>
      <c r="H150" s="98">
        <f t="shared" si="59"/>
        <v>146.92275000000001</v>
      </c>
    </row>
    <row r="151" spans="1:8">
      <c r="A151" s="137">
        <v>329</v>
      </c>
      <c r="B151" s="138" t="s">
        <v>1285</v>
      </c>
      <c r="C151" s="109">
        <f>SUM(C152:C156)</f>
        <v>14529.298559957528</v>
      </c>
      <c r="D151" s="109">
        <f>SUM(D152:D156)</f>
        <v>8182.9400000000005</v>
      </c>
      <c r="E151" s="109">
        <f t="shared" ref="E151" si="62">SUM(E152:E156)</f>
        <v>17071.169999999998</v>
      </c>
      <c r="F151" s="109">
        <f>SUM(F152:F156)</f>
        <v>14997.677350852744</v>
      </c>
      <c r="G151" s="102">
        <f t="shared" si="58"/>
        <v>208.61902934642069</v>
      </c>
      <c r="H151" s="102">
        <f t="shared" si="59"/>
        <v>113.82542510176989</v>
      </c>
    </row>
    <row r="152" spans="1:8" hidden="1">
      <c r="A152" s="139">
        <v>3292</v>
      </c>
      <c r="B152" s="140" t="s">
        <v>1281</v>
      </c>
      <c r="C152" s="79">
        <f>'ZBIRNO PLAN SVEUČILIŠTA'!C249</f>
        <v>0</v>
      </c>
      <c r="D152" s="79">
        <f>'ZBIRNO PLAN SVEUČILIŠTA'!D249</f>
        <v>0</v>
      </c>
      <c r="E152" s="79">
        <f>'ZBIRNO PLAN SVEUČILIŠTA'!E249</f>
        <v>0</v>
      </c>
      <c r="F152" s="79">
        <f>'ZBIRNO PLAN SVEUČILIŠTA'!F249</f>
        <v>0</v>
      </c>
      <c r="G152" s="98" t="e">
        <f t="shared" si="58"/>
        <v>#DIV/0!</v>
      </c>
      <c r="H152" s="98" t="e">
        <f t="shared" si="59"/>
        <v>#DIV/0!</v>
      </c>
    </row>
    <row r="153" spans="1:8">
      <c r="A153" s="139">
        <v>3293</v>
      </c>
      <c r="B153" s="140" t="s">
        <v>1320</v>
      </c>
      <c r="C153" s="79">
        <f>'ZBIRNO PLAN SVEUČILIŠTA'!C250</f>
        <v>10128.8738469706</v>
      </c>
      <c r="D153" s="79">
        <f>'ZBIRNO PLAN SVEUČILIŠTA'!D250</f>
        <v>6047.72</v>
      </c>
      <c r="E153" s="79">
        <f>'ZBIRNO PLAN SVEUČILIŠTA'!E250</f>
        <v>11968.3</v>
      </c>
      <c r="F153" s="79">
        <f>'ZBIRNO PLAN SVEUČILIŠTA'!F250</f>
        <v>10750.54748158471</v>
      </c>
      <c r="G153" s="98">
        <f t="shared" si="58"/>
        <v>197.8977201325458</v>
      </c>
      <c r="H153" s="98">
        <f t="shared" si="59"/>
        <v>111.32735351851852</v>
      </c>
    </row>
    <row r="154" spans="1:8">
      <c r="A154" s="139">
        <v>3294</v>
      </c>
      <c r="B154" s="140" t="s">
        <v>1283</v>
      </c>
      <c r="C154" s="79">
        <f>'ZBIRNO PLAN SVEUČILIŠTA'!C251</f>
        <v>296.23730838144536</v>
      </c>
      <c r="D154" s="79">
        <f>'ZBIRNO PLAN SVEUČILIŠTA'!D251</f>
        <v>0</v>
      </c>
      <c r="E154" s="79">
        <f>'ZBIRNO PLAN SVEUČILIŠTA'!E251</f>
        <v>0</v>
      </c>
      <c r="F154" s="79">
        <f>'ZBIRNO PLAN SVEUČILIŠTA'!F251</f>
        <v>0</v>
      </c>
      <c r="G154" s="98" t="e">
        <f t="shared" si="58"/>
        <v>#DIV/0!</v>
      </c>
      <c r="H154" s="98" t="e">
        <f t="shared" si="59"/>
        <v>#DIV/0!</v>
      </c>
    </row>
    <row r="155" spans="1:8">
      <c r="A155" s="139">
        <v>3295</v>
      </c>
      <c r="B155" s="140" t="s">
        <v>1284</v>
      </c>
      <c r="C155" s="79">
        <f>'ZBIRNO PLAN SVEUČILIŠTA'!C252</f>
        <v>3976.109894485367</v>
      </c>
      <c r="D155" s="79">
        <f>'ZBIRNO PLAN SVEUČILIŠTA'!D252</f>
        <v>1946.04</v>
      </c>
      <c r="E155" s="79">
        <f>'ZBIRNO PLAN SVEUČILIŠTA'!E252</f>
        <v>864.08</v>
      </c>
      <c r="F155" s="79">
        <f>'ZBIRNO PLAN SVEUČILIŠTA'!F252</f>
        <v>3981.6842524387816</v>
      </c>
      <c r="G155" s="98">
        <f t="shared" si="58"/>
        <v>44.401965016135335</v>
      </c>
      <c r="H155" s="98">
        <f t="shared" si="59"/>
        <v>21.701369200000002</v>
      </c>
    </row>
    <row r="156" spans="1:8">
      <c r="A156" s="139">
        <v>3299</v>
      </c>
      <c r="B156" s="140" t="s">
        <v>1285</v>
      </c>
      <c r="C156" s="79">
        <f>'ZBIRNO PLAN SVEUČILIŠTA'!C253</f>
        <v>128.07751012011414</v>
      </c>
      <c r="D156" s="79">
        <f>'ZBIRNO PLAN SVEUČILIŠTA'!D253</f>
        <v>189.18</v>
      </c>
      <c r="E156" s="79">
        <f>'ZBIRNO PLAN SVEUČILIŠTA'!E253</f>
        <v>4238.79</v>
      </c>
      <c r="F156" s="79">
        <f>'ZBIRNO PLAN SVEUČILIŠTA'!F253</f>
        <v>265.44561682925212</v>
      </c>
      <c r="G156" s="98">
        <f t="shared" si="58"/>
        <v>2240.6121154456073</v>
      </c>
      <c r="H156" s="98">
        <f t="shared" si="59"/>
        <v>1596.8581627499998</v>
      </c>
    </row>
    <row r="157" spans="1:8">
      <c r="A157" s="137">
        <v>34</v>
      </c>
      <c r="B157" s="138" t="s">
        <v>1368</v>
      </c>
      <c r="C157" s="109">
        <f>C158</f>
        <v>3579.2686973256355</v>
      </c>
      <c r="D157" s="109">
        <f>D158</f>
        <v>2297.1799999999998</v>
      </c>
      <c r="E157" s="109">
        <f t="shared" ref="E157" si="63">E158</f>
        <v>776.5</v>
      </c>
      <c r="F157" s="109">
        <f>F158</f>
        <v>1725.3965093901386</v>
      </c>
      <c r="G157" s="102">
        <f t="shared" si="58"/>
        <v>33.802314141686765</v>
      </c>
      <c r="H157" s="102">
        <f t="shared" si="59"/>
        <v>45.00414807692308</v>
      </c>
    </row>
    <row r="158" spans="1:8">
      <c r="A158" s="137">
        <v>343</v>
      </c>
      <c r="B158" s="138" t="s">
        <v>1369</v>
      </c>
      <c r="C158" s="109">
        <f>SUM(C159:C162)</f>
        <v>3579.2686973256355</v>
      </c>
      <c r="D158" s="109">
        <f>SUM(D159:D162)</f>
        <v>2297.1799999999998</v>
      </c>
      <c r="E158" s="109">
        <f t="shared" ref="E158" si="64">SUM(E159:E162)</f>
        <v>776.5</v>
      </c>
      <c r="F158" s="109">
        <f>SUM(F159:F162)</f>
        <v>1725.3965093901386</v>
      </c>
      <c r="G158" s="102">
        <f t="shared" si="58"/>
        <v>33.802314141686765</v>
      </c>
      <c r="H158" s="102">
        <f t="shared" si="59"/>
        <v>45.00414807692308</v>
      </c>
    </row>
    <row r="159" spans="1:8">
      <c r="A159" s="139">
        <v>3431</v>
      </c>
      <c r="B159" s="140" t="s">
        <v>1286</v>
      </c>
      <c r="C159" s="79">
        <f>'ZBIRNO PLAN SVEUČILIŠTA'!C254</f>
        <v>793.28422589421996</v>
      </c>
      <c r="D159" s="79">
        <f>'ZBIRNO PLAN SVEUČILIŠTA'!D254</f>
        <v>650.42999999999995</v>
      </c>
      <c r="E159" s="79">
        <f>'ZBIRNO PLAN SVEUČILIŠTA'!E254</f>
        <v>359.78</v>
      </c>
      <c r="F159" s="79">
        <f>'ZBIRNO PLAN SVEUČILIŠTA'!F254</f>
        <v>1592.6737009755125</v>
      </c>
      <c r="G159" s="98">
        <f t="shared" si="58"/>
        <v>55.31417677536399</v>
      </c>
      <c r="H159" s="98">
        <f t="shared" si="59"/>
        <v>22.589686750000002</v>
      </c>
    </row>
    <row r="160" spans="1:8" ht="15.75" customHeight="1">
      <c r="A160" s="139">
        <v>3432</v>
      </c>
      <c r="B160" s="142" t="s">
        <v>1321</v>
      </c>
      <c r="C160" s="79">
        <f>'ZBIRNO PLAN SVEUČILIŠTA'!C255</f>
        <v>2785.7190258145861</v>
      </c>
      <c r="D160" s="79">
        <f>'ZBIRNO PLAN SVEUČILIŠTA'!D255</f>
        <v>1646.75</v>
      </c>
      <c r="E160" s="79">
        <f>'ZBIRNO PLAN SVEUČILIŠTA'!E255</f>
        <v>416.72</v>
      </c>
      <c r="F160" s="79">
        <f>'ZBIRNO PLAN SVEUČILIŠTA'!F255</f>
        <v>0</v>
      </c>
      <c r="G160" s="98">
        <f t="shared" si="58"/>
        <v>25.3056019432215</v>
      </c>
      <c r="H160" s="98" t="e">
        <f t="shared" si="59"/>
        <v>#DIV/0!</v>
      </c>
    </row>
    <row r="161" spans="1:8">
      <c r="A161" s="139">
        <v>3433</v>
      </c>
      <c r="B161" s="140" t="s">
        <v>1447</v>
      </c>
      <c r="C161" s="79">
        <f>'ZBIRNO PLAN SVEUČILIŠTA'!C256</f>
        <v>0.26544561682925211</v>
      </c>
      <c r="D161" s="79">
        <f>'ZBIRNO PLAN SVEUČILIŠTA'!D256</f>
        <v>0</v>
      </c>
      <c r="E161" s="79">
        <f>'ZBIRNO PLAN SVEUČILIŠTA'!E256</f>
        <v>0</v>
      </c>
      <c r="F161" s="79">
        <f>'ZBIRNO PLAN SVEUČILIŠTA'!F256</f>
        <v>132.72280841462606</v>
      </c>
      <c r="G161" s="98" t="e">
        <f t="shared" si="58"/>
        <v>#DIV/0!</v>
      </c>
      <c r="H161" s="98">
        <f t="shared" si="59"/>
        <v>0</v>
      </c>
    </row>
    <row r="162" spans="1:8" hidden="1">
      <c r="A162" s="139">
        <v>3434</v>
      </c>
      <c r="B162" s="140" t="s">
        <v>1322</v>
      </c>
      <c r="C162" s="79">
        <f>'ZBIRNO PLAN SVEUČILIŠTA'!C257</f>
        <v>0</v>
      </c>
      <c r="D162" s="79">
        <f>'ZBIRNO PLAN SVEUČILIŠTA'!D257</f>
        <v>0</v>
      </c>
      <c r="E162" s="79">
        <f>'ZBIRNO PLAN SVEUČILIŠTA'!E257</f>
        <v>0</v>
      </c>
      <c r="F162" s="79">
        <f>'ZBIRNO PLAN SVEUČILIŠTA'!F257</f>
        <v>0</v>
      </c>
      <c r="G162" s="98" t="e">
        <f t="shared" si="58"/>
        <v>#DIV/0!</v>
      </c>
      <c r="H162" s="98" t="e">
        <f t="shared" si="59"/>
        <v>#DIV/0!</v>
      </c>
    </row>
    <row r="163" spans="1:8">
      <c r="A163" s="137">
        <v>36</v>
      </c>
      <c r="B163" s="138" t="s">
        <v>1376</v>
      </c>
      <c r="C163" s="109">
        <f>C164</f>
        <v>13167.960714048708</v>
      </c>
      <c r="D163" s="109">
        <f>D164</f>
        <v>13024.27</v>
      </c>
      <c r="E163" s="109">
        <f t="shared" ref="E163:E164" si="65">E164</f>
        <v>14947</v>
      </c>
      <c r="F163" s="109">
        <f>F164</f>
        <v>18581.193178047648</v>
      </c>
      <c r="G163" s="102">
        <f t="shared" si="58"/>
        <v>114.76266999993089</v>
      </c>
      <c r="H163" s="102">
        <f t="shared" si="59"/>
        <v>80.441551071428577</v>
      </c>
    </row>
    <row r="164" spans="1:8">
      <c r="A164" s="137">
        <v>369</v>
      </c>
      <c r="B164" s="138" t="s">
        <v>1323</v>
      </c>
      <c r="C164" s="109">
        <f>C165</f>
        <v>13167.960714048708</v>
      </c>
      <c r="D164" s="109">
        <f>D165</f>
        <v>13024.27</v>
      </c>
      <c r="E164" s="109">
        <f t="shared" si="65"/>
        <v>14947</v>
      </c>
      <c r="F164" s="109">
        <f>F165</f>
        <v>18581.193178047648</v>
      </c>
      <c r="G164" s="102">
        <f t="shared" si="58"/>
        <v>114.76266999993089</v>
      </c>
      <c r="H164" s="102">
        <f t="shared" si="59"/>
        <v>80.441551071428577</v>
      </c>
    </row>
    <row r="165" spans="1:8">
      <c r="A165" s="139">
        <v>3691</v>
      </c>
      <c r="B165" s="140" t="s">
        <v>1323</v>
      </c>
      <c r="C165" s="79">
        <f>'ZBIRNO PLAN SVEUČILIŠTA'!C258</f>
        <v>13167.960714048708</v>
      </c>
      <c r="D165" s="79">
        <f>'ZBIRNO PLAN SVEUČILIŠTA'!D258</f>
        <v>13024.27</v>
      </c>
      <c r="E165" s="79">
        <f>'ZBIRNO PLAN SVEUČILIŠTA'!E258</f>
        <v>14947</v>
      </c>
      <c r="F165" s="79">
        <f>'ZBIRNO PLAN SVEUČILIŠTA'!F258</f>
        <v>18581.193178047648</v>
      </c>
      <c r="G165" s="98">
        <f t="shared" si="58"/>
        <v>114.76266999993089</v>
      </c>
      <c r="H165" s="98">
        <f t="shared" si="59"/>
        <v>80.441551071428577</v>
      </c>
    </row>
    <row r="166" spans="1:8">
      <c r="A166" s="137">
        <v>38</v>
      </c>
      <c r="B166" s="138" t="s">
        <v>1377</v>
      </c>
      <c r="C166" s="109">
        <f>C167</f>
        <v>4664.1449333067885</v>
      </c>
      <c r="D166" s="109">
        <f>D167</f>
        <v>3318.07</v>
      </c>
      <c r="E166" s="109">
        <f t="shared" ref="E166" si="66">E167</f>
        <v>3725.07</v>
      </c>
      <c r="F166" s="109">
        <f>F167</f>
        <v>9954.2106310969539</v>
      </c>
      <c r="G166" s="102">
        <f t="shared" si="58"/>
        <v>112.26616677767498</v>
      </c>
      <c r="H166" s="102">
        <f t="shared" si="59"/>
        <v>37.422053220000002</v>
      </c>
    </row>
    <row r="167" spans="1:8">
      <c r="A167" s="137">
        <v>381</v>
      </c>
      <c r="B167" s="138" t="s">
        <v>1363</v>
      </c>
      <c r="C167" s="109">
        <f>C168+C169</f>
        <v>4664.1449333067885</v>
      </c>
      <c r="D167" s="109">
        <f>D168+D169</f>
        <v>3318.07</v>
      </c>
      <c r="E167" s="109">
        <f t="shared" ref="E167" si="67">E168+E169</f>
        <v>3725.07</v>
      </c>
      <c r="F167" s="109">
        <f>F168+F169</f>
        <v>9954.2106310969539</v>
      </c>
      <c r="G167" s="102">
        <f t="shared" si="58"/>
        <v>112.26616677767498</v>
      </c>
      <c r="H167" s="102">
        <f t="shared" si="59"/>
        <v>37.422053220000002</v>
      </c>
    </row>
    <row r="168" spans="1:8">
      <c r="A168" s="139">
        <v>3811</v>
      </c>
      <c r="B168" s="140" t="s">
        <v>1324</v>
      </c>
      <c r="C168" s="79">
        <f>'ZBIRNO PLAN SVEUČILIŠTA'!C259</f>
        <v>331.80702103656512</v>
      </c>
      <c r="D168" s="79">
        <f>'ZBIRNO PLAN SVEUČILIŠTA'!D259</f>
        <v>3318.07</v>
      </c>
      <c r="E168" s="79">
        <f>'ZBIRNO PLAN SVEUČILIŠTA'!E259</f>
        <v>3725.07</v>
      </c>
      <c r="F168" s="79">
        <f>'ZBIRNO PLAN SVEUČILIŠTA'!F259</f>
        <v>5308.9123365850419</v>
      </c>
      <c r="G168" s="98">
        <f t="shared" si="58"/>
        <v>112.26616677767498</v>
      </c>
      <c r="H168" s="98">
        <f t="shared" si="59"/>
        <v>70.16634978750001</v>
      </c>
    </row>
    <row r="169" spans="1:8">
      <c r="A169" s="139">
        <v>3812</v>
      </c>
      <c r="B169" s="140" t="s">
        <v>1439</v>
      </c>
      <c r="C169" s="79">
        <f>'ZBIRNO PLAN SVEUČILIŠTA'!C260</f>
        <v>4332.3379122702236</v>
      </c>
      <c r="D169" s="79">
        <f>'ZBIRNO PLAN SVEUČILIŠTA'!D260</f>
        <v>0</v>
      </c>
      <c r="E169" s="79">
        <f>'ZBIRNO PLAN SVEUČILIŠTA'!E260</f>
        <v>0</v>
      </c>
      <c r="F169" s="79">
        <f>'ZBIRNO PLAN SVEUČILIŠTA'!F260</f>
        <v>4645.298294511912</v>
      </c>
      <c r="G169" s="98" t="e">
        <f t="shared" si="58"/>
        <v>#DIV/0!</v>
      </c>
      <c r="H169" s="98">
        <f t="shared" si="59"/>
        <v>0</v>
      </c>
    </row>
    <row r="170" spans="1:8">
      <c r="A170" s="137">
        <v>4</v>
      </c>
      <c r="B170" s="138" t="s">
        <v>1370</v>
      </c>
      <c r="C170" s="109">
        <f>C171</f>
        <v>0</v>
      </c>
      <c r="D170" s="109">
        <f>D171</f>
        <v>0</v>
      </c>
      <c r="E170" s="109">
        <f t="shared" ref="E170" si="68">E171</f>
        <v>0</v>
      </c>
      <c r="F170" s="109">
        <f>F171</f>
        <v>27871.78976707147</v>
      </c>
      <c r="G170" s="102" t="e">
        <f t="shared" si="58"/>
        <v>#DIV/0!</v>
      </c>
      <c r="H170" s="102">
        <f t="shared" si="59"/>
        <v>0</v>
      </c>
    </row>
    <row r="171" spans="1:8">
      <c r="A171" s="137">
        <v>42</v>
      </c>
      <c r="B171" s="138" t="s">
        <v>1371</v>
      </c>
      <c r="C171" s="109">
        <f>C172+C178+C180</f>
        <v>0</v>
      </c>
      <c r="D171" s="109">
        <f>D172+D178+D180</f>
        <v>0</v>
      </c>
      <c r="E171" s="109">
        <f t="shared" ref="E171" si="69">E172+E178+E180</f>
        <v>0</v>
      </c>
      <c r="F171" s="109">
        <f>F172+F178+F180</f>
        <v>27871.78976707147</v>
      </c>
      <c r="G171" s="102" t="e">
        <f t="shared" si="58"/>
        <v>#DIV/0!</v>
      </c>
      <c r="H171" s="102">
        <f t="shared" si="59"/>
        <v>0</v>
      </c>
    </row>
    <row r="172" spans="1:8">
      <c r="A172" s="137">
        <v>422</v>
      </c>
      <c r="B172" s="138" t="s">
        <v>1372</v>
      </c>
      <c r="C172" s="109">
        <f>SUM(C173:C177)</f>
        <v>0</v>
      </c>
      <c r="D172" s="109">
        <f>SUM(D173:D177)</f>
        <v>0</v>
      </c>
      <c r="E172" s="109">
        <f t="shared" ref="E172" si="70">SUM(E173:E177)</f>
        <v>0</v>
      </c>
      <c r="F172" s="109">
        <f>SUM(F173:F177)</f>
        <v>27871.78976707147</v>
      </c>
      <c r="G172" s="102" t="e">
        <f t="shared" si="58"/>
        <v>#DIV/0!</v>
      </c>
      <c r="H172" s="102">
        <f t="shared" si="59"/>
        <v>0</v>
      </c>
    </row>
    <row r="173" spans="1:8">
      <c r="A173" s="139">
        <v>4221</v>
      </c>
      <c r="B173" s="140" t="s">
        <v>1287</v>
      </c>
      <c r="C173" s="79">
        <f>'ZBIRNO PLAN SVEUČILIŠTA'!C261+'ZBIRNO PLAN SVEUČILIŠTA'!C76</f>
        <v>0</v>
      </c>
      <c r="D173" s="79">
        <f>'ZBIRNO PLAN SVEUČILIŠTA'!D261+'ZBIRNO PLAN SVEUČILIŠTA'!D76</f>
        <v>0</v>
      </c>
      <c r="E173" s="79">
        <f>'ZBIRNO PLAN SVEUČILIŠTA'!E261+'ZBIRNO PLAN SVEUČILIŠTA'!E76</f>
        <v>0</v>
      </c>
      <c r="F173" s="79">
        <f>'ZBIRNO PLAN SVEUČILIŠTA'!F261+'ZBIRNO PLAN SVEUČILIŠTA'!F76</f>
        <v>27871.78976707147</v>
      </c>
      <c r="G173" s="98" t="e">
        <f t="shared" si="58"/>
        <v>#DIV/0!</v>
      </c>
      <c r="H173" s="98">
        <f t="shared" si="59"/>
        <v>0</v>
      </c>
    </row>
    <row r="174" spans="1:8" hidden="1">
      <c r="A174" s="139">
        <v>4222</v>
      </c>
      <c r="B174" s="140" t="s">
        <v>1325</v>
      </c>
      <c r="C174" s="79">
        <f>'ZBIRNO PLAN SVEUČILIŠTA'!C262</f>
        <v>0</v>
      </c>
      <c r="D174" s="79">
        <f>'ZBIRNO PLAN SVEUČILIŠTA'!D262</f>
        <v>0</v>
      </c>
      <c r="E174" s="79">
        <f>'ZBIRNO PLAN SVEUČILIŠTA'!E262</f>
        <v>0</v>
      </c>
      <c r="F174" s="79">
        <f>'ZBIRNO PLAN SVEUČILIŠTA'!F262</f>
        <v>0</v>
      </c>
      <c r="G174" s="98" t="e">
        <f t="shared" si="58"/>
        <v>#DIV/0!</v>
      </c>
      <c r="H174" s="98" t="e">
        <f t="shared" si="59"/>
        <v>#DIV/0!</v>
      </c>
    </row>
    <row r="175" spans="1:8" hidden="1">
      <c r="A175" s="139">
        <v>4223</v>
      </c>
      <c r="B175" s="140" t="s">
        <v>1333</v>
      </c>
      <c r="C175" s="79">
        <f>'ZBIRNO PLAN SVEUČILIŠTA'!C263</f>
        <v>0</v>
      </c>
      <c r="D175" s="79">
        <f>'ZBIRNO PLAN SVEUČILIŠTA'!D263</f>
        <v>0</v>
      </c>
      <c r="E175" s="79">
        <f>'ZBIRNO PLAN SVEUČILIŠTA'!E263</f>
        <v>0</v>
      </c>
      <c r="F175" s="79">
        <f>'ZBIRNO PLAN SVEUČILIŠTA'!F263</f>
        <v>0</v>
      </c>
      <c r="G175" s="98" t="e">
        <f t="shared" si="58"/>
        <v>#DIV/0!</v>
      </c>
      <c r="H175" s="98" t="e">
        <f t="shared" si="59"/>
        <v>#DIV/0!</v>
      </c>
    </row>
    <row r="176" spans="1:8" ht="16.5" hidden="1" customHeight="1">
      <c r="A176" s="139">
        <v>4224</v>
      </c>
      <c r="B176" s="140" t="s">
        <v>1563</v>
      </c>
      <c r="C176" s="79">
        <f>'ZBIRNO PLAN SVEUČILIŠTA'!C264</f>
        <v>0</v>
      </c>
      <c r="D176" s="79">
        <f>'ZBIRNO PLAN SVEUČILIŠTA'!D264</f>
        <v>0</v>
      </c>
      <c r="E176" s="79">
        <f>'ZBIRNO PLAN SVEUČILIŠTA'!E264</f>
        <v>0</v>
      </c>
      <c r="F176" s="79">
        <f>'ZBIRNO PLAN SVEUČILIŠTA'!F264</f>
        <v>0</v>
      </c>
      <c r="G176" s="98" t="e">
        <f t="shared" si="58"/>
        <v>#DIV/0!</v>
      </c>
      <c r="H176" s="98" t="e">
        <f t="shared" si="59"/>
        <v>#DIV/0!</v>
      </c>
    </row>
    <row r="177" spans="1:8" ht="16.5" hidden="1" customHeight="1">
      <c r="A177" s="139">
        <v>4227</v>
      </c>
      <c r="B177" s="140" t="s">
        <v>1288</v>
      </c>
      <c r="C177" s="79">
        <f>'ZBIRNO PLAN SVEUČILIŠTA'!C265</f>
        <v>0</v>
      </c>
      <c r="D177" s="79">
        <f>'ZBIRNO PLAN SVEUČILIŠTA'!D265</f>
        <v>0</v>
      </c>
      <c r="E177" s="79">
        <f>'ZBIRNO PLAN SVEUČILIŠTA'!E265</f>
        <v>0</v>
      </c>
      <c r="F177" s="79">
        <f>'ZBIRNO PLAN SVEUČILIŠTA'!F265</f>
        <v>0</v>
      </c>
      <c r="G177" s="98" t="e">
        <f t="shared" si="58"/>
        <v>#DIV/0!</v>
      </c>
      <c r="H177" s="98" t="e">
        <f t="shared" si="59"/>
        <v>#DIV/0!</v>
      </c>
    </row>
    <row r="178" spans="1:8" hidden="1">
      <c r="A178" s="137">
        <v>424</v>
      </c>
      <c r="B178" s="138" t="s">
        <v>1374</v>
      </c>
      <c r="C178" s="109">
        <f>C179</f>
        <v>0</v>
      </c>
      <c r="D178" s="109">
        <f>D179</f>
        <v>0</v>
      </c>
      <c r="E178" s="109">
        <f t="shared" ref="E178" si="71">E179</f>
        <v>0</v>
      </c>
      <c r="F178" s="109">
        <f>F179</f>
        <v>0</v>
      </c>
      <c r="G178" s="102" t="e">
        <f t="shared" si="58"/>
        <v>#DIV/0!</v>
      </c>
      <c r="H178" s="102" t="e">
        <f t="shared" si="59"/>
        <v>#DIV/0!</v>
      </c>
    </row>
    <row r="179" spans="1:8" hidden="1">
      <c r="A179" s="139">
        <v>4241</v>
      </c>
      <c r="B179" s="140" t="s">
        <v>1326</v>
      </c>
      <c r="C179" s="79"/>
      <c r="D179" s="79"/>
      <c r="E179" s="79"/>
      <c r="F179" s="79"/>
      <c r="G179" s="98" t="e">
        <f t="shared" si="58"/>
        <v>#DIV/0!</v>
      </c>
      <c r="H179" s="98" t="e">
        <f t="shared" si="59"/>
        <v>#DIV/0!</v>
      </c>
    </row>
    <row r="180" spans="1:8" hidden="1">
      <c r="A180" s="137">
        <v>426</v>
      </c>
      <c r="B180" s="138" t="s">
        <v>1373</v>
      </c>
      <c r="C180" s="109">
        <f>C181+C182</f>
        <v>0</v>
      </c>
      <c r="D180" s="109">
        <f>D181+D182</f>
        <v>0</v>
      </c>
      <c r="E180" s="109">
        <f t="shared" ref="E180" si="72">E181+E182</f>
        <v>0</v>
      </c>
      <c r="F180" s="109">
        <f>F181+F182</f>
        <v>0</v>
      </c>
      <c r="G180" s="102" t="e">
        <f t="shared" si="58"/>
        <v>#DIV/0!</v>
      </c>
      <c r="H180" s="102" t="e">
        <f t="shared" si="59"/>
        <v>#DIV/0!</v>
      </c>
    </row>
    <row r="181" spans="1:8" hidden="1">
      <c r="A181" s="139">
        <v>4262</v>
      </c>
      <c r="B181" s="140" t="s">
        <v>1450</v>
      </c>
      <c r="C181" s="79">
        <f>'ZBIRNO PLAN SVEUČILIŠTA'!C266</f>
        <v>0</v>
      </c>
      <c r="D181" s="79">
        <f>'ZBIRNO PLAN SVEUČILIŠTA'!D266</f>
        <v>0</v>
      </c>
      <c r="E181" s="79">
        <f>'ZBIRNO PLAN SVEUČILIŠTA'!E266</f>
        <v>0</v>
      </c>
      <c r="F181" s="79">
        <f>'ZBIRNO PLAN SVEUČILIŠTA'!F266</f>
        <v>0</v>
      </c>
      <c r="G181" s="98" t="e">
        <f t="shared" si="58"/>
        <v>#DIV/0!</v>
      </c>
      <c r="H181" s="98" t="e">
        <f t="shared" si="59"/>
        <v>#DIV/0!</v>
      </c>
    </row>
    <row r="182" spans="1:8" hidden="1">
      <c r="A182" s="139">
        <v>4264</v>
      </c>
      <c r="B182" s="140" t="s">
        <v>1451</v>
      </c>
      <c r="C182" s="79">
        <f>'ZBIRNO PLAN SVEUČILIŠTA'!C267</f>
        <v>0</v>
      </c>
      <c r="D182" s="79">
        <f>'ZBIRNO PLAN SVEUČILIŠTA'!D267</f>
        <v>0</v>
      </c>
      <c r="E182" s="79">
        <f>'ZBIRNO PLAN SVEUČILIŠTA'!E267</f>
        <v>0</v>
      </c>
      <c r="F182" s="79">
        <f>'ZBIRNO PLAN SVEUČILIŠTA'!F267</f>
        <v>0</v>
      </c>
      <c r="G182" s="98" t="e">
        <f t="shared" si="58"/>
        <v>#DIV/0!</v>
      </c>
      <c r="H182" s="98" t="e">
        <f t="shared" si="59"/>
        <v>#DIV/0!</v>
      </c>
    </row>
    <row r="183" spans="1:8" ht="17.25" customHeight="1">
      <c r="A183" s="50"/>
      <c r="B183" s="50" t="s">
        <v>1262</v>
      </c>
      <c r="C183" s="53">
        <f>C184+C248</f>
        <v>1408357.4225230606</v>
      </c>
      <c r="D183" s="53">
        <f>D184+D248</f>
        <v>423376.62</v>
      </c>
      <c r="E183" s="53">
        <f t="shared" ref="E183" si="73">E184+E248</f>
        <v>286931.23</v>
      </c>
      <c r="F183" s="53">
        <f>F184+F248</f>
        <v>749697.79016523995</v>
      </c>
      <c r="G183" s="101">
        <f t="shared" si="58"/>
        <v>67.772100877937007</v>
      </c>
      <c r="H183" s="101">
        <f t="shared" si="59"/>
        <v>38.272919270144548</v>
      </c>
    </row>
    <row r="184" spans="1:8">
      <c r="A184" s="137">
        <v>3</v>
      </c>
      <c r="B184" s="138" t="s">
        <v>1383</v>
      </c>
      <c r="C184" s="109">
        <f>C185+C195+C194+C225+C231+C234+C239+C243</f>
        <v>732162.98360873316</v>
      </c>
      <c r="D184" s="109">
        <f>D185+D195+D194+D225+D231+D234+D239+D243</f>
        <v>328015.59000000003</v>
      </c>
      <c r="E184" s="109">
        <f t="shared" ref="E184" si="74">E185+E195+E194+E225+E231+E234+E239+E243</f>
        <v>249264.56</v>
      </c>
      <c r="F184" s="109">
        <f>F185+F195+F194+F225+F231+F234+F239+F243</f>
        <v>513716.63680403482</v>
      </c>
      <c r="G184" s="102">
        <f t="shared" si="58"/>
        <v>75.991680761271127</v>
      </c>
      <c r="H184" s="102">
        <f t="shared" si="59"/>
        <v>48.521800179713829</v>
      </c>
    </row>
    <row r="185" spans="1:8">
      <c r="A185" s="137">
        <v>31</v>
      </c>
      <c r="B185" s="138" t="s">
        <v>1342</v>
      </c>
      <c r="C185" s="109">
        <f>C186+C189+C191</f>
        <v>307386.55517950759</v>
      </c>
      <c r="D185" s="109">
        <f>D186+D189+D191</f>
        <v>143938.72000000003</v>
      </c>
      <c r="E185" s="109">
        <f t="shared" ref="E185" si="75">E186+E189+E191</f>
        <v>110349.99</v>
      </c>
      <c r="F185" s="109">
        <f>F186+F189+F191</f>
        <v>221819.62970336454</v>
      </c>
      <c r="G185" s="102">
        <f t="shared" si="58"/>
        <v>76.664562530499083</v>
      </c>
      <c r="H185" s="102">
        <f t="shared" si="59"/>
        <v>49.74762159127625</v>
      </c>
    </row>
    <row r="186" spans="1:8">
      <c r="A186" s="137">
        <v>311</v>
      </c>
      <c r="B186" s="138" t="s">
        <v>1315</v>
      </c>
      <c r="C186" s="109">
        <f>C187+C188</f>
        <v>265622.13816444355</v>
      </c>
      <c r="D186" s="109">
        <f>D187+D188</f>
        <v>123740.77000000002</v>
      </c>
      <c r="E186" s="109">
        <f t="shared" ref="E186" si="76">E187+E188</f>
        <v>94550</v>
      </c>
      <c r="F186" s="109">
        <f>F187+F188</f>
        <v>190722.67569181765</v>
      </c>
      <c r="G186" s="102">
        <f t="shared" si="58"/>
        <v>76.409739490064581</v>
      </c>
      <c r="H186" s="102">
        <f t="shared" si="59"/>
        <v>49.574598121085586</v>
      </c>
    </row>
    <row r="187" spans="1:8">
      <c r="A187" s="139">
        <v>3111</v>
      </c>
      <c r="B187" s="140" t="s">
        <v>1315</v>
      </c>
      <c r="C187" s="79">
        <f>'ZBIRNO PLAN SVEUČILIŠTA'!C78+'ZBIRNO PLAN SVEUČILIŠTA'!C269</f>
        <v>264690.82221779809</v>
      </c>
      <c r="D187" s="79">
        <f>'ZBIRNO PLAN SVEUČILIŠTA'!D78+'ZBIRNO PLAN SVEUČILIŠTA'!D269</f>
        <v>122411.86000000002</v>
      </c>
      <c r="E187" s="79">
        <f>'ZBIRNO PLAN SVEUČILIŠTA'!E78+'ZBIRNO PLAN SVEUČILIŠTA'!E269</f>
        <v>93854.83</v>
      </c>
      <c r="F187" s="79">
        <f>'ZBIRNO PLAN SVEUČILIŠTA'!F78+'ZBIRNO PLAN SVEUČILIŠTA'!F269</f>
        <v>188466.387948769</v>
      </c>
      <c r="G187" s="98">
        <f t="shared" si="58"/>
        <v>76.671353576360985</v>
      </c>
      <c r="H187" s="98">
        <f t="shared" si="59"/>
        <v>49.799240608098593</v>
      </c>
    </row>
    <row r="188" spans="1:8">
      <c r="A188" s="139">
        <v>3112</v>
      </c>
      <c r="B188" s="140" t="s">
        <v>1446</v>
      </c>
      <c r="C188" s="79">
        <f>+'ZBIRNO PLAN SVEUČILIŠTA'!C270</f>
        <v>931.31594664543093</v>
      </c>
      <c r="D188" s="79">
        <f>+'ZBIRNO PLAN SVEUČILIŠTA'!D270</f>
        <v>1328.91</v>
      </c>
      <c r="E188" s="79">
        <f>+'ZBIRNO PLAN SVEUČILIŠTA'!E270</f>
        <v>695.17</v>
      </c>
      <c r="F188" s="79">
        <f>+'ZBIRNO PLAN SVEUČILIŠTA'!F270</f>
        <v>2256.2877430486428</v>
      </c>
      <c r="G188" s="98">
        <f t="shared" si="58"/>
        <v>52.311292713577288</v>
      </c>
      <c r="H188" s="98">
        <f t="shared" si="59"/>
        <v>30.810343323529409</v>
      </c>
    </row>
    <row r="189" spans="1:8">
      <c r="A189" s="137">
        <v>312</v>
      </c>
      <c r="B189" s="138" t="s">
        <v>1316</v>
      </c>
      <c r="C189" s="109">
        <f>C190</f>
        <v>398.16842524387812</v>
      </c>
      <c r="D189" s="109">
        <f>D190</f>
        <v>0</v>
      </c>
      <c r="E189" s="109">
        <f t="shared" ref="E189" si="77">E190</f>
        <v>300</v>
      </c>
      <c r="F189" s="109">
        <f>F190</f>
        <v>0</v>
      </c>
      <c r="G189" s="102" t="e">
        <f t="shared" si="58"/>
        <v>#DIV/0!</v>
      </c>
      <c r="H189" s="102" t="e">
        <f t="shared" si="59"/>
        <v>#DIV/0!</v>
      </c>
    </row>
    <row r="190" spans="1:8">
      <c r="A190" s="139">
        <v>3121</v>
      </c>
      <c r="B190" s="140" t="s">
        <v>1316</v>
      </c>
      <c r="C190" s="79">
        <f>'ZBIRNO PLAN SVEUČILIŠTA'!C79+'ZBIRNO PLAN SVEUČILIŠTA'!C271</f>
        <v>398.16842524387812</v>
      </c>
      <c r="D190" s="79">
        <f>'ZBIRNO PLAN SVEUČILIŠTA'!D79+'ZBIRNO PLAN SVEUČILIŠTA'!D271</f>
        <v>0</v>
      </c>
      <c r="E190" s="79">
        <f>'ZBIRNO PLAN SVEUČILIŠTA'!E79+'ZBIRNO PLAN SVEUČILIŠTA'!E271</f>
        <v>300</v>
      </c>
      <c r="F190" s="79">
        <f>'ZBIRNO PLAN SVEUČILIŠTA'!F79+'ZBIRNO PLAN SVEUČILIŠTA'!F271</f>
        <v>0</v>
      </c>
      <c r="G190" s="98" t="e">
        <f t="shared" si="58"/>
        <v>#DIV/0!</v>
      </c>
      <c r="H190" s="98" t="e">
        <f t="shared" si="59"/>
        <v>#DIV/0!</v>
      </c>
    </row>
    <row r="191" spans="1:8">
      <c r="A191" s="137">
        <v>313</v>
      </c>
      <c r="B191" s="138" t="s">
        <v>1344</v>
      </c>
      <c r="C191" s="109">
        <f>C192+C193</f>
        <v>41366.248589820156</v>
      </c>
      <c r="D191" s="109">
        <f>D192+D193</f>
        <v>20197.950000000004</v>
      </c>
      <c r="E191" s="109">
        <f t="shared" ref="E191" si="78">E192+E193</f>
        <v>15499.99</v>
      </c>
      <c r="F191" s="109">
        <f>F192+F193</f>
        <v>31096.954011546884</v>
      </c>
      <c r="G191" s="102">
        <f t="shared" si="58"/>
        <v>76.740411774462245</v>
      </c>
      <c r="H191" s="102">
        <f t="shared" si="59"/>
        <v>49.844077957746478</v>
      </c>
    </row>
    <row r="192" spans="1:8">
      <c r="A192" s="139">
        <v>3132</v>
      </c>
      <c r="B192" s="140" t="s">
        <v>1381</v>
      </c>
      <c r="C192" s="79">
        <f>'ZBIRNO PLAN SVEUČILIŠTA'!C80+'ZBIRNO PLAN SVEUČILIŠTA'!C272</f>
        <v>41366.248589820156</v>
      </c>
      <c r="D192" s="79">
        <f>'ZBIRNO PLAN SVEUČILIŠTA'!D80+'ZBIRNO PLAN SVEUČILIŠTA'!D272</f>
        <v>20197.950000000004</v>
      </c>
      <c r="E192" s="79">
        <f>'ZBIRNO PLAN SVEUČILIŠTA'!E80+'ZBIRNO PLAN SVEUČILIŠTA'!E272</f>
        <v>15499.99</v>
      </c>
      <c r="F192" s="79">
        <f>'ZBIRNO PLAN SVEUČILIŠTA'!F80+'ZBIRNO PLAN SVEUČILIŠTA'!F272</f>
        <v>31096.954011546884</v>
      </c>
      <c r="G192" s="98">
        <f t="shared" si="58"/>
        <v>76.740411774462245</v>
      </c>
      <c r="H192" s="98">
        <f t="shared" si="59"/>
        <v>49.844077957746478</v>
      </c>
    </row>
    <row r="193" spans="1:8" hidden="1">
      <c r="A193" s="139">
        <v>3133</v>
      </c>
      <c r="B193" s="142" t="s">
        <v>1382</v>
      </c>
      <c r="C193" s="79">
        <f>'ZBIRNO PLAN SVEUČILIŠTA'!C81+'ZBIRNO PLAN SVEUČILIŠTA'!C273</f>
        <v>0</v>
      </c>
      <c r="D193" s="79">
        <f>'ZBIRNO PLAN SVEUČILIŠTA'!D81+'ZBIRNO PLAN SVEUČILIŠTA'!D273</f>
        <v>0</v>
      </c>
      <c r="E193" s="79">
        <f>'ZBIRNO PLAN SVEUČILIŠTA'!E81+'ZBIRNO PLAN SVEUČILIŠTA'!E273</f>
        <v>0</v>
      </c>
      <c r="F193" s="79">
        <f>'ZBIRNO PLAN SVEUČILIŠTA'!F81+'ZBIRNO PLAN SVEUČILIŠTA'!F273</f>
        <v>0</v>
      </c>
      <c r="G193" s="98" t="e">
        <f t="shared" si="58"/>
        <v>#DIV/0!</v>
      </c>
      <c r="H193" s="98" t="e">
        <f t="shared" si="59"/>
        <v>#DIV/0!</v>
      </c>
    </row>
    <row r="194" spans="1:8">
      <c r="A194" s="137">
        <v>32</v>
      </c>
      <c r="B194" s="138" t="s">
        <v>1345</v>
      </c>
      <c r="C194" s="109">
        <f t="shared" ref="C194:D194" si="79">C200+C206+C218+C216</f>
        <v>387363.72685646033</v>
      </c>
      <c r="D194" s="109">
        <f t="shared" si="79"/>
        <v>157318.97999999998</v>
      </c>
      <c r="E194" s="109">
        <f t="shared" ref="E194:F194" si="80">E200+E206+E218+E216</f>
        <v>96823.18</v>
      </c>
      <c r="F194" s="109">
        <f t="shared" si="80"/>
        <v>221952.08706616232</v>
      </c>
      <c r="G194" s="102">
        <f t="shared" si="58"/>
        <v>61.545771527377056</v>
      </c>
      <c r="H194" s="102">
        <f t="shared" si="59"/>
        <v>43.623460035830931</v>
      </c>
    </row>
    <row r="195" spans="1:8">
      <c r="A195" s="137">
        <v>321</v>
      </c>
      <c r="B195" s="138" t="s">
        <v>1346</v>
      </c>
      <c r="C195" s="109">
        <f>C196+C198+C197+C199</f>
        <v>17744.243148185014</v>
      </c>
      <c r="D195" s="109">
        <f>D196+D198+D197+D199</f>
        <v>14436.599999999999</v>
      </c>
      <c r="E195" s="109">
        <f t="shared" ref="E195" si="81">E196+E198+E197+E199</f>
        <v>26593.759999999995</v>
      </c>
      <c r="F195" s="109">
        <f>F196+F198+F197+F199</f>
        <v>45391.200477802107</v>
      </c>
      <c r="G195" s="102">
        <f t="shared" si="58"/>
        <v>184.21068672679161</v>
      </c>
      <c r="H195" s="102">
        <f t="shared" si="59"/>
        <v>58.587919508771925</v>
      </c>
    </row>
    <row r="196" spans="1:8">
      <c r="A196" s="139">
        <v>3211</v>
      </c>
      <c r="B196" s="140" t="s">
        <v>1264</v>
      </c>
      <c r="C196" s="79">
        <f>'ZBIRNO PLAN SVEUČILIŠTA'!C83+'ZBIRNO PLAN SVEUČILIŠTA'!C274</f>
        <v>7562.943791890636</v>
      </c>
      <c r="D196" s="79">
        <f>'ZBIRNO PLAN SVEUČILIŠTA'!D83+'ZBIRNO PLAN SVEUČILIŠTA'!D274</f>
        <v>6656.2800000000007</v>
      </c>
      <c r="E196" s="79">
        <f>'ZBIRNO PLAN SVEUČILIŠTA'!E83+'ZBIRNO PLAN SVEUČILIŠTA'!E274</f>
        <v>18759.909999999996</v>
      </c>
      <c r="F196" s="79">
        <f>'ZBIRNO PLAN SVEUČILIŠTA'!F83+'ZBIRNO PLAN SVEUČILIŠTA'!F274</f>
        <v>33844.316145729645</v>
      </c>
      <c r="G196" s="98">
        <f t="shared" si="58"/>
        <v>281.83775321951595</v>
      </c>
      <c r="H196" s="98">
        <f t="shared" si="59"/>
        <v>55.430016429411758</v>
      </c>
    </row>
    <row r="197" spans="1:8">
      <c r="A197" s="139">
        <v>3212</v>
      </c>
      <c r="B197" s="140" t="s">
        <v>1265</v>
      </c>
      <c r="C197" s="79">
        <f>'ZBIRNO PLAN SVEUČILIŠTA'!C275+'ZBIRNO PLAN SVEUČILIŠTA'!C82</f>
        <v>673.03736147056861</v>
      </c>
      <c r="D197" s="79">
        <f>'ZBIRNO PLAN SVEUČILIŠTA'!D275+'ZBIRNO PLAN SVEUČILIŠTA'!D82</f>
        <v>704.05000000000007</v>
      </c>
      <c r="E197" s="79">
        <f>'ZBIRNO PLAN SVEUČILIŠTA'!E275+'ZBIRNO PLAN SVEUČILIŠTA'!E82</f>
        <v>231.86</v>
      </c>
      <c r="F197" s="79">
        <f>'ZBIRNO PLAN SVEUČILIŠTA'!F275+'ZBIRNO PLAN SVEUČILIŠTA'!F82</f>
        <v>0</v>
      </c>
      <c r="G197" s="98">
        <f t="shared" ref="G197:G260" si="82">E197/D197*100</f>
        <v>32.93232014771678</v>
      </c>
      <c r="H197" s="98" t="e">
        <f t="shared" ref="H197:H260" si="83">E197/F197*100</f>
        <v>#DIV/0!</v>
      </c>
    </row>
    <row r="198" spans="1:8">
      <c r="A198" s="139">
        <v>3213</v>
      </c>
      <c r="B198" s="140" t="s">
        <v>1266</v>
      </c>
      <c r="C198" s="79">
        <f>'ZBIRNO PLAN SVEUČILIŠTA'!C84+'ZBIRNO PLAN SVEUČILIŠTA'!C276</f>
        <v>9477.470303271617</v>
      </c>
      <c r="D198" s="79">
        <f>'ZBIRNO PLAN SVEUČILIŠTA'!D84+'ZBIRNO PLAN SVEUČILIŠTA'!D276</f>
        <v>7065.3899999999994</v>
      </c>
      <c r="E198" s="79">
        <f>'ZBIRNO PLAN SVEUČILIŠTA'!E84+'ZBIRNO PLAN SVEUČILIŠTA'!E276</f>
        <v>7601.99</v>
      </c>
      <c r="F198" s="79">
        <f>'ZBIRNO PLAN SVEUČILIŠTA'!F84+'ZBIRNO PLAN SVEUČILIŠTA'!F276</f>
        <v>11546.884332072466</v>
      </c>
      <c r="G198" s="98">
        <f t="shared" si="82"/>
        <v>107.59476830012215</v>
      </c>
      <c r="H198" s="98">
        <f t="shared" si="83"/>
        <v>65.835854775862074</v>
      </c>
    </row>
    <row r="199" spans="1:8">
      <c r="A199" s="139">
        <v>3214</v>
      </c>
      <c r="B199" s="140" t="s">
        <v>1596</v>
      </c>
      <c r="C199" s="79">
        <f>'ZBIRNO PLAN SVEUČILIŠTA'!C277</f>
        <v>30.791691552193242</v>
      </c>
      <c r="D199" s="79">
        <f>'ZBIRNO PLAN SVEUČILIŠTA'!D277</f>
        <v>10.88</v>
      </c>
      <c r="E199" s="79">
        <f>'ZBIRNO PLAN SVEUČILIŠTA'!E277</f>
        <v>0</v>
      </c>
      <c r="F199" s="79">
        <f>'ZBIRNO PLAN SVEUČILIŠTA'!F277</f>
        <v>0</v>
      </c>
      <c r="G199" s="98">
        <f t="shared" si="82"/>
        <v>0</v>
      </c>
      <c r="H199" s="98" t="e">
        <f t="shared" si="83"/>
        <v>#DIV/0!</v>
      </c>
    </row>
    <row r="200" spans="1:8">
      <c r="A200" s="137">
        <v>322</v>
      </c>
      <c r="B200" s="138" t="s">
        <v>1366</v>
      </c>
      <c r="C200" s="109">
        <f>SUM(C201:C205)</f>
        <v>39409.118056938081</v>
      </c>
      <c r="D200" s="109">
        <f>SUM(D201:D205)</f>
        <v>13872.33</v>
      </c>
      <c r="E200" s="109">
        <f t="shared" ref="E200" si="84">SUM(E201:E205)</f>
        <v>1899.8400000000001</v>
      </c>
      <c r="F200" s="109">
        <f>SUM(F201:F205)</f>
        <v>29199.01785121773</v>
      </c>
      <c r="G200" s="102">
        <f t="shared" si="82"/>
        <v>13.695175936558604</v>
      </c>
      <c r="H200" s="102">
        <f t="shared" si="83"/>
        <v>6.5065202181818185</v>
      </c>
    </row>
    <row r="201" spans="1:8">
      <c r="A201" s="139">
        <v>3221</v>
      </c>
      <c r="B201" s="140" t="s">
        <v>1328</v>
      </c>
      <c r="C201" s="79">
        <f>'ZBIRNO PLAN SVEUČILIŠTA'!C278+'ZBIRNO PLAN SVEUČILIŠTA'!C85</f>
        <v>6019.3775300285351</v>
      </c>
      <c r="D201" s="79">
        <f>'ZBIRNO PLAN SVEUČILIŠTA'!D278+'ZBIRNO PLAN SVEUČILIŠTA'!D85</f>
        <v>1130.67</v>
      </c>
      <c r="E201" s="79">
        <f>'ZBIRNO PLAN SVEUČILIŠTA'!E278+'ZBIRNO PLAN SVEUČILIŠTA'!E85</f>
        <v>408.98</v>
      </c>
      <c r="F201" s="79">
        <f>'ZBIRNO PLAN SVEUČILIŠTA'!F278+'ZBIRNO PLAN SVEUČILIŠTA'!F85</f>
        <v>6636.1404207313026</v>
      </c>
      <c r="G201" s="98">
        <f t="shared" si="82"/>
        <v>36.171473551080332</v>
      </c>
      <c r="H201" s="98">
        <f t="shared" si="83"/>
        <v>6.1629196200000003</v>
      </c>
    </row>
    <row r="202" spans="1:8">
      <c r="A202" s="139">
        <v>3222</v>
      </c>
      <c r="B202" s="140" t="s">
        <v>1268</v>
      </c>
      <c r="C202" s="79">
        <f>'ZBIRNO PLAN SVEUČILIŠTA'!C279+'ZBIRNO PLAN SVEUČILIŠTA'!C86</f>
        <v>111.088990643042</v>
      </c>
      <c r="D202" s="79">
        <f>'ZBIRNO PLAN SVEUČILIŠTA'!D279+'ZBIRNO PLAN SVEUČILIŠTA'!D86</f>
        <v>0</v>
      </c>
      <c r="E202" s="79">
        <f>'ZBIRNO PLAN SVEUČILIŠTA'!E279+'ZBIRNO PLAN SVEUČILIŠTA'!E86</f>
        <v>0</v>
      </c>
      <c r="F202" s="79">
        <f>'ZBIRNO PLAN SVEUČILIŠTA'!F279+'ZBIRNO PLAN SVEUČILIŠTA'!F86</f>
        <v>929.05965890238235</v>
      </c>
      <c r="G202" s="98" t="e">
        <f t="shared" si="82"/>
        <v>#DIV/0!</v>
      </c>
      <c r="H202" s="98">
        <f t="shared" si="83"/>
        <v>0</v>
      </c>
    </row>
    <row r="203" spans="1:8">
      <c r="A203" s="139">
        <v>3223</v>
      </c>
      <c r="B203" s="140" t="s">
        <v>1269</v>
      </c>
      <c r="C203" s="79">
        <f>+'ZBIRNO PLAN SVEUČILIŠTA'!C280</f>
        <v>5289.5348065565067</v>
      </c>
      <c r="D203" s="79">
        <f>+'ZBIRNO PLAN SVEUČILIŠTA'!D280</f>
        <v>11284.41</v>
      </c>
      <c r="E203" s="79">
        <f>+'ZBIRNO PLAN SVEUČILIŠTA'!E280</f>
        <v>258.72000000000003</v>
      </c>
      <c r="F203" s="79">
        <f>+'ZBIRNO PLAN SVEUČILIŠTA'!F280</f>
        <v>5308.9123365850419</v>
      </c>
      <c r="G203" s="98">
        <f t="shared" si="82"/>
        <v>2.2927206650591394</v>
      </c>
      <c r="H203" s="98">
        <f t="shared" si="83"/>
        <v>4.8733146000000005</v>
      </c>
    </row>
    <row r="204" spans="1:8" ht="15.75" customHeight="1">
      <c r="A204" s="139">
        <v>3224</v>
      </c>
      <c r="B204" s="142" t="s">
        <v>1270</v>
      </c>
      <c r="C204" s="79">
        <f>'ZBIRNO PLAN SVEUČILIŠTA'!C87+'ZBIRNO PLAN SVEUČILIŠTA'!C281</f>
        <v>25926.737009755125</v>
      </c>
      <c r="D204" s="79">
        <f>'ZBIRNO PLAN SVEUČILIŠTA'!D87+'ZBIRNO PLAN SVEUČILIŠTA'!D281</f>
        <v>1305.48</v>
      </c>
      <c r="E204" s="79">
        <f>'ZBIRNO PLAN SVEUČILIŠTA'!E87+'ZBIRNO PLAN SVEUČILIŠTA'!E281</f>
        <v>1232.1400000000001</v>
      </c>
      <c r="F204" s="79">
        <f>'ZBIRNO PLAN SVEUČILIŠTA'!F87+'ZBIRNO PLAN SVEUČILIŠTA'!F281</f>
        <v>15926.737009755125</v>
      </c>
      <c r="G204" s="98">
        <f t="shared" si="82"/>
        <v>94.382142966571692</v>
      </c>
      <c r="H204" s="98">
        <f t="shared" si="83"/>
        <v>7.736299025000001</v>
      </c>
    </row>
    <row r="205" spans="1:8">
      <c r="A205" s="139">
        <v>3227</v>
      </c>
      <c r="B205" s="140" t="s">
        <v>1329</v>
      </c>
      <c r="C205" s="79">
        <f>'ZBIRNO PLAN SVEUČILIŠTA'!C282</f>
        <v>2062.379719954874</v>
      </c>
      <c r="D205" s="79">
        <f>'ZBIRNO PLAN SVEUČILIŠTA'!D282</f>
        <v>151.77000000000001</v>
      </c>
      <c r="E205" s="79">
        <f>'ZBIRNO PLAN SVEUČILIŠTA'!E282</f>
        <v>0</v>
      </c>
      <c r="F205" s="79">
        <f>'ZBIRNO PLAN SVEUČILIŠTA'!F282</f>
        <v>398.16842524387812</v>
      </c>
      <c r="G205" s="98">
        <f t="shared" si="82"/>
        <v>0</v>
      </c>
      <c r="H205" s="98">
        <f t="shared" si="83"/>
        <v>0</v>
      </c>
    </row>
    <row r="206" spans="1:8">
      <c r="A206" s="137">
        <v>323</v>
      </c>
      <c r="B206" s="138" t="s">
        <v>1367</v>
      </c>
      <c r="C206" s="109">
        <f>SUM(C207:C215)</f>
        <v>339735.21799721284</v>
      </c>
      <c r="D206" s="109">
        <f>SUM(D207:D215)</f>
        <v>129756.6</v>
      </c>
      <c r="E206" s="109">
        <f t="shared" ref="E206" si="85">SUM(E207:E215)</f>
        <v>91798.64</v>
      </c>
      <c r="F206" s="109">
        <f>SUM(F207:F215)</f>
        <v>180808.01645762826</v>
      </c>
      <c r="G206" s="102">
        <f t="shared" si="82"/>
        <v>70.746798236082014</v>
      </c>
      <c r="H206" s="102">
        <f t="shared" si="83"/>
        <v>50.771332930093116</v>
      </c>
    </row>
    <row r="207" spans="1:8">
      <c r="A207" s="139">
        <v>3231</v>
      </c>
      <c r="B207" s="140" t="s">
        <v>1272</v>
      </c>
      <c r="C207" s="79">
        <f>'ZBIRNO PLAN SVEUČILIŠTA'!C88+'ZBIRNO PLAN SVEUČILIŠTA'!C283</f>
        <v>2518.8134580927731</v>
      </c>
      <c r="D207" s="79">
        <f>'ZBIRNO PLAN SVEUČILIŠTA'!D88+'ZBIRNO PLAN SVEUČILIŠTA'!D283</f>
        <v>921.58</v>
      </c>
      <c r="E207" s="79">
        <f>'ZBIRNO PLAN SVEUČILIŠTA'!E88+'ZBIRNO PLAN SVEUČILIŠTA'!E283</f>
        <v>87.6</v>
      </c>
      <c r="F207" s="79">
        <f>'ZBIRNO PLAN SVEUČILIŠTA'!F88+'ZBIRNO PLAN SVEUČILIŠTA'!F283</f>
        <v>1327.2280841462605</v>
      </c>
      <c r="G207" s="98">
        <f t="shared" si="82"/>
        <v>9.5054146140324214</v>
      </c>
      <c r="H207" s="98">
        <f t="shared" si="83"/>
        <v>6.6002220000000005</v>
      </c>
    </row>
    <row r="208" spans="1:8">
      <c r="A208" s="139">
        <v>3232</v>
      </c>
      <c r="B208" s="140" t="s">
        <v>1273</v>
      </c>
      <c r="C208" s="79">
        <f>'ZBIRNO PLAN SVEUČILIŠTA'!C284</f>
        <v>176028.93357223438</v>
      </c>
      <c r="D208" s="79">
        <f>'ZBIRNO PLAN SVEUČILIŠTA'!D284</f>
        <v>40799.31</v>
      </c>
      <c r="E208" s="79">
        <f>'ZBIRNO PLAN SVEUČILIŠTA'!E284</f>
        <v>70073.16</v>
      </c>
      <c r="F208" s="79">
        <f>'ZBIRNO PLAN SVEUČILIŠTA'!F284</f>
        <v>65007.366115867007</v>
      </c>
      <c r="G208" s="98">
        <f t="shared" si="82"/>
        <v>171.75084578636256</v>
      </c>
      <c r="H208" s="98">
        <f t="shared" si="83"/>
        <v>107.7926459520047</v>
      </c>
    </row>
    <row r="209" spans="1:8">
      <c r="A209" s="139">
        <v>3233</v>
      </c>
      <c r="B209" s="140" t="s">
        <v>1274</v>
      </c>
      <c r="C209" s="79">
        <f>'ZBIRNO PLAN SVEUČILIŠTA'!C89+'ZBIRNO PLAN SVEUČILIŠTA'!C285</f>
        <v>3504.4130333797862</v>
      </c>
      <c r="D209" s="79">
        <f>'ZBIRNO PLAN SVEUČILIŠTA'!D89+'ZBIRNO PLAN SVEUČILIŠTA'!D285</f>
        <v>3791.8</v>
      </c>
      <c r="E209" s="79">
        <f>'ZBIRNO PLAN SVEUČILIŠTA'!E89+'ZBIRNO PLAN SVEUČILIŠTA'!E285</f>
        <v>3470.8</v>
      </c>
      <c r="F209" s="79">
        <f>'ZBIRNO PLAN SVEUČILIŠTA'!F89+'ZBIRNO PLAN SVEUČILIŠTA'!F285</f>
        <v>2654.4561682925209</v>
      </c>
      <c r="G209" s="98">
        <f t="shared" si="82"/>
        <v>91.534363626773569</v>
      </c>
      <c r="H209" s="98">
        <f t="shared" si="83"/>
        <v>130.753713</v>
      </c>
    </row>
    <row r="210" spans="1:8">
      <c r="A210" s="139">
        <v>3234</v>
      </c>
      <c r="B210" s="140" t="s">
        <v>1275</v>
      </c>
      <c r="C210" s="79">
        <f>'ZBIRNO PLAN SVEUČILIŠTA'!C286</f>
        <v>3302.9398102063838</v>
      </c>
      <c r="D210" s="79">
        <f>'ZBIRNO PLAN SVEUČILIŠTA'!D286</f>
        <v>2612.5300000000002</v>
      </c>
      <c r="E210" s="79">
        <f>'ZBIRNO PLAN SVEUČILIŠTA'!E286</f>
        <v>520.25</v>
      </c>
      <c r="F210" s="79">
        <f>'ZBIRNO PLAN SVEUČILIŠTA'!F286</f>
        <v>1592.6737009755125</v>
      </c>
      <c r="G210" s="98">
        <f t="shared" si="82"/>
        <v>19.913646924628615</v>
      </c>
      <c r="H210" s="98">
        <f t="shared" si="83"/>
        <v>32.665196874999999</v>
      </c>
    </row>
    <row r="211" spans="1:8">
      <c r="A211" s="139">
        <v>3235</v>
      </c>
      <c r="B211" s="140" t="s">
        <v>1276</v>
      </c>
      <c r="C211" s="79">
        <f>'ZBIRNO PLAN SVEUČILIŠTA'!C90+'ZBIRNO PLAN SVEUČILIŠTA'!C287</f>
        <v>50862.034640652993</v>
      </c>
      <c r="D211" s="79">
        <f>'ZBIRNO PLAN SVEUČILIŠTA'!D90+'ZBIRNO PLAN SVEUČILIŠTA'!D287</f>
        <v>27185.96</v>
      </c>
      <c r="E211" s="79">
        <f>'ZBIRNO PLAN SVEUČILIŠTA'!E90+'ZBIRNO PLAN SVEUČILIŠTA'!E287</f>
        <v>2555.8199999999997</v>
      </c>
      <c r="F211" s="79">
        <f>'ZBIRNO PLAN SVEUČILIŠTA'!F90+'ZBIRNO PLAN SVEUČILIŠTA'!F287</f>
        <v>48709.270688167751</v>
      </c>
      <c r="G211" s="98">
        <f t="shared" si="82"/>
        <v>9.4012497627451808</v>
      </c>
      <c r="H211" s="98">
        <f t="shared" si="83"/>
        <v>5.247091495912807</v>
      </c>
    </row>
    <row r="212" spans="1:8">
      <c r="A212" s="139">
        <v>3236</v>
      </c>
      <c r="B212" s="140" t="s">
        <v>1277</v>
      </c>
      <c r="C212" s="79">
        <f>'ZBIRNO PLAN SVEUČILIŠTA'!C288</f>
        <v>19.908421262193908</v>
      </c>
      <c r="D212" s="79">
        <f>'ZBIRNO PLAN SVEUČILIŠTA'!D288</f>
        <v>0</v>
      </c>
      <c r="E212" s="79">
        <f>'ZBIRNO PLAN SVEUČILIŠTA'!E288</f>
        <v>0</v>
      </c>
      <c r="F212" s="79">
        <f>'ZBIRNO PLAN SVEUČILIŠTA'!F288</f>
        <v>66.361404207313029</v>
      </c>
      <c r="G212" s="98" t="e">
        <f t="shared" si="82"/>
        <v>#DIV/0!</v>
      </c>
      <c r="H212" s="98">
        <f t="shared" si="83"/>
        <v>0</v>
      </c>
    </row>
    <row r="213" spans="1:8">
      <c r="A213" s="139">
        <v>3237</v>
      </c>
      <c r="B213" s="140" t="s">
        <v>1278</v>
      </c>
      <c r="C213" s="79">
        <f>'ZBIRNO PLAN SVEUČILIŠTA'!C91+'ZBIRNO PLAN SVEUČILIŠTA'!C289</f>
        <v>72008.096091313288</v>
      </c>
      <c r="D213" s="79">
        <f>'ZBIRNO PLAN SVEUČILIŠTA'!D91+'ZBIRNO PLAN SVEUČILIŠTA'!D289</f>
        <v>34110.700000000004</v>
      </c>
      <c r="E213" s="79">
        <f>'ZBIRNO PLAN SVEUČILIŠTA'!E91+'ZBIRNO PLAN SVEUČILIŠTA'!E289</f>
        <v>11343.769999999999</v>
      </c>
      <c r="F213" s="79">
        <f>'ZBIRNO PLAN SVEUČILIŠTA'!F91+'ZBIRNO PLAN SVEUČILIŠTA'!F289</f>
        <v>43798.526776826613</v>
      </c>
      <c r="G213" s="98">
        <f t="shared" si="82"/>
        <v>33.255752593760896</v>
      </c>
      <c r="H213" s="98">
        <f t="shared" si="83"/>
        <v>25.899889413636352</v>
      </c>
    </row>
    <row r="214" spans="1:8">
      <c r="A214" s="139">
        <v>3238</v>
      </c>
      <c r="B214" s="140" t="s">
        <v>1279</v>
      </c>
      <c r="C214" s="79">
        <f>'ZBIRNO PLAN SVEUČILIŠTA'!C290+'ZBIRNO PLAN SVEUČILIŠTA'!C92</f>
        <v>16778.551994160196</v>
      </c>
      <c r="D214" s="79">
        <f>'ZBIRNO PLAN SVEUČILIŠTA'!D290+'ZBIRNO PLAN SVEUČILIŠTA'!D92</f>
        <v>2723.44</v>
      </c>
      <c r="E214" s="79">
        <f>'ZBIRNO PLAN SVEUČILIŠTA'!E290+'ZBIRNO PLAN SVEUČILIŠTA'!E92</f>
        <v>561.9</v>
      </c>
      <c r="F214" s="79">
        <f>'ZBIRNO PLAN SVEUČILIŠTA'!F290+'ZBIRNO PLAN SVEUČILIŠTA'!F92</f>
        <v>2654.4561682925209</v>
      </c>
      <c r="G214" s="98">
        <f t="shared" si="82"/>
        <v>20.631994830067853</v>
      </c>
      <c r="H214" s="98">
        <f t="shared" si="83"/>
        <v>21.168177750000002</v>
      </c>
    </row>
    <row r="215" spans="1:8">
      <c r="A215" s="139">
        <v>3239</v>
      </c>
      <c r="B215" s="140" t="s">
        <v>1280</v>
      </c>
      <c r="C215" s="79">
        <f>'ZBIRNO PLAN SVEUČILIŠTA'!C93+'ZBIRNO PLAN SVEUČILIŠTA'!C291</f>
        <v>14711.526975910809</v>
      </c>
      <c r="D215" s="79">
        <f>'ZBIRNO PLAN SVEUČILIŠTA'!D93+'ZBIRNO PLAN SVEUČILIŠTA'!D291</f>
        <v>17611.28</v>
      </c>
      <c r="E215" s="79">
        <f>'ZBIRNO PLAN SVEUČILIŠTA'!E93+'ZBIRNO PLAN SVEUČILIŠTA'!E291</f>
        <v>3185.34</v>
      </c>
      <c r="F215" s="79">
        <f>'ZBIRNO PLAN SVEUČILIŠTA'!F93+'ZBIRNO PLAN SVEUČILIŠTA'!F291</f>
        <v>14997.677350852744</v>
      </c>
      <c r="G215" s="98">
        <f t="shared" si="82"/>
        <v>18.086930648993146</v>
      </c>
      <c r="H215" s="98">
        <f t="shared" si="83"/>
        <v>21.238888699115048</v>
      </c>
    </row>
    <row r="216" spans="1:8" s="21" customFormat="1">
      <c r="A216" s="137">
        <v>324</v>
      </c>
      <c r="B216" s="138" t="s">
        <v>1375</v>
      </c>
      <c r="C216" s="109">
        <f>C217</f>
        <v>34.906098613046652</v>
      </c>
      <c r="D216" s="109">
        <f>D217</f>
        <v>302.58999999999997</v>
      </c>
      <c r="E216" s="109">
        <f t="shared" ref="E216" si="86">E217</f>
        <v>1625.29</v>
      </c>
      <c r="F216" s="109">
        <f>F217</f>
        <v>2389.0105514632687</v>
      </c>
      <c r="G216" s="102">
        <f t="shared" si="82"/>
        <v>537.12614428764994</v>
      </c>
      <c r="H216" s="102">
        <f t="shared" si="83"/>
        <v>68.031930583333349</v>
      </c>
    </row>
    <row r="217" spans="1:8">
      <c r="A217" s="139">
        <v>3241</v>
      </c>
      <c r="B217" s="140" t="s">
        <v>1375</v>
      </c>
      <c r="C217" s="79">
        <f>'ZBIRNO PLAN SVEUČILIŠTA'!C292</f>
        <v>34.906098613046652</v>
      </c>
      <c r="D217" s="79">
        <f>'ZBIRNO PLAN SVEUČILIŠTA'!D292</f>
        <v>302.58999999999997</v>
      </c>
      <c r="E217" s="79">
        <f>'ZBIRNO PLAN SVEUČILIŠTA'!E292</f>
        <v>1625.29</v>
      </c>
      <c r="F217" s="79">
        <f>'ZBIRNO PLAN SVEUČILIŠTA'!F292</f>
        <v>2389.0105514632687</v>
      </c>
      <c r="G217" s="98">
        <f t="shared" si="82"/>
        <v>537.12614428764994</v>
      </c>
      <c r="H217" s="98">
        <f t="shared" si="83"/>
        <v>68.031930583333349</v>
      </c>
    </row>
    <row r="218" spans="1:8">
      <c r="A218" s="137">
        <v>329</v>
      </c>
      <c r="B218" s="138" t="s">
        <v>1285</v>
      </c>
      <c r="C218" s="109">
        <f>SUM(C219:C224)</f>
        <v>8184.4847036963301</v>
      </c>
      <c r="D218" s="109">
        <f>SUM(D219:D224)</f>
        <v>13387.46</v>
      </c>
      <c r="E218" s="109">
        <f t="shared" ref="E218" si="87">SUM(E219:E224)</f>
        <v>1499.4099999999999</v>
      </c>
      <c r="F218" s="109">
        <f>SUM(F219:F224)</f>
        <v>9556.0422058530748</v>
      </c>
      <c r="G218" s="102">
        <f t="shared" si="82"/>
        <v>11.200108160920742</v>
      </c>
      <c r="H218" s="102">
        <f t="shared" si="83"/>
        <v>15.690700895833334</v>
      </c>
    </row>
    <row r="219" spans="1:8">
      <c r="A219" s="139">
        <v>3292</v>
      </c>
      <c r="B219" s="140" t="s">
        <v>1281</v>
      </c>
      <c r="C219" s="79">
        <f>'ZBIRNO PLAN SVEUČILIŠTA'!C293</f>
        <v>2095.6931448669452</v>
      </c>
      <c r="D219" s="79">
        <f>'ZBIRNO PLAN SVEUČILIŠTA'!D293</f>
        <v>0</v>
      </c>
      <c r="E219" s="79">
        <f>'ZBIRNO PLAN SVEUČILIŠTA'!E293</f>
        <v>0</v>
      </c>
      <c r="F219" s="79">
        <f>'ZBIRNO PLAN SVEUČILIŠTA'!F293</f>
        <v>1990.8421262193906</v>
      </c>
      <c r="G219" s="98" t="e">
        <f t="shared" si="82"/>
        <v>#DIV/0!</v>
      </c>
      <c r="H219" s="98">
        <f t="shared" si="83"/>
        <v>0</v>
      </c>
    </row>
    <row r="220" spans="1:8">
      <c r="A220" s="139">
        <v>3293</v>
      </c>
      <c r="B220" s="140" t="s">
        <v>1320</v>
      </c>
      <c r="C220" s="79">
        <f>'ZBIRNO PLAN SVEUČILIŠTA'!C294+'ZBIRNO PLAN SVEUČILIŠTA'!C94</f>
        <v>2895.0826199482381</v>
      </c>
      <c r="D220" s="79">
        <f>'ZBIRNO PLAN SVEUČILIŠTA'!D294+'ZBIRNO PLAN SVEUČILIŠTA'!D94</f>
        <v>250.84</v>
      </c>
      <c r="E220" s="79">
        <f>'ZBIRNO PLAN SVEUČILIŠTA'!E294+'ZBIRNO PLAN SVEUČILIŠTA'!E94</f>
        <v>692.92000000000007</v>
      </c>
      <c r="F220" s="79">
        <f>'ZBIRNO PLAN SVEUČILIŠTA'!F294+'ZBIRNO PLAN SVEUČILIŠTA'!F94</f>
        <v>1327.2280841462605</v>
      </c>
      <c r="G220" s="98">
        <f t="shared" si="82"/>
        <v>276.23983415723171</v>
      </c>
      <c r="H220" s="98">
        <f t="shared" si="83"/>
        <v>52.208057400000008</v>
      </c>
    </row>
    <row r="221" spans="1:8">
      <c r="A221" s="139">
        <v>3294</v>
      </c>
      <c r="B221" s="140" t="s">
        <v>1283</v>
      </c>
      <c r="C221" s="79">
        <f>'ZBIRNO PLAN SVEUČILIŠTA'!C295+'ZBIRNO PLAN SVEUČILIŠTA'!C95</f>
        <v>2382.1089654257084</v>
      </c>
      <c r="D221" s="79">
        <f>'ZBIRNO PLAN SVEUČILIŠTA'!D295+'ZBIRNO PLAN SVEUČILIŠTA'!D95</f>
        <v>1536.04</v>
      </c>
      <c r="E221" s="79">
        <f>'ZBIRNO PLAN SVEUČILIŠTA'!E295+'ZBIRNO PLAN SVEUČILIŠTA'!E95</f>
        <v>450.09</v>
      </c>
      <c r="F221" s="79">
        <f>'ZBIRNO PLAN SVEUČILIŠTA'!F295+'ZBIRNO PLAN SVEUČILIŠTA'!F95</f>
        <v>796.33685048775624</v>
      </c>
      <c r="G221" s="98">
        <f t="shared" si="82"/>
        <v>29.301971302830655</v>
      </c>
      <c r="H221" s="98">
        <f t="shared" si="83"/>
        <v>56.52005175</v>
      </c>
    </row>
    <row r="222" spans="1:8">
      <c r="A222" s="139">
        <v>3295</v>
      </c>
      <c r="B222" s="140" t="s">
        <v>1284</v>
      </c>
      <c r="C222" s="79">
        <f>'ZBIRNO PLAN SVEUČILIŠTA'!C296</f>
        <v>0</v>
      </c>
      <c r="D222" s="79">
        <f>'ZBIRNO PLAN SVEUČILIŠTA'!D296</f>
        <v>51.76</v>
      </c>
      <c r="E222" s="79">
        <f>'ZBIRNO PLAN SVEUČILIŠTA'!E296</f>
        <v>316.39999999999998</v>
      </c>
      <c r="F222" s="79">
        <f>'ZBIRNO PLAN SVEUČILIŠTA'!F296</f>
        <v>663.61404207313024</v>
      </c>
      <c r="G222" s="98">
        <f t="shared" si="82"/>
        <v>611.28284389489954</v>
      </c>
      <c r="H222" s="98">
        <f t="shared" si="83"/>
        <v>47.678315999999995</v>
      </c>
    </row>
    <row r="223" spans="1:8">
      <c r="A223" s="139">
        <v>3296</v>
      </c>
      <c r="B223" s="140" t="s">
        <v>1467</v>
      </c>
      <c r="C223" s="79">
        <f>'ZBIRNO PLAN SVEUČILIŠTA'!C297</f>
        <v>582.78585174862292</v>
      </c>
      <c r="D223" s="79">
        <f>'ZBIRNO PLAN SVEUČILIŠTA'!D297</f>
        <v>11548.82</v>
      </c>
      <c r="E223" s="79">
        <f>'ZBIRNO PLAN SVEUČILIŠTA'!E297</f>
        <v>0</v>
      </c>
      <c r="F223" s="79">
        <f>'ZBIRNO PLAN SVEUČILIŠTA'!F297</f>
        <v>0</v>
      </c>
      <c r="G223" s="98">
        <f t="shared" si="82"/>
        <v>0</v>
      </c>
      <c r="H223" s="98" t="e">
        <f t="shared" si="83"/>
        <v>#DIV/0!</v>
      </c>
    </row>
    <row r="224" spans="1:8">
      <c r="A224" s="139">
        <v>3299</v>
      </c>
      <c r="B224" s="140" t="s">
        <v>1285</v>
      </c>
      <c r="C224" s="79">
        <f>'ZBIRNO PLAN SVEUČILIŠTA'!C298</f>
        <v>228.81412170681531</v>
      </c>
      <c r="D224" s="79">
        <f>'ZBIRNO PLAN SVEUČILIŠTA'!D298</f>
        <v>0</v>
      </c>
      <c r="E224" s="79">
        <f>'ZBIRNO PLAN SVEUČILIŠTA'!E298</f>
        <v>40</v>
      </c>
      <c r="F224" s="79">
        <f>'ZBIRNO PLAN SVEUČILIŠTA'!F298</f>
        <v>4778.0211029265383</v>
      </c>
      <c r="G224" s="98" t="e">
        <f t="shared" si="82"/>
        <v>#DIV/0!</v>
      </c>
      <c r="H224" s="98">
        <f t="shared" si="83"/>
        <v>0.83716666666666661</v>
      </c>
    </row>
    <row r="225" spans="1:8">
      <c r="A225" s="137">
        <v>34</v>
      </c>
      <c r="B225" s="138" t="s">
        <v>1368</v>
      </c>
      <c r="C225" s="109">
        <f>C226</f>
        <v>86.667993894750808</v>
      </c>
      <c r="D225" s="109">
        <f>D226</f>
        <v>48</v>
      </c>
      <c r="E225" s="109">
        <f t="shared" ref="E225" si="88">E226</f>
        <v>89.68</v>
      </c>
      <c r="F225" s="109">
        <f>F226</f>
        <v>663.61404207313024</v>
      </c>
      <c r="G225" s="102">
        <f t="shared" si="82"/>
        <v>186.83333333333334</v>
      </c>
      <c r="H225" s="102">
        <f t="shared" si="83"/>
        <v>13.513879200000002</v>
      </c>
    </row>
    <row r="226" spans="1:8">
      <c r="A226" s="137">
        <v>343</v>
      </c>
      <c r="B226" s="138" t="s">
        <v>1369</v>
      </c>
      <c r="C226" s="109">
        <f>C227+C228+C230+C229</f>
        <v>86.667993894750808</v>
      </c>
      <c r="D226" s="109">
        <f>D227+D228+D230+D229</f>
        <v>48</v>
      </c>
      <c r="E226" s="109">
        <f t="shared" ref="E226" si="89">E227+E228+E230+E229</f>
        <v>89.68</v>
      </c>
      <c r="F226" s="109">
        <f>F227+F228+F230+F229</f>
        <v>663.61404207313024</v>
      </c>
      <c r="G226" s="102">
        <f t="shared" si="82"/>
        <v>186.83333333333334</v>
      </c>
      <c r="H226" s="102">
        <f t="shared" si="83"/>
        <v>13.513879200000002</v>
      </c>
    </row>
    <row r="227" spans="1:8">
      <c r="A227" s="139">
        <v>3431</v>
      </c>
      <c r="B227" s="140" t="s">
        <v>1286</v>
      </c>
      <c r="C227" s="79">
        <f>'ZBIRNO PLAN SVEUČILIŠTA'!C299</f>
        <v>86.667993894750808</v>
      </c>
      <c r="D227" s="79">
        <f>'ZBIRNO PLAN SVEUČILIŠTA'!D299</f>
        <v>35.950000000000003</v>
      </c>
      <c r="E227" s="79">
        <f>'ZBIRNO PLAN SVEUČILIŠTA'!E299</f>
        <v>89.68</v>
      </c>
      <c r="F227" s="79">
        <f>'ZBIRNO PLAN SVEUČILIŠTA'!F299</f>
        <v>663.61404207313024</v>
      </c>
      <c r="G227" s="98">
        <f t="shared" si="82"/>
        <v>249.45757997218359</v>
      </c>
      <c r="H227" s="98">
        <f t="shared" si="83"/>
        <v>13.513879200000002</v>
      </c>
    </row>
    <row r="228" spans="1:8" hidden="1">
      <c r="A228" s="139">
        <v>3432</v>
      </c>
      <c r="B228" s="142" t="s">
        <v>1321</v>
      </c>
      <c r="C228" s="79">
        <f>'ZBIRNO PLAN SVEUČILIŠTA'!C300</f>
        <v>0</v>
      </c>
      <c r="D228" s="79">
        <f>'ZBIRNO PLAN SVEUČILIŠTA'!D300</f>
        <v>0</v>
      </c>
      <c r="E228" s="79">
        <f>'ZBIRNO PLAN SVEUČILIŠTA'!E300</f>
        <v>0</v>
      </c>
      <c r="F228" s="79">
        <f>'ZBIRNO PLAN SVEUČILIŠTA'!F300</f>
        <v>0</v>
      </c>
      <c r="G228" s="98" t="e">
        <f t="shared" si="82"/>
        <v>#DIV/0!</v>
      </c>
      <c r="H228" s="98" t="e">
        <f t="shared" si="83"/>
        <v>#DIV/0!</v>
      </c>
    </row>
    <row r="229" spans="1:8">
      <c r="A229" s="139">
        <v>3433</v>
      </c>
      <c r="B229" s="142" t="s">
        <v>1447</v>
      </c>
      <c r="C229" s="79">
        <f>'ZBIRNO PLAN SVEUČILIŠTA'!C301</f>
        <v>0</v>
      </c>
      <c r="D229" s="79">
        <f>'ZBIRNO PLAN SVEUČILIŠTA'!D301</f>
        <v>12.05</v>
      </c>
      <c r="E229" s="79">
        <f>'ZBIRNO PLAN SVEUČILIŠTA'!E301</f>
        <v>0</v>
      </c>
      <c r="F229" s="79">
        <f>'ZBIRNO PLAN SVEUČILIŠTA'!F301</f>
        <v>0</v>
      </c>
      <c r="G229" s="98">
        <f t="shared" si="82"/>
        <v>0</v>
      </c>
      <c r="H229" s="98" t="e">
        <f t="shared" si="83"/>
        <v>#DIV/0!</v>
      </c>
    </row>
    <row r="230" spans="1:8" hidden="1">
      <c r="A230" s="139">
        <v>3434</v>
      </c>
      <c r="B230" s="142" t="s">
        <v>1322</v>
      </c>
      <c r="C230" s="79">
        <f>'ZBIRNO PLAN SVEUČILIŠTA'!C302</f>
        <v>0</v>
      </c>
      <c r="D230" s="79">
        <f>'ZBIRNO PLAN SVEUČILIŠTA'!D302</f>
        <v>0</v>
      </c>
      <c r="E230" s="79">
        <f>'ZBIRNO PLAN SVEUČILIŠTA'!E302</f>
        <v>0</v>
      </c>
      <c r="F230" s="79">
        <f>'ZBIRNO PLAN SVEUČILIŠTA'!F302</f>
        <v>0</v>
      </c>
      <c r="G230" s="98" t="e">
        <f t="shared" si="82"/>
        <v>#DIV/0!</v>
      </c>
      <c r="H230" s="98" t="e">
        <f t="shared" si="83"/>
        <v>#DIV/0!</v>
      </c>
    </row>
    <row r="231" spans="1:8" s="21" customFormat="1" hidden="1">
      <c r="A231" s="137">
        <v>35</v>
      </c>
      <c r="B231" s="147" t="s">
        <v>1614</v>
      </c>
      <c r="C231" s="109">
        <f>C232</f>
        <v>0</v>
      </c>
      <c r="D231" s="109">
        <f>D232</f>
        <v>0</v>
      </c>
      <c r="E231" s="109">
        <f t="shared" ref="E231:E232" si="90">E232</f>
        <v>0</v>
      </c>
      <c r="F231" s="109">
        <f>F232</f>
        <v>0</v>
      </c>
      <c r="G231" s="102" t="e">
        <f t="shared" si="82"/>
        <v>#DIV/0!</v>
      </c>
      <c r="H231" s="102" t="e">
        <f t="shared" si="83"/>
        <v>#DIV/0!</v>
      </c>
    </row>
    <row r="232" spans="1:8" s="21" customFormat="1" ht="30" hidden="1">
      <c r="A232" s="137">
        <v>353</v>
      </c>
      <c r="B232" s="147" t="s">
        <v>1615</v>
      </c>
      <c r="C232" s="109">
        <f>C233</f>
        <v>0</v>
      </c>
      <c r="D232" s="109">
        <f>D233</f>
        <v>0</v>
      </c>
      <c r="E232" s="109">
        <f t="shared" si="90"/>
        <v>0</v>
      </c>
      <c r="F232" s="109">
        <f>F233</f>
        <v>0</v>
      </c>
      <c r="G232" s="102" t="e">
        <f t="shared" si="82"/>
        <v>#DIV/0!</v>
      </c>
      <c r="H232" s="102" t="e">
        <f t="shared" si="83"/>
        <v>#DIV/0!</v>
      </c>
    </row>
    <row r="233" spans="1:8" s="19" customFormat="1" ht="15" hidden="1" customHeight="1">
      <c r="A233" s="60">
        <v>3531</v>
      </c>
      <c r="B233" s="145" t="s">
        <v>1590</v>
      </c>
      <c r="C233" s="79">
        <f>'ZBIRNO PLAN SVEUČILIŠTA'!C96</f>
        <v>0</v>
      </c>
      <c r="D233" s="79">
        <f>'ZBIRNO PLAN SVEUČILIŠTA'!D96</f>
        <v>0</v>
      </c>
      <c r="E233" s="79">
        <f>'ZBIRNO PLAN SVEUČILIŠTA'!E96</f>
        <v>0</v>
      </c>
      <c r="F233" s="79">
        <f>'ZBIRNO PLAN SVEUČILIŠTA'!F96</f>
        <v>0</v>
      </c>
      <c r="G233" s="98" t="e">
        <f t="shared" si="82"/>
        <v>#DIV/0!</v>
      </c>
      <c r="H233" s="98" t="e">
        <f t="shared" si="83"/>
        <v>#DIV/0!</v>
      </c>
    </row>
    <row r="234" spans="1:8" s="21" customFormat="1">
      <c r="A234" s="137">
        <v>36</v>
      </c>
      <c r="B234" s="138" t="s">
        <v>1423</v>
      </c>
      <c r="C234" s="109">
        <f>C235+C237</f>
        <v>19581.790430685513</v>
      </c>
      <c r="D234" s="109">
        <f>D235+D237</f>
        <v>11977.5</v>
      </c>
      <c r="E234" s="109">
        <f t="shared" ref="E234" si="91">E235+E237</f>
        <v>15407.95</v>
      </c>
      <c r="F234" s="109">
        <f>F235+F237</f>
        <v>23890.105514632687</v>
      </c>
      <c r="G234" s="102">
        <f t="shared" si="82"/>
        <v>128.64078480484241</v>
      </c>
      <c r="H234" s="102">
        <f t="shared" si="83"/>
        <v>64.495110708333343</v>
      </c>
    </row>
    <row r="235" spans="1:8" s="21" customFormat="1" hidden="1">
      <c r="A235" s="137">
        <v>361</v>
      </c>
      <c r="B235" s="138" t="s">
        <v>1616</v>
      </c>
      <c r="C235" s="109">
        <f>C236</f>
        <v>0</v>
      </c>
      <c r="D235" s="109">
        <f>D236</f>
        <v>0</v>
      </c>
      <c r="E235" s="109">
        <f t="shared" ref="E235" si="92">E236</f>
        <v>0</v>
      </c>
      <c r="F235" s="109">
        <f>F236</f>
        <v>0</v>
      </c>
      <c r="G235" s="102" t="e">
        <f t="shared" si="82"/>
        <v>#DIV/0!</v>
      </c>
      <c r="H235" s="102" t="e">
        <f t="shared" si="83"/>
        <v>#DIV/0!</v>
      </c>
    </row>
    <row r="236" spans="1:8" s="19" customFormat="1" ht="15" hidden="1" customHeight="1">
      <c r="A236" s="60">
        <v>3611</v>
      </c>
      <c r="B236" s="145" t="s">
        <v>1591</v>
      </c>
      <c r="C236" s="79">
        <f>'ZBIRNO PLAN SVEUČILIŠTA'!C97</f>
        <v>0</v>
      </c>
      <c r="D236" s="79">
        <f>'ZBIRNO PLAN SVEUČILIŠTA'!D97</f>
        <v>0</v>
      </c>
      <c r="E236" s="79">
        <f>'ZBIRNO PLAN SVEUČILIŠTA'!E97</f>
        <v>0</v>
      </c>
      <c r="F236" s="79">
        <f>'ZBIRNO PLAN SVEUČILIŠTA'!F97</f>
        <v>0</v>
      </c>
      <c r="G236" s="98" t="e">
        <f t="shared" si="82"/>
        <v>#DIV/0!</v>
      </c>
      <c r="H236" s="98" t="e">
        <f t="shared" si="83"/>
        <v>#DIV/0!</v>
      </c>
    </row>
    <row r="237" spans="1:8" s="21" customFormat="1">
      <c r="A237" s="137">
        <v>369</v>
      </c>
      <c r="B237" s="138" t="s">
        <v>1323</v>
      </c>
      <c r="C237" s="109">
        <f>C238</f>
        <v>19581.790430685513</v>
      </c>
      <c r="D237" s="109">
        <f>D238</f>
        <v>11977.5</v>
      </c>
      <c r="E237" s="109">
        <f t="shared" ref="E237" si="93">E238</f>
        <v>15407.95</v>
      </c>
      <c r="F237" s="109">
        <f>F238</f>
        <v>23890.105514632687</v>
      </c>
      <c r="G237" s="102">
        <f t="shared" si="82"/>
        <v>128.64078480484241</v>
      </c>
      <c r="H237" s="102">
        <f t="shared" si="83"/>
        <v>64.495110708333343</v>
      </c>
    </row>
    <row r="238" spans="1:8">
      <c r="A238" s="139">
        <v>3691</v>
      </c>
      <c r="B238" s="140" t="s">
        <v>1323</v>
      </c>
      <c r="C238" s="79">
        <f>'ZBIRNO PLAN SVEUČILIŠTA'!C303</f>
        <v>19581.790430685513</v>
      </c>
      <c r="D238" s="79">
        <f>'ZBIRNO PLAN SVEUČILIŠTA'!D303</f>
        <v>11977.5</v>
      </c>
      <c r="E238" s="79">
        <f>'ZBIRNO PLAN SVEUČILIŠTA'!E303</f>
        <v>15407.95</v>
      </c>
      <c r="F238" s="79">
        <f>'ZBIRNO PLAN SVEUČILIŠTA'!F303</f>
        <v>23890.105514632687</v>
      </c>
      <c r="G238" s="98">
        <f t="shared" si="82"/>
        <v>128.64078480484241</v>
      </c>
      <c r="H238" s="98">
        <f t="shared" si="83"/>
        <v>64.495110708333343</v>
      </c>
    </row>
    <row r="239" spans="1:8" ht="30">
      <c r="A239" s="137">
        <v>37</v>
      </c>
      <c r="B239" s="148" t="s">
        <v>1378</v>
      </c>
      <c r="C239" s="109">
        <f>C240</f>
        <v>0</v>
      </c>
      <c r="D239" s="109">
        <f>D240</f>
        <v>295.79000000000002</v>
      </c>
      <c r="E239" s="109">
        <f t="shared" ref="E239" si="94">E240</f>
        <v>0</v>
      </c>
      <c r="F239" s="109">
        <f>F240</f>
        <v>0</v>
      </c>
      <c r="G239" s="102">
        <f t="shared" si="82"/>
        <v>0</v>
      </c>
      <c r="H239" s="102" t="e">
        <f t="shared" si="83"/>
        <v>#DIV/0!</v>
      </c>
    </row>
    <row r="240" spans="1:8">
      <c r="A240" s="137">
        <v>372</v>
      </c>
      <c r="B240" s="138" t="s">
        <v>1379</v>
      </c>
      <c r="C240" s="109">
        <f>C242+C241</f>
        <v>0</v>
      </c>
      <c r="D240" s="109">
        <f>D242+D241</f>
        <v>295.79000000000002</v>
      </c>
      <c r="E240" s="109">
        <f t="shared" ref="E240" si="95">E242+E241</f>
        <v>0</v>
      </c>
      <c r="F240" s="109">
        <f>F242+F241</f>
        <v>0</v>
      </c>
      <c r="G240" s="102">
        <f t="shared" si="82"/>
        <v>0</v>
      </c>
      <c r="H240" s="102" t="e">
        <f t="shared" si="83"/>
        <v>#DIV/0!</v>
      </c>
    </row>
    <row r="241" spans="1:8">
      <c r="A241" s="139">
        <v>3721</v>
      </c>
      <c r="B241" s="140" t="s">
        <v>1670</v>
      </c>
      <c r="C241" s="79">
        <f>'ZBIRNO PLAN SVEUČILIŠTA'!C304</f>
        <v>0</v>
      </c>
      <c r="D241" s="79">
        <f>'ZBIRNO PLAN SVEUČILIŠTA'!D304</f>
        <v>295.79000000000002</v>
      </c>
      <c r="E241" s="79">
        <f>'ZBIRNO PLAN SVEUČILIŠTA'!E304</f>
        <v>0</v>
      </c>
      <c r="F241" s="79">
        <f>'ZBIRNO PLAN SVEUČILIŠTA'!F304</f>
        <v>0</v>
      </c>
      <c r="G241" s="98">
        <f t="shared" si="82"/>
        <v>0</v>
      </c>
      <c r="H241" s="98" t="e">
        <f t="shared" si="83"/>
        <v>#DIV/0!</v>
      </c>
    </row>
    <row r="242" spans="1:8" hidden="1">
      <c r="A242" s="139">
        <v>3722</v>
      </c>
      <c r="B242" s="140" t="s">
        <v>1330</v>
      </c>
      <c r="C242" s="79">
        <f>'ZBIRNO PLAN SVEUČILIŠTA'!C305</f>
        <v>0</v>
      </c>
      <c r="D242" s="79">
        <f>'ZBIRNO PLAN SVEUČILIŠTA'!D305</f>
        <v>0</v>
      </c>
      <c r="E242" s="79">
        <f>'ZBIRNO PLAN SVEUČILIŠTA'!E305</f>
        <v>0</v>
      </c>
      <c r="F242" s="79">
        <f>'ZBIRNO PLAN SVEUČILIŠTA'!F305</f>
        <v>0</v>
      </c>
      <c r="G242" s="98" t="e">
        <f t="shared" si="82"/>
        <v>#DIV/0!</v>
      </c>
      <c r="H242" s="98" t="e">
        <f t="shared" si="83"/>
        <v>#DIV/0!</v>
      </c>
    </row>
    <row r="243" spans="1:8">
      <c r="A243" s="137">
        <v>38</v>
      </c>
      <c r="B243" s="138" t="s">
        <v>1377</v>
      </c>
      <c r="C243" s="109">
        <f>C244</f>
        <v>0</v>
      </c>
      <c r="D243" s="109">
        <f>D244</f>
        <v>0</v>
      </c>
      <c r="E243" s="109">
        <f t="shared" ref="E243" si="96">E244</f>
        <v>0</v>
      </c>
      <c r="F243" s="109">
        <f>F244</f>
        <v>0</v>
      </c>
      <c r="G243" s="102" t="e">
        <f t="shared" si="82"/>
        <v>#DIV/0!</v>
      </c>
      <c r="H243" s="102" t="e">
        <f t="shared" si="83"/>
        <v>#DIV/0!</v>
      </c>
    </row>
    <row r="244" spans="1:8">
      <c r="A244" s="137">
        <v>381</v>
      </c>
      <c r="B244" s="138" t="s">
        <v>1363</v>
      </c>
      <c r="C244" s="109">
        <f>C246+C245+C247</f>
        <v>0</v>
      </c>
      <c r="D244" s="109">
        <f>D246+D245+D247</f>
        <v>0</v>
      </c>
      <c r="E244" s="109">
        <f t="shared" ref="E244" si="97">E246+E245+E247</f>
        <v>0</v>
      </c>
      <c r="F244" s="109">
        <f>F246+F245+F247</f>
        <v>0</v>
      </c>
      <c r="G244" s="102" t="e">
        <f t="shared" si="82"/>
        <v>#DIV/0!</v>
      </c>
      <c r="H244" s="102" t="e">
        <f t="shared" si="83"/>
        <v>#DIV/0!</v>
      </c>
    </row>
    <row r="245" spans="1:8" hidden="1">
      <c r="A245" s="139">
        <v>3811</v>
      </c>
      <c r="B245" s="140" t="s">
        <v>1331</v>
      </c>
      <c r="C245" s="79">
        <f>'ZBIRNO PLAN SVEUČILIŠTA'!C306</f>
        <v>0</v>
      </c>
      <c r="D245" s="79">
        <f>'ZBIRNO PLAN SVEUČILIŠTA'!D306</f>
        <v>0</v>
      </c>
      <c r="E245" s="79">
        <f>'ZBIRNO PLAN SVEUČILIŠTA'!E306</f>
        <v>0</v>
      </c>
      <c r="F245" s="79">
        <f>'ZBIRNO PLAN SVEUČILIŠTA'!F306</f>
        <v>0</v>
      </c>
      <c r="G245" s="98" t="e">
        <f t="shared" si="82"/>
        <v>#DIV/0!</v>
      </c>
      <c r="H245" s="98" t="e">
        <f t="shared" si="83"/>
        <v>#DIV/0!</v>
      </c>
    </row>
    <row r="246" spans="1:8">
      <c r="A246" s="139">
        <v>3812</v>
      </c>
      <c r="B246" s="140" t="s">
        <v>1439</v>
      </c>
      <c r="C246" s="79">
        <f>'ZBIRNO PLAN SVEUČILIŠTA'!C307</f>
        <v>0</v>
      </c>
      <c r="D246" s="79">
        <f>'ZBIRNO PLAN SVEUČILIŠTA'!D307</f>
        <v>0</v>
      </c>
      <c r="E246" s="79">
        <f>'ZBIRNO PLAN SVEUČILIŠTA'!E307</f>
        <v>0</v>
      </c>
      <c r="F246" s="79">
        <f>'ZBIRNO PLAN SVEUČILIŠTA'!F307</f>
        <v>0</v>
      </c>
      <c r="G246" s="98" t="e">
        <f t="shared" si="82"/>
        <v>#DIV/0!</v>
      </c>
      <c r="H246" s="98" t="e">
        <f t="shared" si="83"/>
        <v>#DIV/0!</v>
      </c>
    </row>
    <row r="247" spans="1:8" s="19" customFormat="1" ht="15" hidden="1" customHeight="1">
      <c r="A247" s="60">
        <v>3813</v>
      </c>
      <c r="B247" s="145" t="s">
        <v>1592</v>
      </c>
      <c r="C247" s="79">
        <f>'ZBIRNO PLAN SVEUČILIŠTA'!C98</f>
        <v>0</v>
      </c>
      <c r="D247" s="79">
        <f>'ZBIRNO PLAN SVEUČILIŠTA'!D98</f>
        <v>0</v>
      </c>
      <c r="E247" s="79">
        <f>'ZBIRNO PLAN SVEUČILIŠTA'!E98</f>
        <v>0</v>
      </c>
      <c r="F247" s="79">
        <f>'ZBIRNO PLAN SVEUČILIŠTA'!F98</f>
        <v>0</v>
      </c>
      <c r="G247" s="98" t="e">
        <f t="shared" si="82"/>
        <v>#DIV/0!</v>
      </c>
      <c r="H247" s="98" t="e">
        <f t="shared" si="83"/>
        <v>#DIV/0!</v>
      </c>
    </row>
    <row r="248" spans="1:8">
      <c r="A248" s="137">
        <v>4</v>
      </c>
      <c r="B248" s="138" t="s">
        <v>1370</v>
      </c>
      <c r="C248" s="109">
        <f>C249+C253+C270</f>
        <v>676194.43891432742</v>
      </c>
      <c r="D248" s="109">
        <f>D249+D253+D270</f>
        <v>95361.03</v>
      </c>
      <c r="E248" s="109">
        <f>E249+E253+E270</f>
        <v>37666.67</v>
      </c>
      <c r="F248" s="109">
        <f>F249+F253+F270</f>
        <v>235981.15336120507</v>
      </c>
      <c r="G248" s="102">
        <f t="shared" si="82"/>
        <v>39.499017575628116</v>
      </c>
      <c r="H248" s="102">
        <f t="shared" si="83"/>
        <v>15.961728071709787</v>
      </c>
    </row>
    <row r="249" spans="1:8">
      <c r="A249" s="137">
        <v>41</v>
      </c>
      <c r="B249" s="138" t="s">
        <v>1380</v>
      </c>
      <c r="C249" s="109">
        <f>C250</f>
        <v>387701.37368106708</v>
      </c>
      <c r="D249" s="109">
        <f>D250</f>
        <v>0</v>
      </c>
      <c r="E249" s="109">
        <f t="shared" ref="E249" si="98">E250</f>
        <v>0</v>
      </c>
      <c r="F249" s="109">
        <f>F250</f>
        <v>3981.6842524387812</v>
      </c>
      <c r="G249" s="102" t="e">
        <f t="shared" si="82"/>
        <v>#DIV/0!</v>
      </c>
      <c r="H249" s="102">
        <f t="shared" si="83"/>
        <v>0</v>
      </c>
    </row>
    <row r="250" spans="1:8">
      <c r="A250" s="137">
        <v>412</v>
      </c>
      <c r="B250" s="138" t="s">
        <v>1332</v>
      </c>
      <c r="C250" s="109">
        <f>C251+C252</f>
        <v>387701.37368106708</v>
      </c>
      <c r="D250" s="109">
        <f>D251+D252</f>
        <v>0</v>
      </c>
      <c r="E250" s="109">
        <f t="shared" ref="E250" si="99">E251+E252</f>
        <v>0</v>
      </c>
      <c r="F250" s="109">
        <f>F251+F252</f>
        <v>3981.6842524387812</v>
      </c>
      <c r="G250" s="102" t="e">
        <f t="shared" si="82"/>
        <v>#DIV/0!</v>
      </c>
      <c r="H250" s="102">
        <f t="shared" si="83"/>
        <v>0</v>
      </c>
    </row>
    <row r="251" spans="1:8">
      <c r="A251" s="139">
        <v>4123</v>
      </c>
      <c r="B251" s="140" t="s">
        <v>1332</v>
      </c>
      <c r="C251" s="79">
        <f>'ZBIRNO PLAN SVEUČILIŠTA'!C308</f>
        <v>3742.5177516756253</v>
      </c>
      <c r="D251" s="79">
        <f>'ZBIRNO PLAN SVEUČILIŠTA'!D308</f>
        <v>0</v>
      </c>
      <c r="E251" s="79">
        <f>'ZBIRNO PLAN SVEUČILIŠTA'!E308</f>
        <v>0</v>
      </c>
      <c r="F251" s="79">
        <f>'ZBIRNO PLAN SVEUČILIŠTA'!F308</f>
        <v>3981.6842524387812</v>
      </c>
      <c r="G251" s="98" t="e">
        <f t="shared" si="82"/>
        <v>#DIV/0!</v>
      </c>
      <c r="H251" s="98">
        <f t="shared" si="83"/>
        <v>0</v>
      </c>
    </row>
    <row r="252" spans="1:8">
      <c r="A252" s="139">
        <v>4124</v>
      </c>
      <c r="B252" s="140" t="s">
        <v>1564</v>
      </c>
      <c r="C252" s="79">
        <f>'ZBIRNO PLAN SVEUČILIŠTA'!C309</f>
        <v>383958.85592939146</v>
      </c>
      <c r="D252" s="79">
        <f>'ZBIRNO PLAN SVEUČILIŠTA'!D309</f>
        <v>0</v>
      </c>
      <c r="E252" s="79">
        <f>'ZBIRNO PLAN SVEUČILIŠTA'!E309</f>
        <v>0</v>
      </c>
      <c r="F252" s="79">
        <f>'ZBIRNO PLAN SVEUČILIŠTA'!F309</f>
        <v>0</v>
      </c>
      <c r="G252" s="98" t="e">
        <f t="shared" si="82"/>
        <v>#DIV/0!</v>
      </c>
      <c r="H252" s="98" t="e">
        <f t="shared" si="83"/>
        <v>#DIV/0!</v>
      </c>
    </row>
    <row r="253" spans="1:8">
      <c r="A253" s="137">
        <v>42</v>
      </c>
      <c r="B253" s="138" t="s">
        <v>1371</v>
      </c>
      <c r="C253" s="109">
        <f>C254+C261+C264+C266</f>
        <v>288493.06523326033</v>
      </c>
      <c r="D253" s="109">
        <f>D254+D261+D264+D266</f>
        <v>28414.560000000001</v>
      </c>
      <c r="E253" s="109">
        <f>E254+E261+E264+E266</f>
        <v>31134.63</v>
      </c>
      <c r="F253" s="109">
        <f>F254+F261+F264+F266</f>
        <v>231999.46910876629</v>
      </c>
      <c r="G253" s="102">
        <f t="shared" si="82"/>
        <v>109.57280352044867</v>
      </c>
      <c r="H253" s="102">
        <f t="shared" si="83"/>
        <v>13.42012984754005</v>
      </c>
    </row>
    <row r="254" spans="1:8">
      <c r="A254" s="137">
        <v>422</v>
      </c>
      <c r="B254" s="138" t="s">
        <v>1372</v>
      </c>
      <c r="C254" s="109">
        <f>SUM(C255:C260)</f>
        <v>234103.5237905634</v>
      </c>
      <c r="D254" s="109">
        <f>SUM(D255:D260)</f>
        <v>23810.83</v>
      </c>
      <c r="E254" s="109">
        <f>SUM(E255:E260)</f>
        <v>26694.43</v>
      </c>
      <c r="F254" s="109">
        <f>SUM(F255:F260)</f>
        <v>197491.53892096353</v>
      </c>
      <c r="G254" s="102">
        <f t="shared" si="82"/>
        <v>112.11045562040465</v>
      </c>
      <c r="H254" s="102">
        <f t="shared" si="83"/>
        <v>13.516746158266132</v>
      </c>
    </row>
    <row r="255" spans="1:8">
      <c r="A255" s="139">
        <v>4221</v>
      </c>
      <c r="B255" s="140" t="s">
        <v>1287</v>
      </c>
      <c r="C255" s="79">
        <f>'ZBIRNO PLAN SVEUČILIŠTA'!C99+'ZBIRNO PLAN SVEUČILIŠTA'!C310</f>
        <v>169374.74284955868</v>
      </c>
      <c r="D255" s="79">
        <f>'ZBIRNO PLAN SVEUČILIŠTA'!D99+'ZBIRNO PLAN SVEUČILIŠTA'!D310</f>
        <v>6944.8</v>
      </c>
      <c r="E255" s="79">
        <f>'ZBIRNO PLAN SVEUČILIŠTA'!E99+'ZBIRNO PLAN SVEUČILIŠTA'!E310</f>
        <v>5338.28</v>
      </c>
      <c r="F255" s="79">
        <f>'ZBIRNO PLAN SVEUČILIŠTA'!F99+'ZBIRNO PLAN SVEUČILIŠTA'!F310</f>
        <v>79633.685048775631</v>
      </c>
      <c r="G255" s="98">
        <f t="shared" si="82"/>
        <v>76.867296394424599</v>
      </c>
      <c r="H255" s="98">
        <f t="shared" si="83"/>
        <v>6.7035451100000003</v>
      </c>
    </row>
    <row r="256" spans="1:8">
      <c r="A256" s="139">
        <v>4222</v>
      </c>
      <c r="B256" s="140" t="s">
        <v>1325</v>
      </c>
      <c r="C256" s="79">
        <f>'ZBIRNO PLAN SVEUČILIŠTA'!C311</f>
        <v>3503.8821421461275</v>
      </c>
      <c r="D256" s="79">
        <f>'ZBIRNO PLAN SVEUČILIŠTA'!D311</f>
        <v>0</v>
      </c>
      <c r="E256" s="79">
        <f>'ZBIRNO PLAN SVEUČILIŠTA'!E311</f>
        <v>0</v>
      </c>
      <c r="F256" s="79">
        <f>'ZBIRNO PLAN SVEUČILIŠTA'!F311</f>
        <v>0</v>
      </c>
      <c r="G256" s="98" t="e">
        <f t="shared" si="82"/>
        <v>#DIV/0!</v>
      </c>
      <c r="H256" s="98" t="e">
        <f t="shared" si="83"/>
        <v>#DIV/0!</v>
      </c>
    </row>
    <row r="257" spans="1:8">
      <c r="A257" s="139">
        <v>4223</v>
      </c>
      <c r="B257" s="140" t="s">
        <v>1333</v>
      </c>
      <c r="C257" s="79">
        <f>'ZBIRNO PLAN SVEUČILIŠTA'!C312</f>
        <v>3994.2929192381707</v>
      </c>
      <c r="D257" s="79">
        <f>'ZBIRNO PLAN SVEUČILIŠTA'!D312</f>
        <v>10884.78</v>
      </c>
      <c r="E257" s="79">
        <f>'ZBIRNO PLAN SVEUČILIŠTA'!E312</f>
        <v>0</v>
      </c>
      <c r="F257" s="79">
        <f>'ZBIRNO PLAN SVEUČILIŠTA'!F312</f>
        <v>2787.1789767071468</v>
      </c>
      <c r="G257" s="98">
        <f t="shared" si="82"/>
        <v>0</v>
      </c>
      <c r="H257" s="98">
        <f t="shared" si="83"/>
        <v>0</v>
      </c>
    </row>
    <row r="258" spans="1:8">
      <c r="A258" s="139">
        <v>4224</v>
      </c>
      <c r="B258" s="140" t="s">
        <v>1334</v>
      </c>
      <c r="C258" s="79">
        <f>'ZBIRNO PLAN SVEUČILIŠTA'!C313+'ZBIRNO PLAN SVEUČILIŠTA'!C100</f>
        <v>46551.197823345938</v>
      </c>
      <c r="D258" s="79">
        <f>'ZBIRNO PLAN SVEUČILIŠTA'!D313+'ZBIRNO PLAN SVEUČILIŠTA'!D100</f>
        <v>0</v>
      </c>
      <c r="E258" s="79">
        <f>'ZBIRNO PLAN SVEUČILIŠTA'!E313+'ZBIRNO PLAN SVEUČILIŠTA'!E100</f>
        <v>20757.150000000001</v>
      </c>
      <c r="F258" s="79">
        <f>'ZBIRNO PLAN SVEUČILIŠTA'!F313+'ZBIRNO PLAN SVEUČILIŠTA'!F100</f>
        <v>93835.025549140613</v>
      </c>
      <c r="G258" s="98" t="e">
        <f t="shared" si="82"/>
        <v>#DIV/0!</v>
      </c>
      <c r="H258" s="98">
        <f t="shared" si="83"/>
        <v>22.120897690947668</v>
      </c>
    </row>
    <row r="259" spans="1:8">
      <c r="A259" s="139">
        <v>4225</v>
      </c>
      <c r="B259" s="140" t="s">
        <v>1335</v>
      </c>
      <c r="C259" s="79">
        <f>'ZBIRNO PLAN SVEUČILIŠTA'!C314</f>
        <v>10679.408056274469</v>
      </c>
      <c r="D259" s="79">
        <f>'ZBIRNO PLAN SVEUČILIŠTA'!D314</f>
        <v>0</v>
      </c>
      <c r="E259" s="79">
        <f>'ZBIRNO PLAN SVEUČILIŠTA'!E314</f>
        <v>0</v>
      </c>
      <c r="F259" s="79">
        <f>'ZBIRNO PLAN SVEUČILIŠTA'!F314</f>
        <v>10617.824673170084</v>
      </c>
      <c r="G259" s="98" t="e">
        <f t="shared" si="82"/>
        <v>#DIV/0!</v>
      </c>
      <c r="H259" s="98">
        <f t="shared" si="83"/>
        <v>0</v>
      </c>
    </row>
    <row r="260" spans="1:8">
      <c r="A260" s="139">
        <v>4227</v>
      </c>
      <c r="B260" s="140" t="s">
        <v>1288</v>
      </c>
      <c r="C260" s="79">
        <f>'ZBIRNO PLAN SVEUČILIŠTA'!C315+'ZBIRNO PLAN SVEUČILIŠTA'!C101</f>
        <v>0</v>
      </c>
      <c r="D260" s="79">
        <f>'ZBIRNO PLAN SVEUČILIŠTA'!D315+'ZBIRNO PLAN SVEUČILIŠTA'!D101</f>
        <v>5981.25</v>
      </c>
      <c r="E260" s="79">
        <f>'ZBIRNO PLAN SVEUČILIŠTA'!E315+'ZBIRNO PLAN SVEUČILIŠTA'!E101</f>
        <v>599</v>
      </c>
      <c r="F260" s="79">
        <f>'ZBIRNO PLAN SVEUČILIŠTA'!F315+'ZBIRNO PLAN SVEUČILIŠTA'!F101</f>
        <v>10617.824673170084</v>
      </c>
      <c r="G260" s="98">
        <f t="shared" si="82"/>
        <v>10.014629049111807</v>
      </c>
      <c r="H260" s="98">
        <f t="shared" si="83"/>
        <v>5.6414568750000003</v>
      </c>
    </row>
    <row r="261" spans="1:8">
      <c r="A261" s="149">
        <v>423</v>
      </c>
      <c r="B261" s="138" t="s">
        <v>1625</v>
      </c>
      <c r="C261" s="109">
        <f>C263+C262</f>
        <v>26411.838874510584</v>
      </c>
      <c r="D261" s="109">
        <f>D263+D262</f>
        <v>0</v>
      </c>
      <c r="E261" s="109">
        <f t="shared" ref="E261" si="100">E263+E262</f>
        <v>0</v>
      </c>
      <c r="F261" s="109">
        <f>F263+F262</f>
        <v>0</v>
      </c>
      <c r="G261" s="102" t="e">
        <f t="shared" ref="G261:G324" si="101">E261/D261*100</f>
        <v>#DIV/0!</v>
      </c>
      <c r="H261" s="102" t="e">
        <f t="shared" ref="H261:H324" si="102">E261/F261*100</f>
        <v>#DIV/0!</v>
      </c>
    </row>
    <row r="262" spans="1:8">
      <c r="A262" s="150">
        <v>4231</v>
      </c>
      <c r="B262" s="151" t="s">
        <v>1624</v>
      </c>
      <c r="C262" s="79">
        <f>'ZBIRNO PLAN SVEUČILIŠTA'!C316</f>
        <v>26411.838874510584</v>
      </c>
      <c r="D262" s="79">
        <f>'ZBIRNO PLAN SVEUČILIŠTA'!D316</f>
        <v>0</v>
      </c>
      <c r="E262" s="79">
        <f>'ZBIRNO PLAN SVEUČILIŠTA'!E316</f>
        <v>0</v>
      </c>
      <c r="F262" s="79">
        <f>'ZBIRNO PLAN SVEUČILIŠTA'!F316</f>
        <v>0</v>
      </c>
      <c r="G262" s="98" t="e">
        <f t="shared" si="101"/>
        <v>#DIV/0!</v>
      </c>
      <c r="H262" s="98" t="e">
        <f t="shared" si="102"/>
        <v>#DIV/0!</v>
      </c>
    </row>
    <row r="263" spans="1:8" hidden="1">
      <c r="A263" s="150">
        <v>4233</v>
      </c>
      <c r="B263" s="151" t="s">
        <v>1384</v>
      </c>
      <c r="C263" s="79">
        <f>'ZBIRNO PLAN SVEUČILIŠTA'!C317</f>
        <v>0</v>
      </c>
      <c r="D263" s="79">
        <f>'ZBIRNO PLAN SVEUČILIŠTA'!D317</f>
        <v>0</v>
      </c>
      <c r="E263" s="79">
        <f>'ZBIRNO PLAN SVEUČILIŠTA'!E317</f>
        <v>0</v>
      </c>
      <c r="F263" s="79">
        <f>'ZBIRNO PLAN SVEUČILIŠTA'!F317</f>
        <v>0</v>
      </c>
      <c r="G263" s="98" t="e">
        <f t="shared" si="101"/>
        <v>#DIV/0!</v>
      </c>
      <c r="H263" s="98" t="e">
        <f t="shared" si="102"/>
        <v>#DIV/0!</v>
      </c>
    </row>
    <row r="264" spans="1:8">
      <c r="A264" s="137">
        <v>424</v>
      </c>
      <c r="B264" s="138" t="s">
        <v>1374</v>
      </c>
      <c r="C264" s="109">
        <f>C265</f>
        <v>9828.1239631030585</v>
      </c>
      <c r="D264" s="109">
        <f>D265</f>
        <v>2305.69</v>
      </c>
      <c r="E264" s="109">
        <f>E265</f>
        <v>4440.2</v>
      </c>
      <c r="F264" s="109">
        <f>F265</f>
        <v>7963.3685048775624</v>
      </c>
      <c r="G264" s="102">
        <f t="shared" si="101"/>
        <v>192.57575823289338</v>
      </c>
      <c r="H264" s="102">
        <f t="shared" si="102"/>
        <v>55.757811499999995</v>
      </c>
    </row>
    <row r="265" spans="1:8">
      <c r="A265" s="139">
        <v>4241</v>
      </c>
      <c r="B265" s="140" t="s">
        <v>1326</v>
      </c>
      <c r="C265" s="79">
        <f>+'ZBIRNO PLAN SVEUČILIŠTA'!C318</f>
        <v>9828.1239631030585</v>
      </c>
      <c r="D265" s="79">
        <f>+'ZBIRNO PLAN SVEUČILIŠTA'!D318</f>
        <v>2305.69</v>
      </c>
      <c r="E265" s="79">
        <f>+'ZBIRNO PLAN SVEUČILIŠTA'!E318</f>
        <v>4440.2</v>
      </c>
      <c r="F265" s="79">
        <f>+'ZBIRNO PLAN SVEUČILIŠTA'!F318</f>
        <v>7963.3685048775624</v>
      </c>
      <c r="G265" s="98">
        <f t="shared" si="101"/>
        <v>192.57575823289338</v>
      </c>
      <c r="H265" s="98">
        <f t="shared" si="102"/>
        <v>55.757811499999995</v>
      </c>
    </row>
    <row r="266" spans="1:8">
      <c r="A266" s="137">
        <v>426</v>
      </c>
      <c r="B266" s="138" t="s">
        <v>1373</v>
      </c>
      <c r="C266" s="109">
        <f>C267+C269+C268</f>
        <v>18149.578605083283</v>
      </c>
      <c r="D266" s="109">
        <f>D267+D269+D268</f>
        <v>2298.04</v>
      </c>
      <c r="E266" s="109">
        <f t="shared" ref="E266" si="103">E267+E269+E268</f>
        <v>0</v>
      </c>
      <c r="F266" s="109">
        <f>F267+F269+F268</f>
        <v>26544.56168292521</v>
      </c>
      <c r="G266" s="102">
        <f t="shared" si="101"/>
        <v>0</v>
      </c>
      <c r="H266" s="102">
        <f t="shared" si="102"/>
        <v>0</v>
      </c>
    </row>
    <row r="267" spans="1:8">
      <c r="A267" s="139">
        <v>4262</v>
      </c>
      <c r="B267" s="140" t="s">
        <v>1450</v>
      </c>
      <c r="C267" s="79">
        <f>'ZBIRNO PLAN SVEUČILIŠTA'!C319+'ZBIRNO PLAN SVEUČILIŠTA'!C102</f>
        <v>18149.578605083283</v>
      </c>
      <c r="D267" s="79">
        <f>'ZBIRNO PLAN SVEUČILIŠTA'!D319+'ZBIRNO PLAN SVEUČILIŠTA'!D102</f>
        <v>2298.04</v>
      </c>
      <c r="E267" s="79">
        <f>'ZBIRNO PLAN SVEUČILIŠTA'!E319+'ZBIRNO PLAN SVEUČILIŠTA'!E102</f>
        <v>0</v>
      </c>
      <c r="F267" s="79">
        <f>'ZBIRNO PLAN SVEUČILIŠTA'!F319+'ZBIRNO PLAN SVEUČILIŠTA'!F102</f>
        <v>26544.56168292521</v>
      </c>
      <c r="G267" s="98">
        <f t="shared" si="101"/>
        <v>0</v>
      </c>
      <c r="H267" s="98">
        <f t="shared" si="102"/>
        <v>0</v>
      </c>
    </row>
    <row r="268" spans="1:8" hidden="1">
      <c r="A268" s="139">
        <v>4263</v>
      </c>
      <c r="B268" s="140" t="s">
        <v>1561</v>
      </c>
      <c r="C268" s="79">
        <f>'ZBIRNO PLAN SVEUČILIŠTA'!C320</f>
        <v>0</v>
      </c>
      <c r="D268" s="79">
        <f>'ZBIRNO PLAN SVEUČILIŠTA'!D320</f>
        <v>0</v>
      </c>
      <c r="E268" s="79">
        <f>'ZBIRNO PLAN SVEUČILIŠTA'!E320</f>
        <v>0</v>
      </c>
      <c r="F268" s="79">
        <f>'ZBIRNO PLAN SVEUČILIŠTA'!F320</f>
        <v>0</v>
      </c>
      <c r="G268" s="98" t="e">
        <f t="shared" si="101"/>
        <v>#DIV/0!</v>
      </c>
      <c r="H268" s="98" t="e">
        <f t="shared" si="102"/>
        <v>#DIV/0!</v>
      </c>
    </row>
    <row r="269" spans="1:8" hidden="1">
      <c r="A269" s="139">
        <v>4264</v>
      </c>
      <c r="B269" s="140" t="s">
        <v>1451</v>
      </c>
      <c r="C269" s="79">
        <f>'ZBIRNO PLAN SVEUČILIŠTA'!C321</f>
        <v>0</v>
      </c>
      <c r="D269" s="79">
        <f>'ZBIRNO PLAN SVEUČILIŠTA'!D321</f>
        <v>0</v>
      </c>
      <c r="E269" s="79">
        <f>'ZBIRNO PLAN SVEUČILIŠTA'!E321</f>
        <v>0</v>
      </c>
      <c r="F269" s="79">
        <f>'ZBIRNO PLAN SVEUČILIŠTA'!F321</f>
        <v>0</v>
      </c>
      <c r="G269" s="98" t="e">
        <f t="shared" si="101"/>
        <v>#DIV/0!</v>
      </c>
      <c r="H269" s="98" t="e">
        <f t="shared" si="102"/>
        <v>#DIV/0!</v>
      </c>
    </row>
    <row r="270" spans="1:8">
      <c r="A270" s="137">
        <v>45</v>
      </c>
      <c r="B270" s="28" t="s">
        <v>1562</v>
      </c>
      <c r="C270" s="109">
        <f>C271</f>
        <v>0</v>
      </c>
      <c r="D270" s="109">
        <f>D271</f>
        <v>66946.47</v>
      </c>
      <c r="E270" s="109">
        <f t="shared" ref="E270:E271" si="104">E271</f>
        <v>6532.04</v>
      </c>
      <c r="F270" s="109">
        <f>F271</f>
        <v>0</v>
      </c>
      <c r="G270" s="102">
        <f t="shared" si="101"/>
        <v>9.757108925982207</v>
      </c>
      <c r="H270" s="102" t="e">
        <f t="shared" si="102"/>
        <v>#DIV/0!</v>
      </c>
    </row>
    <row r="271" spans="1:8">
      <c r="A271" s="137">
        <v>452</v>
      </c>
      <c r="B271" s="28" t="s">
        <v>1469</v>
      </c>
      <c r="C271" s="109">
        <f>C272</f>
        <v>0</v>
      </c>
      <c r="D271" s="109">
        <f>D272</f>
        <v>66946.47</v>
      </c>
      <c r="E271" s="109">
        <f t="shared" si="104"/>
        <v>6532.04</v>
      </c>
      <c r="F271" s="109">
        <f>F272</f>
        <v>0</v>
      </c>
      <c r="G271" s="102">
        <f t="shared" si="101"/>
        <v>9.757108925982207</v>
      </c>
      <c r="H271" s="102" t="e">
        <f t="shared" si="102"/>
        <v>#DIV/0!</v>
      </c>
    </row>
    <row r="272" spans="1:8">
      <c r="A272" s="139">
        <v>4521</v>
      </c>
      <c r="B272" s="46" t="s">
        <v>1469</v>
      </c>
      <c r="C272" s="79">
        <f>'ZBIRNO PLAN SVEUČILIŠTA'!C322</f>
        <v>0</v>
      </c>
      <c r="D272" s="79">
        <f>'ZBIRNO PLAN SVEUČILIŠTA'!D322</f>
        <v>66946.47</v>
      </c>
      <c r="E272" s="79">
        <f>'ZBIRNO PLAN SVEUČILIŠTA'!E322</f>
        <v>6532.04</v>
      </c>
      <c r="F272" s="79">
        <f>'ZBIRNO PLAN SVEUČILIŠTA'!F322</f>
        <v>0</v>
      </c>
      <c r="G272" s="98">
        <f t="shared" si="101"/>
        <v>9.757108925982207</v>
      </c>
      <c r="H272" s="98" t="e">
        <f t="shared" si="102"/>
        <v>#DIV/0!</v>
      </c>
    </row>
    <row r="273" spans="1:9">
      <c r="A273" s="50"/>
      <c r="B273" s="50" t="s">
        <v>18</v>
      </c>
      <c r="C273" s="53">
        <f>C274+C334</f>
        <v>1145922.7553255027</v>
      </c>
      <c r="D273" s="53">
        <f>D274+D334</f>
        <v>534904.28</v>
      </c>
      <c r="E273" s="53">
        <f>E274+E334</f>
        <v>332652.06999999995</v>
      </c>
      <c r="F273" s="53">
        <f>F274+F334</f>
        <v>352512.21262193908</v>
      </c>
      <c r="G273" s="101">
        <f t="shared" si="101"/>
        <v>62.189083624457055</v>
      </c>
      <c r="H273" s="101">
        <f t="shared" si="102"/>
        <v>94.366112176874097</v>
      </c>
    </row>
    <row r="274" spans="1:9">
      <c r="A274" s="137">
        <v>3</v>
      </c>
      <c r="B274" s="138" t="s">
        <v>1383</v>
      </c>
      <c r="C274" s="109">
        <f>C275+C284+C316+C321+C324+C331</f>
        <v>1137485.4336717764</v>
      </c>
      <c r="D274" s="109">
        <f>D275+D284+D316+D321+D324+D331</f>
        <v>534904.28</v>
      </c>
      <c r="E274" s="109">
        <f>E275+E284+E316+E321+E324+E331</f>
        <v>299133.09999999998</v>
      </c>
      <c r="F274" s="109">
        <f>F275+F284+F316+F321+F324+F331</f>
        <v>338512.21262193908</v>
      </c>
      <c r="G274" s="102">
        <f t="shared" si="101"/>
        <v>55.922734437645552</v>
      </c>
      <c r="H274" s="102">
        <f t="shared" si="102"/>
        <v>88.367003861713272</v>
      </c>
    </row>
    <row r="275" spans="1:9">
      <c r="A275" s="137">
        <v>31</v>
      </c>
      <c r="B275" s="138" t="s">
        <v>1342</v>
      </c>
      <c r="C275" s="109">
        <f>C276+C279+C281</f>
        <v>369268.96277125226</v>
      </c>
      <c r="D275" s="109">
        <f>D276+D279+D281</f>
        <v>176087.47999999998</v>
      </c>
      <c r="E275" s="109">
        <f t="shared" ref="E275" si="105">E276+E279+E281</f>
        <v>192564.21</v>
      </c>
      <c r="F275" s="109">
        <f>F276+F279+F281</f>
        <v>129158</v>
      </c>
      <c r="G275" s="102">
        <f t="shared" si="101"/>
        <v>109.35712749140372</v>
      </c>
      <c r="H275" s="102">
        <f t="shared" si="102"/>
        <v>149.09197262267918</v>
      </c>
    </row>
    <row r="276" spans="1:9">
      <c r="A276" s="137">
        <v>311</v>
      </c>
      <c r="B276" s="138" t="s">
        <v>1315</v>
      </c>
      <c r="C276" s="109">
        <f>C277+C278</f>
        <v>315713.98234786646</v>
      </c>
      <c r="D276" s="109">
        <f t="shared" ref="D276:F276" si="106">D277+D278</f>
        <v>150806.32999999999</v>
      </c>
      <c r="E276" s="109">
        <f t="shared" si="106"/>
        <v>165038.07999999999</v>
      </c>
      <c r="F276" s="109">
        <f t="shared" si="106"/>
        <v>110435</v>
      </c>
      <c r="G276" s="102">
        <f t="shared" si="101"/>
        <v>109.43710386692653</v>
      </c>
      <c r="H276" s="102">
        <f t="shared" si="102"/>
        <v>149.44363652827454</v>
      </c>
    </row>
    <row r="277" spans="1:9">
      <c r="A277" s="139">
        <v>3111</v>
      </c>
      <c r="B277" s="140" t="s">
        <v>1315</v>
      </c>
      <c r="C277" s="79">
        <f>'ZBIRNO PLAN SVEUČILIŠTA'!C104+'ZBIRNO PLAN SVEUČILIŠTA'!C326</f>
        <v>315713.98234786646</v>
      </c>
      <c r="D277" s="79">
        <f>'ZBIRNO PLAN SVEUČILIŠTA'!D104+'ZBIRNO PLAN SVEUČILIŠTA'!D326</f>
        <v>150806.32999999999</v>
      </c>
      <c r="E277" s="79">
        <f>'ZBIRNO PLAN SVEUČILIŠTA'!E104+'ZBIRNO PLAN SVEUČILIŠTA'!E326</f>
        <v>165007.65</v>
      </c>
      <c r="F277" s="79">
        <f>'ZBIRNO PLAN SVEUČILIŠTA'!F104+'ZBIRNO PLAN SVEUČILIŠTA'!F326</f>
        <v>110435</v>
      </c>
      <c r="G277" s="98">
        <f t="shared" si="101"/>
        <v>109.41692566883631</v>
      </c>
      <c r="H277" s="98">
        <f t="shared" si="102"/>
        <v>149.41608185810657</v>
      </c>
      <c r="I277" s="152"/>
    </row>
    <row r="278" spans="1:9">
      <c r="A278" s="139">
        <v>3112</v>
      </c>
      <c r="B278" s="140" t="s">
        <v>1518</v>
      </c>
      <c r="C278" s="79">
        <f>'ZBIRNO PLAN SVEUČILIŠTA'!C327+'ZBIRNO PLAN SVEUČILIŠTA'!C105</f>
        <v>0</v>
      </c>
      <c r="D278" s="79">
        <f>'ZBIRNO PLAN SVEUČILIŠTA'!D327+'ZBIRNO PLAN SVEUČILIŠTA'!D105</f>
        <v>0</v>
      </c>
      <c r="E278" s="79">
        <f>'ZBIRNO PLAN SVEUČILIŠTA'!E327+'ZBIRNO PLAN SVEUČILIŠTA'!E105</f>
        <v>30.43</v>
      </c>
      <c r="F278" s="79">
        <f>'ZBIRNO PLAN SVEUČILIŠTA'!F327+'ZBIRNO PLAN SVEUČILIŠTA'!F105</f>
        <v>0</v>
      </c>
      <c r="G278" s="98" t="e">
        <f t="shared" si="101"/>
        <v>#DIV/0!</v>
      </c>
      <c r="H278" s="98" t="e">
        <f t="shared" si="102"/>
        <v>#DIV/0!</v>
      </c>
      <c r="I278" s="152"/>
    </row>
    <row r="279" spans="1:9" s="21" customFormat="1">
      <c r="A279" s="137">
        <v>312</v>
      </c>
      <c r="B279" s="138" t="s">
        <v>1316</v>
      </c>
      <c r="C279" s="109">
        <f>C280</f>
        <v>1473.2231734023492</v>
      </c>
      <c r="D279" s="109">
        <f>D280</f>
        <v>398.16</v>
      </c>
      <c r="E279" s="109">
        <f t="shared" ref="E279" si="107">E280</f>
        <v>300</v>
      </c>
      <c r="F279" s="109">
        <f>F280</f>
        <v>0</v>
      </c>
      <c r="G279" s="102">
        <f t="shared" si="101"/>
        <v>75.346594333936096</v>
      </c>
      <c r="H279" s="102" t="e">
        <f t="shared" si="102"/>
        <v>#DIV/0!</v>
      </c>
      <c r="I279" s="152"/>
    </row>
    <row r="280" spans="1:9">
      <c r="A280" s="139">
        <v>3121</v>
      </c>
      <c r="B280" s="140" t="s">
        <v>1316</v>
      </c>
      <c r="C280" s="79">
        <f>'ZBIRNO PLAN SVEUČILIŠTA'!C106+'ZBIRNO PLAN SVEUČILIŠTA'!C328</f>
        <v>1473.2231734023492</v>
      </c>
      <c r="D280" s="79">
        <f>'ZBIRNO PLAN SVEUČILIŠTA'!D106+'ZBIRNO PLAN SVEUČILIŠTA'!D328</f>
        <v>398.16</v>
      </c>
      <c r="E280" s="79">
        <f>'ZBIRNO PLAN SVEUČILIŠTA'!E106+'ZBIRNO PLAN SVEUČILIŠTA'!E328</f>
        <v>300</v>
      </c>
      <c r="F280" s="79">
        <f>'ZBIRNO PLAN SVEUČILIŠTA'!F106+'ZBIRNO PLAN SVEUČILIŠTA'!F328</f>
        <v>0</v>
      </c>
      <c r="G280" s="98">
        <f t="shared" si="101"/>
        <v>75.346594333936096</v>
      </c>
      <c r="H280" s="98" t="e">
        <f t="shared" si="102"/>
        <v>#DIV/0!</v>
      </c>
      <c r="I280" s="152"/>
    </row>
    <row r="281" spans="1:9">
      <c r="A281" s="137">
        <v>313</v>
      </c>
      <c r="B281" s="138" t="s">
        <v>1344</v>
      </c>
      <c r="C281" s="109">
        <f>C282+C283</f>
        <v>52081.757249983406</v>
      </c>
      <c r="D281" s="109">
        <f>D282+D283</f>
        <v>24882.99</v>
      </c>
      <c r="E281" s="109">
        <f t="shared" ref="E281" si="108">E282+E283</f>
        <v>27226.13</v>
      </c>
      <c r="F281" s="109">
        <f>F282+F283</f>
        <v>18722.999999999996</v>
      </c>
      <c r="G281" s="102">
        <f t="shared" si="101"/>
        <v>109.41663361195739</v>
      </c>
      <c r="H281" s="102">
        <f t="shared" si="102"/>
        <v>145.41542487849173</v>
      </c>
      <c r="I281" s="152"/>
    </row>
    <row r="282" spans="1:9">
      <c r="A282" s="139">
        <v>3132</v>
      </c>
      <c r="B282" s="140" t="s">
        <v>1381</v>
      </c>
      <c r="C282" s="79">
        <f>'ZBIRNO PLAN SVEUČILIŠTA'!C107+'ZBIRNO PLAN SVEUČILIŠTA'!C329</f>
        <v>52081.757249983406</v>
      </c>
      <c r="D282" s="79">
        <f>'ZBIRNO PLAN SVEUČILIŠTA'!D107+'ZBIRNO PLAN SVEUČILIŠTA'!D329</f>
        <v>24882.99</v>
      </c>
      <c r="E282" s="79">
        <f>'ZBIRNO PLAN SVEUČILIŠTA'!E107+'ZBIRNO PLAN SVEUČILIŠTA'!E329</f>
        <v>27226.13</v>
      </c>
      <c r="F282" s="79">
        <f>'ZBIRNO PLAN SVEUČILIŠTA'!F107+'ZBIRNO PLAN SVEUČILIŠTA'!F329</f>
        <v>18722.999999999996</v>
      </c>
      <c r="G282" s="98">
        <f t="shared" si="101"/>
        <v>109.41663361195739</v>
      </c>
      <c r="H282" s="98">
        <f t="shared" si="102"/>
        <v>145.41542487849173</v>
      </c>
      <c r="I282" s="152"/>
    </row>
    <row r="283" spans="1:9" hidden="1">
      <c r="A283" s="139">
        <v>3133</v>
      </c>
      <c r="B283" s="140" t="s">
        <v>1382</v>
      </c>
      <c r="C283" s="79">
        <f>'ZBIRNO PLAN SVEUČILIŠTA'!C108+'ZBIRNO PLAN SVEUČILIŠTA'!C330</f>
        <v>0</v>
      </c>
      <c r="D283" s="79">
        <f>'ZBIRNO PLAN SVEUČILIŠTA'!D108+'ZBIRNO PLAN SVEUČILIŠTA'!D330</f>
        <v>0</v>
      </c>
      <c r="E283" s="79">
        <f>'ZBIRNO PLAN SVEUČILIŠTA'!E108+'ZBIRNO PLAN SVEUČILIŠTA'!E330</f>
        <v>0</v>
      </c>
      <c r="F283" s="79">
        <f>'ZBIRNO PLAN SVEUČILIŠTA'!F108+'ZBIRNO PLAN SVEUČILIŠTA'!F330</f>
        <v>0</v>
      </c>
      <c r="G283" s="98" t="e">
        <f t="shared" si="101"/>
        <v>#DIV/0!</v>
      </c>
      <c r="H283" s="98" t="e">
        <f t="shared" si="102"/>
        <v>#DIV/0!</v>
      </c>
      <c r="I283" s="152"/>
    </row>
    <row r="284" spans="1:9">
      <c r="A284" s="137">
        <v>32</v>
      </c>
      <c r="B284" s="138" t="s">
        <v>1345</v>
      </c>
      <c r="C284" s="109">
        <f>C285+C290+C296+C309</f>
        <v>126222.84159532817</v>
      </c>
      <c r="D284" s="109">
        <f>D285+D290+D296+D309</f>
        <v>39834.54</v>
      </c>
      <c r="E284" s="109">
        <f t="shared" ref="E284" si="109">E285+E290+E296+E309</f>
        <v>106568.88999999998</v>
      </c>
      <c r="F284" s="109">
        <f>F285+F290+F296+F309</f>
        <v>209354.21262193908</v>
      </c>
      <c r="G284" s="102">
        <f t="shared" si="101"/>
        <v>267.52885812162003</v>
      </c>
      <c r="H284" s="102">
        <f t="shared" si="102"/>
        <v>50.903628193260531</v>
      </c>
      <c r="I284" s="152"/>
    </row>
    <row r="285" spans="1:9">
      <c r="A285" s="137">
        <v>321</v>
      </c>
      <c r="B285" s="138" t="s">
        <v>1346</v>
      </c>
      <c r="C285" s="109">
        <f>C286+C287+C288+C289</f>
        <v>11561.882009423318</v>
      </c>
      <c r="D285" s="109">
        <f t="shared" ref="D285:F285" si="110">D286+D287+D288+D289</f>
        <v>9013.98</v>
      </c>
      <c r="E285" s="109">
        <f t="shared" si="110"/>
        <v>13023.39</v>
      </c>
      <c r="F285" s="109">
        <f t="shared" si="110"/>
        <v>3280</v>
      </c>
      <c r="G285" s="102">
        <f t="shared" si="101"/>
        <v>144.47990787643195</v>
      </c>
      <c r="H285" s="102">
        <f t="shared" si="102"/>
        <v>397.05457317073171</v>
      </c>
      <c r="I285" s="152"/>
    </row>
    <row r="286" spans="1:9">
      <c r="A286" s="139">
        <v>3211</v>
      </c>
      <c r="B286" s="140" t="s">
        <v>1264</v>
      </c>
      <c r="C286" s="79">
        <f>'ZBIRNO PLAN SVEUČILIŠTA'!C331+'ZBIRNO PLAN SVEUČILIŠTA'!C109</f>
        <v>9954.8742451390262</v>
      </c>
      <c r="D286" s="79">
        <f>'ZBIRNO PLAN SVEUČILIŠTA'!D331+'ZBIRNO PLAN SVEUČILIŠTA'!D109</f>
        <v>6904.74</v>
      </c>
      <c r="E286" s="79">
        <f>'ZBIRNO PLAN SVEUČILIŠTA'!E331+'ZBIRNO PLAN SVEUČILIŠTA'!E109</f>
        <v>12120.41</v>
      </c>
      <c r="F286" s="79">
        <f>'ZBIRNO PLAN SVEUČILIŠTA'!F331+'ZBIRNO PLAN SVEUČILIŠTA'!F109</f>
        <v>3280</v>
      </c>
      <c r="G286" s="98">
        <f t="shared" si="101"/>
        <v>175.53752929147223</v>
      </c>
      <c r="H286" s="98">
        <f t="shared" si="102"/>
        <v>369.5246951219512</v>
      </c>
      <c r="I286" s="152"/>
    </row>
    <row r="287" spans="1:9">
      <c r="A287" s="139">
        <v>3212</v>
      </c>
      <c r="B287" s="140" t="s">
        <v>1265</v>
      </c>
      <c r="C287" s="79">
        <f>'ZBIRNO PLAN SVEUČILIŠTA'!C110+'ZBIRNO PLAN SVEUČILIŠTA'!C332</f>
        <v>1507.4656579733225</v>
      </c>
      <c r="D287" s="79">
        <f>'ZBIRNO PLAN SVEUČILIŠTA'!D110+'ZBIRNO PLAN SVEUČILIŠTA'!D332</f>
        <v>754.11</v>
      </c>
      <c r="E287" s="79">
        <f>'ZBIRNO PLAN SVEUČILIŠTA'!E110+'ZBIRNO PLAN SVEUČILIŠTA'!E332</f>
        <v>352.98</v>
      </c>
      <c r="F287" s="79">
        <f>'ZBIRNO PLAN SVEUČILIŠTA'!F110+'ZBIRNO PLAN SVEUČILIŠTA'!F332</f>
        <v>0</v>
      </c>
      <c r="G287" s="98">
        <f t="shared" si="101"/>
        <v>46.80749492779568</v>
      </c>
      <c r="H287" s="98" t="e">
        <f t="shared" si="102"/>
        <v>#DIV/0!</v>
      </c>
      <c r="I287" s="152"/>
    </row>
    <row r="288" spans="1:9">
      <c r="A288" s="139">
        <v>3213</v>
      </c>
      <c r="B288" s="140" t="s">
        <v>1266</v>
      </c>
      <c r="C288" s="79">
        <f>'ZBIRNO PLAN SVEUČILIŠTA'!C111+'ZBIRNO PLAN SVEUČILIŠTA'!C333</f>
        <v>99.54210631096953</v>
      </c>
      <c r="D288" s="79">
        <f>'ZBIRNO PLAN SVEUČILIŠTA'!D111+'ZBIRNO PLAN SVEUČILIŠTA'!D333</f>
        <v>1355.13</v>
      </c>
      <c r="E288" s="79">
        <f>'ZBIRNO PLAN SVEUČILIŠTA'!E111+'ZBIRNO PLAN SVEUČILIŠTA'!E333</f>
        <v>550</v>
      </c>
      <c r="F288" s="79">
        <f>'ZBIRNO PLAN SVEUČILIŠTA'!F111+'ZBIRNO PLAN SVEUČILIŠTA'!F333</f>
        <v>0</v>
      </c>
      <c r="G288" s="98">
        <f t="shared" si="101"/>
        <v>40.586511995159128</v>
      </c>
      <c r="H288" s="98" t="e">
        <f t="shared" si="102"/>
        <v>#DIV/0!</v>
      </c>
      <c r="I288" s="152"/>
    </row>
    <row r="289" spans="1:9">
      <c r="A289" s="139">
        <v>3214</v>
      </c>
      <c r="B289" s="140" t="s">
        <v>1596</v>
      </c>
      <c r="C289" s="79">
        <f>'ZBIRNO PLAN SVEUČILIŠTA'!C334</f>
        <v>0</v>
      </c>
      <c r="D289" s="79">
        <f>'ZBIRNO PLAN SVEUČILIŠTA'!D334</f>
        <v>0</v>
      </c>
      <c r="E289" s="79">
        <f>'ZBIRNO PLAN SVEUČILIŠTA'!E334</f>
        <v>0</v>
      </c>
      <c r="F289" s="79">
        <f>'ZBIRNO PLAN SVEUČILIŠTA'!F334</f>
        <v>0</v>
      </c>
      <c r="G289" s="98" t="e">
        <f t="shared" si="101"/>
        <v>#DIV/0!</v>
      </c>
      <c r="H289" s="98" t="e">
        <f t="shared" si="102"/>
        <v>#DIV/0!</v>
      </c>
      <c r="I289" s="152"/>
    </row>
    <row r="290" spans="1:9" s="21" customFormat="1">
      <c r="A290" s="137">
        <v>322</v>
      </c>
      <c r="B290" s="138" t="s">
        <v>1366</v>
      </c>
      <c r="C290" s="109">
        <f>C291+C293+C292+C295+C294</f>
        <v>3.1853474019510251</v>
      </c>
      <c r="D290" s="109">
        <f t="shared" ref="D290:F290" si="111">D291+D293+D292+D295+D294</f>
        <v>62.21</v>
      </c>
      <c r="E290" s="109">
        <f t="shared" si="111"/>
        <v>11536.31</v>
      </c>
      <c r="F290" s="109">
        <f t="shared" si="111"/>
        <v>0</v>
      </c>
      <c r="G290" s="102">
        <f t="shared" si="101"/>
        <v>18544.140813374055</v>
      </c>
      <c r="H290" s="102" t="e">
        <f t="shared" si="102"/>
        <v>#DIV/0!</v>
      </c>
      <c r="I290" s="152"/>
    </row>
    <row r="291" spans="1:9">
      <c r="A291" s="139">
        <v>3221</v>
      </c>
      <c r="B291" s="140" t="s">
        <v>1267</v>
      </c>
      <c r="C291" s="79">
        <f>'ZBIRNO PLAN SVEUČILIŠTA'!C112+'ZBIRNO PLAN SVEUČILIŠTA'!C335</f>
        <v>3.1853474019510251</v>
      </c>
      <c r="D291" s="79">
        <f>'ZBIRNO PLAN SVEUČILIŠTA'!D112+'ZBIRNO PLAN SVEUČILIŠTA'!D335</f>
        <v>62.21</v>
      </c>
      <c r="E291" s="79">
        <f>'ZBIRNO PLAN SVEUČILIŠTA'!E112+'ZBIRNO PLAN SVEUČILIŠTA'!E335</f>
        <v>2412.1999999999998</v>
      </c>
      <c r="F291" s="79">
        <f>'ZBIRNO PLAN SVEUČILIŠTA'!F112+'ZBIRNO PLAN SVEUČILIŠTA'!F335</f>
        <v>0</v>
      </c>
      <c r="G291" s="98">
        <f t="shared" si="101"/>
        <v>3877.5116540749073</v>
      </c>
      <c r="H291" s="98" t="e">
        <f t="shared" si="102"/>
        <v>#DIV/0!</v>
      </c>
      <c r="I291" s="152"/>
    </row>
    <row r="292" spans="1:9" hidden="1">
      <c r="A292" s="139">
        <v>3222</v>
      </c>
      <c r="B292" s="140" t="s">
        <v>1268</v>
      </c>
      <c r="C292" s="79">
        <f>'ZBIRNO PLAN SVEUČILIŠTA'!C336+'ZBIRNO PLAN SVEUČILIŠTA'!C113</f>
        <v>0</v>
      </c>
      <c r="D292" s="79">
        <f>'ZBIRNO PLAN SVEUČILIŠTA'!D336+'ZBIRNO PLAN SVEUČILIŠTA'!D113</f>
        <v>0</v>
      </c>
      <c r="E292" s="79">
        <f>'ZBIRNO PLAN SVEUČILIŠTA'!E336+'ZBIRNO PLAN SVEUČILIŠTA'!E113</f>
        <v>0</v>
      </c>
      <c r="F292" s="79">
        <f>'ZBIRNO PLAN SVEUČILIŠTA'!F336+'ZBIRNO PLAN SVEUČILIŠTA'!F113</f>
        <v>0</v>
      </c>
      <c r="G292" s="98" t="e">
        <f t="shared" si="101"/>
        <v>#DIV/0!</v>
      </c>
      <c r="H292" s="98" t="e">
        <f t="shared" si="102"/>
        <v>#DIV/0!</v>
      </c>
      <c r="I292" s="152"/>
    </row>
    <row r="293" spans="1:9" hidden="1">
      <c r="A293" s="139">
        <v>3223</v>
      </c>
      <c r="B293" s="140" t="s">
        <v>1269</v>
      </c>
      <c r="C293" s="79">
        <f>'ZBIRNO PLAN SVEUČILIŠTA'!C114</f>
        <v>0</v>
      </c>
      <c r="D293" s="79">
        <f>'ZBIRNO PLAN SVEUČILIŠTA'!D114</f>
        <v>0</v>
      </c>
      <c r="E293" s="79">
        <f>'ZBIRNO PLAN SVEUČILIŠTA'!E114</f>
        <v>0</v>
      </c>
      <c r="F293" s="79">
        <f>'ZBIRNO PLAN SVEUČILIŠTA'!F114</f>
        <v>0</v>
      </c>
      <c r="G293" s="98" t="e">
        <f t="shared" si="101"/>
        <v>#DIV/0!</v>
      </c>
      <c r="H293" s="98" t="e">
        <f t="shared" si="102"/>
        <v>#DIV/0!</v>
      </c>
      <c r="I293" s="152"/>
    </row>
    <row r="294" spans="1:9">
      <c r="A294" s="139">
        <v>3223</v>
      </c>
      <c r="B294" s="140" t="s">
        <v>1269</v>
      </c>
      <c r="C294" s="79">
        <f>'ZBIRNO PLAN SVEUČILIŠTA'!C337</f>
        <v>0</v>
      </c>
      <c r="D294" s="79">
        <f>'ZBIRNO PLAN SVEUČILIŠTA'!D337</f>
        <v>0</v>
      </c>
      <c r="E294" s="79">
        <f>'ZBIRNO PLAN SVEUČILIŠTA'!E337</f>
        <v>7977.54</v>
      </c>
      <c r="F294" s="79">
        <f>'ZBIRNO PLAN SVEUČILIŠTA'!F337</f>
        <v>0</v>
      </c>
      <c r="G294" s="98" t="e">
        <f t="shared" si="101"/>
        <v>#DIV/0!</v>
      </c>
      <c r="H294" s="98" t="e">
        <f t="shared" si="102"/>
        <v>#DIV/0!</v>
      </c>
      <c r="I294" s="152"/>
    </row>
    <row r="295" spans="1:9">
      <c r="A295" s="139">
        <v>3224</v>
      </c>
      <c r="B295" s="140" t="s">
        <v>1452</v>
      </c>
      <c r="C295" s="79">
        <f>'ZBIRNO PLAN SVEUČILIŠTA'!C115+'ZBIRNO PLAN SVEUČILIŠTA'!C338</f>
        <v>0</v>
      </c>
      <c r="D295" s="79">
        <f>'ZBIRNO PLAN SVEUČILIŠTA'!D115+'ZBIRNO PLAN SVEUČILIŠTA'!D338</f>
        <v>0</v>
      </c>
      <c r="E295" s="79">
        <f>'ZBIRNO PLAN SVEUČILIŠTA'!E115+'ZBIRNO PLAN SVEUČILIŠTA'!E338</f>
        <v>1146.57</v>
      </c>
      <c r="F295" s="79">
        <f>'ZBIRNO PLAN SVEUČILIŠTA'!F115+'ZBIRNO PLAN SVEUČILIŠTA'!F338</f>
        <v>0</v>
      </c>
      <c r="G295" s="98" t="e">
        <f t="shared" si="101"/>
        <v>#DIV/0!</v>
      </c>
      <c r="H295" s="98" t="e">
        <f t="shared" si="102"/>
        <v>#DIV/0!</v>
      </c>
      <c r="I295" s="152"/>
    </row>
    <row r="296" spans="1:9" s="21" customFormat="1">
      <c r="A296" s="137">
        <v>323</v>
      </c>
      <c r="B296" s="138" t="s">
        <v>1367</v>
      </c>
      <c r="C296" s="109">
        <f>SUM(C297:C306)</f>
        <v>110849.82414227886</v>
      </c>
      <c r="D296" s="109">
        <f>SUM(D297:D306)</f>
        <v>30678.81</v>
      </c>
      <c r="E296" s="109">
        <f t="shared" ref="E296" si="112">SUM(E297:E306)</f>
        <v>66131.399999999994</v>
      </c>
      <c r="F296" s="109">
        <f>SUM(F297:F306)</f>
        <v>201074.21262193908</v>
      </c>
      <c r="G296" s="102">
        <f t="shared" si="101"/>
        <v>215.56051228844925</v>
      </c>
      <c r="H296" s="102">
        <f t="shared" si="102"/>
        <v>32.889050832361406</v>
      </c>
      <c r="I296" s="152"/>
    </row>
    <row r="297" spans="1:9">
      <c r="A297" s="139">
        <v>3231</v>
      </c>
      <c r="B297" s="140" t="s">
        <v>1272</v>
      </c>
      <c r="C297" s="79">
        <f>'ZBIRNO PLAN SVEUČILIŠTA'!C116+'ZBIRNO PLAN SVEUČILIŠTA'!C339</f>
        <v>356.49346340168557</v>
      </c>
      <c r="D297" s="79">
        <f>'ZBIRNO PLAN SVEUČILIŠTA'!D116+'ZBIRNO PLAN SVEUČILIŠTA'!D339</f>
        <v>0</v>
      </c>
      <c r="E297" s="79">
        <f>'ZBIRNO PLAN SVEUČILIŠTA'!E116+'ZBIRNO PLAN SVEUČILIŠTA'!E339</f>
        <v>824.38</v>
      </c>
      <c r="F297" s="79">
        <f>'ZBIRNO PLAN SVEUČILIŠTA'!F116+'ZBIRNO PLAN SVEUČILIŠTA'!F339</f>
        <v>0</v>
      </c>
      <c r="G297" s="98" t="e">
        <f t="shared" si="101"/>
        <v>#DIV/0!</v>
      </c>
      <c r="H297" s="98" t="e">
        <f t="shared" si="102"/>
        <v>#DIV/0!</v>
      </c>
      <c r="I297" s="152"/>
    </row>
    <row r="298" spans="1:9">
      <c r="A298" s="139">
        <v>3232</v>
      </c>
      <c r="B298" s="140" t="s">
        <v>1273</v>
      </c>
      <c r="C298" s="79">
        <f>'ZBIRNO PLAN SVEUČILIŠTA'!C117+'ZBIRNO PLAN SVEUČILIŠTA'!C340</f>
        <v>0</v>
      </c>
      <c r="D298" s="79">
        <f>'ZBIRNO PLAN SVEUČILIŠTA'!D117+'ZBIRNO PLAN SVEUČILIŠTA'!D340</f>
        <v>0</v>
      </c>
      <c r="E298" s="79">
        <f>'ZBIRNO PLAN SVEUČILIŠTA'!E117+'ZBIRNO PLAN SVEUČILIŠTA'!E340</f>
        <v>20368.78</v>
      </c>
      <c r="F298" s="79">
        <f>'ZBIRNO PLAN SVEUČILIŠTA'!F117+'ZBIRNO PLAN SVEUČILIŠTA'!F340</f>
        <v>199084.21262193908</v>
      </c>
      <c r="G298" s="98" t="e">
        <f t="shared" si="101"/>
        <v>#DIV/0!</v>
      </c>
      <c r="H298" s="98">
        <f t="shared" si="102"/>
        <v>10.231238193999999</v>
      </c>
      <c r="I298" s="152"/>
    </row>
    <row r="299" spans="1:9">
      <c r="A299" s="139">
        <v>3233</v>
      </c>
      <c r="B299" s="140" t="s">
        <v>1274</v>
      </c>
      <c r="C299" s="79">
        <f>'ZBIRNO PLAN SVEUČILIŠTA'!C118+'ZBIRNO PLAN SVEUČILIŠTA'!C341</f>
        <v>11993.231136770853</v>
      </c>
      <c r="D299" s="79">
        <f>'ZBIRNO PLAN SVEUČILIŠTA'!D118+'ZBIRNO PLAN SVEUČILIŠTA'!D341</f>
        <v>7044.16</v>
      </c>
      <c r="E299" s="79">
        <f>'ZBIRNO PLAN SVEUČILIŠTA'!E118+'ZBIRNO PLAN SVEUČILIŠTA'!E341</f>
        <v>6870.25</v>
      </c>
      <c r="F299" s="79">
        <f>'ZBIRNO PLAN SVEUČILIŠTA'!F118+'ZBIRNO PLAN SVEUČILIŠTA'!F341</f>
        <v>0</v>
      </c>
      <c r="G299" s="98">
        <f t="shared" si="101"/>
        <v>97.531146368055246</v>
      </c>
      <c r="H299" s="98" t="e">
        <f t="shared" si="102"/>
        <v>#DIV/0!</v>
      </c>
      <c r="I299" s="152"/>
    </row>
    <row r="300" spans="1:9" hidden="1">
      <c r="A300" s="139">
        <v>3234</v>
      </c>
      <c r="B300" s="140" t="s">
        <v>1275</v>
      </c>
      <c r="C300" s="79">
        <f>'ZBIRNO PLAN SVEUČILIŠTA'!C119</f>
        <v>0</v>
      </c>
      <c r="D300" s="79">
        <f>'ZBIRNO PLAN SVEUČILIŠTA'!D119</f>
        <v>0</v>
      </c>
      <c r="E300" s="79">
        <f>'ZBIRNO PLAN SVEUČILIŠTA'!E119</f>
        <v>0</v>
      </c>
      <c r="F300" s="79">
        <f>'ZBIRNO PLAN SVEUČILIŠTA'!F119</f>
        <v>0</v>
      </c>
      <c r="G300" s="98" t="e">
        <f t="shared" si="101"/>
        <v>#DIV/0!</v>
      </c>
      <c r="H300" s="98" t="e">
        <f t="shared" si="102"/>
        <v>#DIV/0!</v>
      </c>
      <c r="I300" s="152"/>
    </row>
    <row r="301" spans="1:9">
      <c r="A301" s="139">
        <v>3234</v>
      </c>
      <c r="B301" s="140" t="s">
        <v>1275</v>
      </c>
      <c r="C301" s="79">
        <f>'ZBIRNO PLAN SVEUČILIŠTA'!C342</f>
        <v>0</v>
      </c>
      <c r="D301" s="79">
        <f>'ZBIRNO PLAN SVEUČILIŠTA'!D342</f>
        <v>0</v>
      </c>
      <c r="E301" s="79">
        <f>'ZBIRNO PLAN SVEUČILIŠTA'!E342</f>
        <v>1877.87</v>
      </c>
      <c r="F301" s="79">
        <f>'ZBIRNO PLAN SVEUČILIŠTA'!F342</f>
        <v>0</v>
      </c>
      <c r="G301" s="98" t="e">
        <f t="shared" si="101"/>
        <v>#DIV/0!</v>
      </c>
      <c r="H301" s="98" t="e">
        <f t="shared" si="102"/>
        <v>#DIV/0!</v>
      </c>
      <c r="I301" s="152"/>
    </row>
    <row r="302" spans="1:9">
      <c r="A302" s="139">
        <v>3235</v>
      </c>
      <c r="B302" s="140" t="s">
        <v>1276</v>
      </c>
      <c r="C302" s="79">
        <f>'ZBIRNO PLAN SVEUČILIŠTA'!C120+'ZBIRNO PLAN SVEUČILIŠTA'!C343</f>
        <v>743.77861835556439</v>
      </c>
      <c r="D302" s="79">
        <f>'ZBIRNO PLAN SVEUČILIŠTA'!D120+'ZBIRNO PLAN SVEUČILIŠTA'!D343</f>
        <v>52.81</v>
      </c>
      <c r="E302" s="79">
        <f>'ZBIRNO PLAN SVEUČILIŠTA'!E120+'ZBIRNO PLAN SVEUČILIŠTA'!E343</f>
        <v>24724.170000000002</v>
      </c>
      <c r="F302" s="79">
        <f>'ZBIRNO PLAN SVEUČILIŠTA'!F120+'ZBIRNO PLAN SVEUČILIŠTA'!F343</f>
        <v>0</v>
      </c>
      <c r="G302" s="98">
        <f t="shared" si="101"/>
        <v>46817.212649119487</v>
      </c>
      <c r="H302" s="98" t="e">
        <f t="shared" si="102"/>
        <v>#DIV/0!</v>
      </c>
      <c r="I302" s="152"/>
    </row>
    <row r="303" spans="1:9">
      <c r="A303" s="139">
        <v>3236</v>
      </c>
      <c r="B303" s="140" t="s">
        <v>1277</v>
      </c>
      <c r="C303" s="79">
        <f>'ZBIRNO PLAN SVEUČILIŠTA'!C344</f>
        <v>0</v>
      </c>
      <c r="D303" s="79">
        <f>'ZBIRNO PLAN SVEUČILIŠTA'!D344</f>
        <v>0</v>
      </c>
      <c r="E303" s="79">
        <f>'ZBIRNO PLAN SVEUČILIŠTA'!E344</f>
        <v>0</v>
      </c>
      <c r="F303" s="79">
        <f>'ZBIRNO PLAN SVEUČILIŠTA'!F344</f>
        <v>0</v>
      </c>
      <c r="G303" s="98" t="e">
        <f t="shared" si="101"/>
        <v>#DIV/0!</v>
      </c>
      <c r="H303" s="98" t="e">
        <f t="shared" si="102"/>
        <v>#DIV/0!</v>
      </c>
      <c r="I303" s="152"/>
    </row>
    <row r="304" spans="1:9">
      <c r="A304" s="139">
        <v>3237</v>
      </c>
      <c r="B304" s="140" t="s">
        <v>1278</v>
      </c>
      <c r="C304" s="79">
        <f>'ZBIRNO PLAN SVEUČILIŠTA'!C121+'ZBIRNO PLAN SVEUČILIŠTA'!C345</f>
        <v>97683.32337912271</v>
      </c>
      <c r="D304" s="79">
        <f>'ZBIRNO PLAN SVEUČILIŠTA'!D121+'ZBIRNO PLAN SVEUČILIŠTA'!D345</f>
        <v>23581.84</v>
      </c>
      <c r="E304" s="79">
        <f>'ZBIRNO PLAN SVEUČILIŠTA'!E121+'ZBIRNO PLAN SVEUČILIŠTA'!E345</f>
        <v>9760.14</v>
      </c>
      <c r="F304" s="79">
        <f>'ZBIRNO PLAN SVEUČILIŠTA'!F121+'ZBIRNO PLAN SVEUČILIŠTA'!F345</f>
        <v>1990</v>
      </c>
      <c r="G304" s="98">
        <f t="shared" si="101"/>
        <v>41.388373426331441</v>
      </c>
      <c r="H304" s="98">
        <f t="shared" si="102"/>
        <v>490.45929648241201</v>
      </c>
      <c r="I304" s="152"/>
    </row>
    <row r="305" spans="1:9">
      <c r="A305" s="139">
        <v>3238</v>
      </c>
      <c r="B305" s="140" t="s">
        <v>1279</v>
      </c>
      <c r="C305" s="79">
        <f>'ZBIRNO PLAN SVEUČILIŠTA'!C346</f>
        <v>0</v>
      </c>
      <c r="D305" s="79">
        <f>'ZBIRNO PLAN SVEUČILIŠTA'!D346</f>
        <v>0</v>
      </c>
      <c r="E305" s="79">
        <f>'ZBIRNO PLAN SVEUČILIŠTA'!E346</f>
        <v>1271.2</v>
      </c>
      <c r="F305" s="79">
        <f>'ZBIRNO PLAN SVEUČILIŠTA'!F346</f>
        <v>0</v>
      </c>
      <c r="G305" s="98" t="e">
        <f t="shared" si="101"/>
        <v>#DIV/0!</v>
      </c>
      <c r="H305" s="98" t="e">
        <f t="shared" si="102"/>
        <v>#DIV/0!</v>
      </c>
      <c r="I305" s="152"/>
    </row>
    <row r="306" spans="1:9">
      <c r="A306" s="139">
        <v>3239</v>
      </c>
      <c r="B306" s="140" t="s">
        <v>1280</v>
      </c>
      <c r="C306" s="79">
        <f>'ZBIRNO PLAN SVEUČILIŠTA'!C122+'ZBIRNO PLAN SVEUČILIŠTA'!C347</f>
        <v>72.997544628044324</v>
      </c>
      <c r="D306" s="79">
        <f>'ZBIRNO PLAN SVEUČILIŠTA'!D122+'ZBIRNO PLAN SVEUČILIŠTA'!D347</f>
        <v>0</v>
      </c>
      <c r="E306" s="79">
        <f>'ZBIRNO PLAN SVEUČILIŠTA'!E122+'ZBIRNO PLAN SVEUČILIŠTA'!E347</f>
        <v>434.61</v>
      </c>
      <c r="F306" s="79">
        <f>'ZBIRNO PLAN SVEUČILIŠTA'!F122+'ZBIRNO PLAN SVEUČILIŠTA'!F347</f>
        <v>0</v>
      </c>
      <c r="G306" s="98" t="e">
        <f t="shared" si="101"/>
        <v>#DIV/0!</v>
      </c>
      <c r="H306" s="98" t="e">
        <f t="shared" si="102"/>
        <v>#DIV/0!</v>
      </c>
      <c r="I306" s="152"/>
    </row>
    <row r="307" spans="1:9" s="21" customFormat="1">
      <c r="A307" s="137">
        <v>324</v>
      </c>
      <c r="B307" s="138" t="s">
        <v>1693</v>
      </c>
      <c r="C307" s="109">
        <f>C308</f>
        <v>0</v>
      </c>
      <c r="D307" s="109">
        <f t="shared" ref="D307:F307" si="113">D308</f>
        <v>0</v>
      </c>
      <c r="E307" s="109">
        <f t="shared" si="113"/>
        <v>0</v>
      </c>
      <c r="F307" s="109">
        <f t="shared" si="113"/>
        <v>0</v>
      </c>
      <c r="G307" s="102" t="e">
        <f t="shared" si="101"/>
        <v>#DIV/0!</v>
      </c>
      <c r="H307" s="102" t="e">
        <f t="shared" si="102"/>
        <v>#DIV/0!</v>
      </c>
      <c r="I307" s="153"/>
    </row>
    <row r="308" spans="1:9">
      <c r="A308" s="139">
        <v>3241</v>
      </c>
      <c r="B308" s="140" t="s">
        <v>1375</v>
      </c>
      <c r="C308" s="79">
        <f>'ZBIRNO PLAN SVEUČILIŠTA'!C348</f>
        <v>0</v>
      </c>
      <c r="D308" s="79">
        <f>'ZBIRNO PLAN SVEUČILIŠTA'!D348</f>
        <v>0</v>
      </c>
      <c r="E308" s="79">
        <f>'ZBIRNO PLAN SVEUČILIŠTA'!E348</f>
        <v>0</v>
      </c>
      <c r="F308" s="79">
        <f>'ZBIRNO PLAN SVEUČILIŠTA'!F348</f>
        <v>0</v>
      </c>
      <c r="G308" s="98" t="e">
        <f t="shared" si="101"/>
        <v>#DIV/0!</v>
      </c>
      <c r="H308" s="98" t="e">
        <f t="shared" si="102"/>
        <v>#DIV/0!</v>
      </c>
      <c r="I308" s="152"/>
    </row>
    <row r="309" spans="1:9">
      <c r="A309" s="137">
        <v>329</v>
      </c>
      <c r="B309" s="138" t="s">
        <v>1285</v>
      </c>
      <c r="C309" s="109">
        <f>SUM(C310:C315)</f>
        <v>3807.9500962240359</v>
      </c>
      <c r="D309" s="109">
        <f t="shared" ref="D309:F309" si="114">SUM(D310:D315)</f>
        <v>79.540000000000006</v>
      </c>
      <c r="E309" s="109">
        <f t="shared" si="114"/>
        <v>15877.79</v>
      </c>
      <c r="F309" s="109">
        <f t="shared" si="114"/>
        <v>5000</v>
      </c>
      <c r="G309" s="102">
        <f t="shared" si="101"/>
        <v>19962.019109881821</v>
      </c>
      <c r="H309" s="102">
        <f t="shared" si="102"/>
        <v>317.55580000000003</v>
      </c>
      <c r="I309" s="152"/>
    </row>
    <row r="310" spans="1:9">
      <c r="A310" s="139">
        <v>3292</v>
      </c>
      <c r="B310" s="140" t="s">
        <v>1674</v>
      </c>
      <c r="C310" s="79">
        <f>'ZBIRNO PLAN SVEUČILIŠTA'!C349</f>
        <v>0</v>
      </c>
      <c r="D310" s="79">
        <f>'ZBIRNO PLAN SVEUČILIŠTA'!D349</f>
        <v>0</v>
      </c>
      <c r="E310" s="79">
        <f>'ZBIRNO PLAN SVEUČILIŠTA'!E349</f>
        <v>0</v>
      </c>
      <c r="F310" s="79">
        <f>'ZBIRNO PLAN SVEUČILIŠTA'!F349</f>
        <v>0</v>
      </c>
      <c r="G310" s="98" t="e">
        <f t="shared" si="101"/>
        <v>#DIV/0!</v>
      </c>
      <c r="H310" s="98" t="e">
        <f t="shared" si="102"/>
        <v>#DIV/0!</v>
      </c>
      <c r="I310" s="152"/>
    </row>
    <row r="311" spans="1:9">
      <c r="A311" s="139">
        <v>3293</v>
      </c>
      <c r="B311" s="140" t="s">
        <v>1320</v>
      </c>
      <c r="C311" s="79">
        <f>'ZBIRNO PLAN SVEUČILIŠTA'!C123+'ZBIRNO PLAN SVEUČILIŠTA'!C350</f>
        <v>3807.9500962240359</v>
      </c>
      <c r="D311" s="79">
        <f>'ZBIRNO PLAN SVEUČILIŠTA'!D123+'ZBIRNO PLAN SVEUČILIŠTA'!D350</f>
        <v>79.540000000000006</v>
      </c>
      <c r="E311" s="79">
        <f>'ZBIRNO PLAN SVEUČILIŠTA'!E123+'ZBIRNO PLAN SVEUČILIŠTA'!E350</f>
        <v>15529.390000000001</v>
      </c>
      <c r="F311" s="79">
        <f>'ZBIRNO PLAN SVEUČILIŠTA'!F123+'ZBIRNO PLAN SVEUČILIŠTA'!F350</f>
        <v>5000</v>
      </c>
      <c r="G311" s="98">
        <f t="shared" si="101"/>
        <v>19524.000502891628</v>
      </c>
      <c r="H311" s="98">
        <f t="shared" si="102"/>
        <v>310.58780000000002</v>
      </c>
      <c r="I311" s="152"/>
    </row>
    <row r="312" spans="1:9">
      <c r="A312" s="139">
        <v>3294</v>
      </c>
      <c r="B312" s="140" t="s">
        <v>1283</v>
      </c>
      <c r="C312" s="79">
        <f>'ZBIRNO PLAN SVEUČILIŠTA'!C351</f>
        <v>0</v>
      </c>
      <c r="D312" s="79">
        <f>'ZBIRNO PLAN SVEUČILIŠTA'!D351</f>
        <v>0</v>
      </c>
      <c r="E312" s="79">
        <f>'ZBIRNO PLAN SVEUČILIŠTA'!E351</f>
        <v>331.81</v>
      </c>
      <c r="F312" s="79">
        <f>'ZBIRNO PLAN SVEUČILIŠTA'!F351</f>
        <v>0</v>
      </c>
      <c r="G312" s="98" t="e">
        <f t="shared" si="101"/>
        <v>#DIV/0!</v>
      </c>
      <c r="H312" s="98" t="e">
        <f t="shared" si="102"/>
        <v>#DIV/0!</v>
      </c>
      <c r="I312" s="152"/>
    </row>
    <row r="313" spans="1:9">
      <c r="A313" s="139">
        <v>3295</v>
      </c>
      <c r="B313" s="140" t="s">
        <v>1284</v>
      </c>
      <c r="C313" s="79">
        <f>'ZBIRNO PLAN SVEUČILIŠTA'!C124+'ZBIRNO PLAN SVEUČILIŠTA'!C352</f>
        <v>0</v>
      </c>
      <c r="D313" s="79">
        <f>'ZBIRNO PLAN SVEUČILIŠTA'!D124+'ZBIRNO PLAN SVEUČILIŠTA'!D352</f>
        <v>0</v>
      </c>
      <c r="E313" s="79">
        <f>'ZBIRNO PLAN SVEUČILIŠTA'!E124+'ZBIRNO PLAN SVEUČILIŠTA'!E352</f>
        <v>0</v>
      </c>
      <c r="F313" s="79">
        <f>'ZBIRNO PLAN SVEUČILIŠTA'!F124+'ZBIRNO PLAN SVEUČILIŠTA'!F352</f>
        <v>0</v>
      </c>
      <c r="G313" s="98" t="e">
        <f t="shared" si="101"/>
        <v>#DIV/0!</v>
      </c>
      <c r="H313" s="98" t="e">
        <f t="shared" si="102"/>
        <v>#DIV/0!</v>
      </c>
      <c r="I313" s="152"/>
    </row>
    <row r="314" spans="1:9">
      <c r="A314" s="139">
        <v>3296</v>
      </c>
      <c r="B314" s="140" t="s">
        <v>1467</v>
      </c>
      <c r="C314" s="79">
        <f>'ZBIRNO PLAN SVEUČILIŠTA'!C353</f>
        <v>0</v>
      </c>
      <c r="D314" s="79">
        <f>'ZBIRNO PLAN SVEUČILIŠTA'!D353</f>
        <v>0</v>
      </c>
      <c r="E314" s="79">
        <f>'ZBIRNO PLAN SVEUČILIŠTA'!E353</f>
        <v>0</v>
      </c>
      <c r="F314" s="79">
        <f>'ZBIRNO PLAN SVEUČILIŠTA'!F353</f>
        <v>0</v>
      </c>
      <c r="G314" s="98" t="e">
        <f t="shared" si="101"/>
        <v>#DIV/0!</v>
      </c>
      <c r="H314" s="98" t="e">
        <f t="shared" si="102"/>
        <v>#DIV/0!</v>
      </c>
      <c r="I314" s="152"/>
    </row>
    <row r="315" spans="1:9">
      <c r="A315" s="139">
        <v>3299</v>
      </c>
      <c r="B315" s="140" t="s">
        <v>1285</v>
      </c>
      <c r="C315" s="79">
        <f>'ZBIRNO PLAN SVEUČILIŠTA'!C354</f>
        <v>0</v>
      </c>
      <c r="D315" s="79">
        <f>'ZBIRNO PLAN SVEUČILIŠTA'!D354</f>
        <v>0</v>
      </c>
      <c r="E315" s="79">
        <f>'ZBIRNO PLAN SVEUČILIŠTA'!E354</f>
        <v>16.59</v>
      </c>
      <c r="F315" s="79">
        <f>'ZBIRNO PLAN SVEUČILIŠTA'!F354</f>
        <v>0</v>
      </c>
      <c r="G315" s="98" t="e">
        <f t="shared" si="101"/>
        <v>#DIV/0!</v>
      </c>
      <c r="H315" s="98" t="e">
        <f t="shared" si="102"/>
        <v>#DIV/0!</v>
      </c>
      <c r="I315" s="152"/>
    </row>
    <row r="316" spans="1:9">
      <c r="A316" s="137">
        <v>34</v>
      </c>
      <c r="B316" s="138" t="s">
        <v>1368</v>
      </c>
      <c r="C316" s="109">
        <f>C317</f>
        <v>0</v>
      </c>
      <c r="D316" s="109">
        <f>D317</f>
        <v>0</v>
      </c>
      <c r="E316" s="109">
        <f t="shared" ref="E316" si="115">E317</f>
        <v>0</v>
      </c>
      <c r="F316" s="109">
        <f>F317</f>
        <v>0</v>
      </c>
      <c r="G316" s="102" t="e">
        <f t="shared" si="101"/>
        <v>#DIV/0!</v>
      </c>
      <c r="H316" s="102" t="e">
        <f t="shared" si="102"/>
        <v>#DIV/0!</v>
      </c>
      <c r="I316" s="152"/>
    </row>
    <row r="317" spans="1:9">
      <c r="A317" s="137">
        <v>343</v>
      </c>
      <c r="B317" s="138" t="s">
        <v>1369</v>
      </c>
      <c r="C317" s="109">
        <f>C319+C318+C320</f>
        <v>0</v>
      </c>
      <c r="D317" s="109">
        <f t="shared" ref="D317:F317" si="116">D319+D318+D320</f>
        <v>0</v>
      </c>
      <c r="E317" s="109">
        <f t="shared" si="116"/>
        <v>0</v>
      </c>
      <c r="F317" s="109">
        <f t="shared" si="116"/>
        <v>0</v>
      </c>
      <c r="G317" s="102" t="e">
        <f t="shared" si="101"/>
        <v>#DIV/0!</v>
      </c>
      <c r="H317" s="102" t="e">
        <f t="shared" si="102"/>
        <v>#DIV/0!</v>
      </c>
      <c r="I317" s="152"/>
    </row>
    <row r="318" spans="1:9">
      <c r="A318" s="139">
        <v>3431</v>
      </c>
      <c r="B318" s="140" t="s">
        <v>1286</v>
      </c>
      <c r="C318" s="79">
        <f>'ZBIRNO PLAN SVEUČILIŠTA'!C355</f>
        <v>0</v>
      </c>
      <c r="D318" s="79">
        <f>'ZBIRNO PLAN SVEUČILIŠTA'!D355</f>
        <v>0</v>
      </c>
      <c r="E318" s="79">
        <f>'ZBIRNO PLAN SVEUČILIŠTA'!E355</f>
        <v>0</v>
      </c>
      <c r="F318" s="79">
        <f>'ZBIRNO PLAN SVEUČILIŠTA'!F355</f>
        <v>0</v>
      </c>
      <c r="G318" s="98" t="e">
        <f t="shared" si="101"/>
        <v>#DIV/0!</v>
      </c>
      <c r="H318" s="98" t="e">
        <f t="shared" si="102"/>
        <v>#DIV/0!</v>
      </c>
      <c r="I318" s="152"/>
    </row>
    <row r="319" spans="1:9">
      <c r="A319" s="139">
        <v>3432</v>
      </c>
      <c r="B319" s="142" t="s">
        <v>1321</v>
      </c>
      <c r="C319" s="79">
        <f>'ZBIRNO PLAN SVEUČILIŠTA'!C125</f>
        <v>0</v>
      </c>
      <c r="D319" s="79">
        <f>'ZBIRNO PLAN SVEUČILIŠTA'!D125</f>
        <v>0</v>
      </c>
      <c r="E319" s="79">
        <f>'ZBIRNO PLAN SVEUČILIŠTA'!E125</f>
        <v>0</v>
      </c>
      <c r="F319" s="79">
        <f>'ZBIRNO PLAN SVEUČILIŠTA'!F125</f>
        <v>0</v>
      </c>
      <c r="G319" s="98" t="e">
        <f t="shared" si="101"/>
        <v>#DIV/0!</v>
      </c>
      <c r="H319" s="98" t="e">
        <f t="shared" si="102"/>
        <v>#DIV/0!</v>
      </c>
      <c r="I319" s="152"/>
    </row>
    <row r="320" spans="1:9">
      <c r="A320" s="139">
        <v>3433</v>
      </c>
      <c r="B320" s="142" t="s">
        <v>1447</v>
      </c>
      <c r="C320" s="79">
        <f>'ZBIRNO PLAN SVEUČILIŠTA'!C357</f>
        <v>0</v>
      </c>
      <c r="D320" s="79">
        <f>'ZBIRNO PLAN SVEUČILIŠTA'!D357</f>
        <v>0</v>
      </c>
      <c r="E320" s="79">
        <f>'ZBIRNO PLAN SVEUČILIŠTA'!E357</f>
        <v>0</v>
      </c>
      <c r="F320" s="79">
        <f>'ZBIRNO PLAN SVEUČILIŠTA'!F357</f>
        <v>0</v>
      </c>
      <c r="G320" s="98" t="e">
        <f t="shared" si="101"/>
        <v>#DIV/0!</v>
      </c>
      <c r="H320" s="98" t="e">
        <f t="shared" si="102"/>
        <v>#DIV/0!</v>
      </c>
      <c r="I320" s="152"/>
    </row>
    <row r="321" spans="1:9" s="21" customFormat="1">
      <c r="A321" s="137">
        <v>35</v>
      </c>
      <c r="B321" s="147" t="s">
        <v>1614</v>
      </c>
      <c r="C321" s="109">
        <f>C322</f>
        <v>424547.3488619019</v>
      </c>
      <c r="D321" s="109">
        <f>D322</f>
        <v>152320.89000000001</v>
      </c>
      <c r="E321" s="109">
        <f t="shared" ref="E321:E322" si="117">E322</f>
        <v>0</v>
      </c>
      <c r="F321" s="109">
        <f>F322</f>
        <v>0</v>
      </c>
      <c r="G321" s="102">
        <f t="shared" si="101"/>
        <v>0</v>
      </c>
      <c r="H321" s="102" t="e">
        <f t="shared" si="102"/>
        <v>#DIV/0!</v>
      </c>
    </row>
    <row r="322" spans="1:9" s="21" customFormat="1" ht="30">
      <c r="A322" s="137">
        <v>353</v>
      </c>
      <c r="B322" s="147" t="s">
        <v>1617</v>
      </c>
      <c r="C322" s="109">
        <f>C323</f>
        <v>424547.3488619019</v>
      </c>
      <c r="D322" s="109">
        <f>D323</f>
        <v>152320.89000000001</v>
      </c>
      <c r="E322" s="109">
        <f t="shared" si="117"/>
        <v>0</v>
      </c>
      <c r="F322" s="109">
        <f>F323</f>
        <v>0</v>
      </c>
      <c r="G322" s="102">
        <f t="shared" si="101"/>
        <v>0</v>
      </c>
      <c r="H322" s="102" t="e">
        <f t="shared" si="102"/>
        <v>#DIV/0!</v>
      </c>
    </row>
    <row r="323" spans="1:9" s="19" customFormat="1" ht="15" customHeight="1">
      <c r="A323" s="60">
        <v>3531</v>
      </c>
      <c r="B323" s="145" t="s">
        <v>1590</v>
      </c>
      <c r="C323" s="79">
        <f>'ZBIRNO PLAN SVEUČILIŠTA'!C126</f>
        <v>424547.3488619019</v>
      </c>
      <c r="D323" s="79">
        <f>'ZBIRNO PLAN SVEUČILIŠTA'!D126</f>
        <v>152320.89000000001</v>
      </c>
      <c r="E323" s="79">
        <f>'ZBIRNO PLAN SVEUČILIŠTA'!E126</f>
        <v>0</v>
      </c>
      <c r="F323" s="79">
        <f>'ZBIRNO PLAN SVEUČILIŠTA'!F126</f>
        <v>0</v>
      </c>
      <c r="G323" s="98">
        <f t="shared" si="101"/>
        <v>0</v>
      </c>
      <c r="H323" s="98" t="e">
        <f t="shared" si="102"/>
        <v>#DIV/0!</v>
      </c>
    </row>
    <row r="324" spans="1:9" s="21" customFormat="1">
      <c r="A324" s="137">
        <v>36</v>
      </c>
      <c r="B324" s="138" t="s">
        <v>1423</v>
      </c>
      <c r="C324" s="109">
        <f>C325+C327</f>
        <v>174798.72586103922</v>
      </c>
      <c r="D324" s="109">
        <f>D325+D327</f>
        <v>105248.22</v>
      </c>
      <c r="E324" s="109">
        <f t="shared" ref="E324" si="118">E325+E327</f>
        <v>0</v>
      </c>
      <c r="F324" s="109">
        <f>F325+F327</f>
        <v>0</v>
      </c>
      <c r="G324" s="102">
        <f t="shared" si="101"/>
        <v>0</v>
      </c>
      <c r="H324" s="102" t="e">
        <f t="shared" si="102"/>
        <v>#DIV/0!</v>
      </c>
    </row>
    <row r="325" spans="1:9" s="21" customFormat="1">
      <c r="A325" s="137">
        <v>361</v>
      </c>
      <c r="B325" s="138" t="s">
        <v>1616</v>
      </c>
      <c r="C325" s="109">
        <f>C326</f>
        <v>29517.419868604418</v>
      </c>
      <c r="D325" s="109">
        <f>D326</f>
        <v>61255.03</v>
      </c>
      <c r="E325" s="109">
        <f t="shared" ref="E325" si="119">E326</f>
        <v>0</v>
      </c>
      <c r="F325" s="109">
        <f>F326</f>
        <v>0</v>
      </c>
      <c r="G325" s="102">
        <f t="shared" ref="G325:G388" si="120">E325/D325*100</f>
        <v>0</v>
      </c>
      <c r="H325" s="102" t="e">
        <f t="shared" ref="H325:H388" si="121">E325/F325*100</f>
        <v>#DIV/0!</v>
      </c>
    </row>
    <row r="326" spans="1:9" s="19" customFormat="1" ht="15" customHeight="1">
      <c r="A326" s="60">
        <v>3611</v>
      </c>
      <c r="B326" s="145" t="s">
        <v>1668</v>
      </c>
      <c r="C326" s="79">
        <f>'ZBIRNO PLAN SVEUČILIŠTA'!C127</f>
        <v>29517.419868604418</v>
      </c>
      <c r="D326" s="79">
        <f>'ZBIRNO PLAN SVEUČILIŠTA'!D127</f>
        <v>61255.03</v>
      </c>
      <c r="E326" s="79">
        <f>'ZBIRNO PLAN SVEUČILIŠTA'!E127</f>
        <v>0</v>
      </c>
      <c r="F326" s="79">
        <f>'ZBIRNO PLAN SVEUČILIŠTA'!F127</f>
        <v>0</v>
      </c>
      <c r="G326" s="98">
        <f t="shared" si="120"/>
        <v>0</v>
      </c>
      <c r="H326" s="98" t="e">
        <f t="shared" si="121"/>
        <v>#DIV/0!</v>
      </c>
    </row>
    <row r="327" spans="1:9" s="19" customFormat="1" ht="15" customHeight="1">
      <c r="A327" s="96">
        <v>369</v>
      </c>
      <c r="B327" s="146" t="s">
        <v>1608</v>
      </c>
      <c r="C327" s="109">
        <f>C329+C330+C328</f>
        <v>145281.30599243479</v>
      </c>
      <c r="D327" s="109">
        <f t="shared" ref="D327:F327" si="122">D329+D330+D328</f>
        <v>43993.19</v>
      </c>
      <c r="E327" s="109">
        <f t="shared" si="122"/>
        <v>0</v>
      </c>
      <c r="F327" s="109">
        <f t="shared" si="122"/>
        <v>0</v>
      </c>
      <c r="G327" s="102">
        <f t="shared" si="120"/>
        <v>0</v>
      </c>
      <c r="H327" s="102" t="e">
        <f t="shared" si="121"/>
        <v>#DIV/0!</v>
      </c>
    </row>
    <row r="328" spans="1:9" s="19" customFormat="1" ht="15" customHeight="1">
      <c r="A328" s="60">
        <v>3691</v>
      </c>
      <c r="B328" s="145" t="s">
        <v>1675</v>
      </c>
      <c r="C328" s="79">
        <f>'ZBIRNO PLAN SVEUČILIŠTA'!C358</f>
        <v>0</v>
      </c>
      <c r="D328" s="79">
        <f>'ZBIRNO PLAN SVEUČILIŠTA'!D358</f>
        <v>0</v>
      </c>
      <c r="E328" s="79">
        <f>'ZBIRNO PLAN SVEUČILIŠTA'!E358</f>
        <v>0</v>
      </c>
      <c r="F328" s="79">
        <f>'ZBIRNO PLAN SVEUČILIŠTA'!F358</f>
        <v>0</v>
      </c>
      <c r="G328" s="98" t="e">
        <f t="shared" si="120"/>
        <v>#DIV/0!</v>
      </c>
      <c r="H328" s="98" t="e">
        <f t="shared" si="121"/>
        <v>#DIV/0!</v>
      </c>
    </row>
    <row r="329" spans="1:9" s="19" customFormat="1" ht="15" customHeight="1">
      <c r="A329" s="60">
        <v>3693</v>
      </c>
      <c r="B329" s="145" t="s">
        <v>1606</v>
      </c>
      <c r="C329" s="79">
        <f>'ZBIRNO PLAN SVEUČILIŠTA'!C128</f>
        <v>145281.30599243479</v>
      </c>
      <c r="D329" s="79">
        <f>'ZBIRNO PLAN SVEUČILIŠTA'!D128</f>
        <v>43993.19</v>
      </c>
      <c r="E329" s="79">
        <f>'ZBIRNO PLAN SVEUČILIŠTA'!E128</f>
        <v>0</v>
      </c>
      <c r="F329" s="79">
        <f>'ZBIRNO PLAN SVEUČILIŠTA'!F128</f>
        <v>0</v>
      </c>
      <c r="G329" s="98">
        <f t="shared" si="120"/>
        <v>0</v>
      </c>
      <c r="H329" s="98" t="e">
        <f t="shared" si="121"/>
        <v>#DIV/0!</v>
      </c>
    </row>
    <row r="330" spans="1:9" s="19" customFormat="1" ht="15" customHeight="1">
      <c r="A330" s="60">
        <v>3694</v>
      </c>
      <c r="B330" s="145" t="s">
        <v>1607</v>
      </c>
      <c r="C330" s="79">
        <f>'ZBIRNO PLAN SVEUČILIŠTA'!C129</f>
        <v>0</v>
      </c>
      <c r="D330" s="79">
        <f>'ZBIRNO PLAN SVEUČILIŠTA'!D129</f>
        <v>0</v>
      </c>
      <c r="E330" s="79">
        <f>'ZBIRNO PLAN SVEUČILIŠTA'!E129</f>
        <v>0</v>
      </c>
      <c r="F330" s="79">
        <f>'ZBIRNO PLAN SVEUČILIŠTA'!F129</f>
        <v>0</v>
      </c>
      <c r="G330" s="98" t="e">
        <f t="shared" si="120"/>
        <v>#DIV/0!</v>
      </c>
      <c r="H330" s="98" t="e">
        <f t="shared" si="121"/>
        <v>#DIV/0!</v>
      </c>
    </row>
    <row r="331" spans="1:9">
      <c r="A331" s="137">
        <v>38</v>
      </c>
      <c r="B331" s="138" t="s">
        <v>1377</v>
      </c>
      <c r="C331" s="109">
        <f>C332</f>
        <v>42647.554582254961</v>
      </c>
      <c r="D331" s="109">
        <f>D332</f>
        <v>61413.15</v>
      </c>
      <c r="E331" s="109">
        <f t="shared" ref="E331" si="123">E332</f>
        <v>0</v>
      </c>
      <c r="F331" s="109">
        <f>F332</f>
        <v>0</v>
      </c>
      <c r="G331" s="102">
        <f t="shared" si="120"/>
        <v>0</v>
      </c>
      <c r="H331" s="102" t="e">
        <f t="shared" si="121"/>
        <v>#DIV/0!</v>
      </c>
    </row>
    <row r="332" spans="1:9">
      <c r="A332" s="137">
        <v>381</v>
      </c>
      <c r="B332" s="138" t="s">
        <v>1363</v>
      </c>
      <c r="C332" s="109">
        <f>C333</f>
        <v>42647.554582254961</v>
      </c>
      <c r="D332" s="109">
        <f>D333</f>
        <v>61413.15</v>
      </c>
      <c r="E332" s="109">
        <f t="shared" ref="E332" si="124">E333</f>
        <v>0</v>
      </c>
      <c r="F332" s="109">
        <f>F333</f>
        <v>0</v>
      </c>
      <c r="G332" s="102">
        <f t="shared" si="120"/>
        <v>0</v>
      </c>
      <c r="H332" s="102" t="e">
        <f t="shared" si="121"/>
        <v>#DIV/0!</v>
      </c>
    </row>
    <row r="333" spans="1:9">
      <c r="A333" s="139">
        <v>3813</v>
      </c>
      <c r="B333" s="140" t="s">
        <v>1592</v>
      </c>
      <c r="C333" s="79">
        <f>'ZBIRNO PLAN SVEUČILIŠTA'!C130</f>
        <v>42647.554582254961</v>
      </c>
      <c r="D333" s="79">
        <f>'ZBIRNO PLAN SVEUČILIŠTA'!D130</f>
        <v>61413.15</v>
      </c>
      <c r="E333" s="79">
        <f>'ZBIRNO PLAN SVEUČILIŠTA'!E130</f>
        <v>0</v>
      </c>
      <c r="F333" s="79">
        <f>'ZBIRNO PLAN SVEUČILIŠTA'!F130</f>
        <v>0</v>
      </c>
      <c r="G333" s="98">
        <f t="shared" si="120"/>
        <v>0</v>
      </c>
      <c r="H333" s="98" t="e">
        <f t="shared" si="121"/>
        <v>#DIV/0!</v>
      </c>
    </row>
    <row r="334" spans="1:9">
      <c r="A334" s="139">
        <v>4</v>
      </c>
      <c r="B334" s="138" t="s">
        <v>1370</v>
      </c>
      <c r="C334" s="109">
        <f>C338+C336</f>
        <v>8437.3216537261924</v>
      </c>
      <c r="D334" s="109">
        <f t="shared" ref="D334:F334" si="125">D338+D336</f>
        <v>0</v>
      </c>
      <c r="E334" s="109">
        <f t="shared" si="125"/>
        <v>33518.97</v>
      </c>
      <c r="F334" s="109">
        <f t="shared" si="125"/>
        <v>14000</v>
      </c>
      <c r="G334" s="102" t="e">
        <f t="shared" si="120"/>
        <v>#DIV/0!</v>
      </c>
      <c r="H334" s="102">
        <f t="shared" si="121"/>
        <v>239.42121428571431</v>
      </c>
      <c r="I334" s="152"/>
    </row>
    <row r="335" spans="1:9">
      <c r="A335" s="137">
        <v>41</v>
      </c>
      <c r="B335" s="138" t="s">
        <v>1380</v>
      </c>
      <c r="C335" s="109">
        <f>C336</f>
        <v>0</v>
      </c>
      <c r="D335" s="109">
        <f t="shared" ref="D335:F336" si="126">D336</f>
        <v>0</v>
      </c>
      <c r="E335" s="109">
        <f t="shared" si="126"/>
        <v>2388.5</v>
      </c>
      <c r="F335" s="109">
        <f t="shared" si="126"/>
        <v>0</v>
      </c>
      <c r="G335" s="102" t="e">
        <f t="shared" si="120"/>
        <v>#DIV/0!</v>
      </c>
      <c r="H335" s="102" t="e">
        <f t="shared" si="121"/>
        <v>#DIV/0!</v>
      </c>
      <c r="I335" s="152"/>
    </row>
    <row r="336" spans="1:9">
      <c r="A336" s="139">
        <v>412</v>
      </c>
      <c r="B336" s="138" t="s">
        <v>1694</v>
      </c>
      <c r="C336" s="109">
        <f>C337</f>
        <v>0</v>
      </c>
      <c r="D336" s="109">
        <f t="shared" si="126"/>
        <v>0</v>
      </c>
      <c r="E336" s="109">
        <f t="shared" si="126"/>
        <v>2388.5</v>
      </c>
      <c r="F336" s="109">
        <f t="shared" si="126"/>
        <v>0</v>
      </c>
      <c r="G336" s="102" t="e">
        <f t="shared" si="120"/>
        <v>#DIV/0!</v>
      </c>
      <c r="H336" s="102" t="e">
        <f t="shared" si="121"/>
        <v>#DIV/0!</v>
      </c>
      <c r="I336" s="152"/>
    </row>
    <row r="337" spans="1:9">
      <c r="A337" s="139">
        <v>4123</v>
      </c>
      <c r="B337" s="140" t="s">
        <v>1332</v>
      </c>
      <c r="C337" s="79">
        <f>'ZBIRNO PLAN SVEUČILIŠTA'!C359+'ZBIRNO PLAN SVEUČILIŠTA'!C131</f>
        <v>0</v>
      </c>
      <c r="D337" s="79">
        <f>'ZBIRNO PLAN SVEUČILIŠTA'!D359+'ZBIRNO PLAN SVEUČILIŠTA'!D131</f>
        <v>0</v>
      </c>
      <c r="E337" s="79">
        <f>'ZBIRNO PLAN SVEUČILIŠTA'!E359+'ZBIRNO PLAN SVEUČILIŠTA'!E131</f>
        <v>2388.5</v>
      </c>
      <c r="F337" s="79">
        <f>'ZBIRNO PLAN SVEUČILIŠTA'!F359+'ZBIRNO PLAN SVEUČILIŠTA'!F131</f>
        <v>0</v>
      </c>
      <c r="G337" s="98" t="e">
        <f t="shared" si="120"/>
        <v>#DIV/0!</v>
      </c>
      <c r="H337" s="98" t="e">
        <f t="shared" si="121"/>
        <v>#DIV/0!</v>
      </c>
      <c r="I337" s="152"/>
    </row>
    <row r="338" spans="1:9">
      <c r="A338" s="139">
        <v>42</v>
      </c>
      <c r="B338" s="138" t="s">
        <v>1371</v>
      </c>
      <c r="C338" s="109">
        <f>C339+C348</f>
        <v>8437.3216537261924</v>
      </c>
      <c r="D338" s="109">
        <f>D339+D348</f>
        <v>0</v>
      </c>
      <c r="E338" s="109">
        <f>E339+E348</f>
        <v>31130.47</v>
      </c>
      <c r="F338" s="109">
        <f>F339+F348</f>
        <v>14000</v>
      </c>
      <c r="G338" s="102" t="e">
        <f t="shared" si="120"/>
        <v>#DIV/0!</v>
      </c>
      <c r="H338" s="102">
        <f t="shared" si="121"/>
        <v>222.3605</v>
      </c>
      <c r="I338" s="152"/>
    </row>
    <row r="339" spans="1:9">
      <c r="A339" s="139">
        <v>422</v>
      </c>
      <c r="B339" s="138" t="s">
        <v>1372</v>
      </c>
      <c r="C339" s="109">
        <f>C340+C345+C344+C341+C342+C343</f>
        <v>8437.3216537261924</v>
      </c>
      <c r="D339" s="109">
        <f t="shared" ref="D339:F339" si="127">D340+D345+D344+D341+D342+D343</f>
        <v>0</v>
      </c>
      <c r="E339" s="109">
        <f t="shared" si="127"/>
        <v>31130.47</v>
      </c>
      <c r="F339" s="109">
        <f t="shared" si="127"/>
        <v>14000</v>
      </c>
      <c r="G339" s="102" t="e">
        <f t="shared" si="120"/>
        <v>#DIV/0!</v>
      </c>
      <c r="H339" s="102">
        <f t="shared" si="121"/>
        <v>222.3605</v>
      </c>
      <c r="I339" s="152"/>
    </row>
    <row r="340" spans="1:9">
      <c r="A340" s="139">
        <v>4221</v>
      </c>
      <c r="B340" s="140" t="s">
        <v>1287</v>
      </c>
      <c r="C340" s="79">
        <f>'ZBIRNO PLAN SVEUČILIŠTA'!C132+'ZBIRNO PLAN SVEUČILIŠTA'!C360</f>
        <v>8437.3216537261924</v>
      </c>
      <c r="D340" s="79">
        <f>'ZBIRNO PLAN SVEUČILIŠTA'!D132+'ZBIRNO PLAN SVEUČILIŠTA'!D360</f>
        <v>0</v>
      </c>
      <c r="E340" s="79">
        <f>'ZBIRNO PLAN SVEUČILIŠTA'!E132+'ZBIRNO PLAN SVEUČILIŠTA'!E360</f>
        <v>0</v>
      </c>
      <c r="F340" s="79">
        <f>'ZBIRNO PLAN SVEUČILIŠTA'!F132+'ZBIRNO PLAN SVEUČILIŠTA'!F360</f>
        <v>0</v>
      </c>
      <c r="G340" s="98" t="e">
        <f t="shared" si="120"/>
        <v>#DIV/0!</v>
      </c>
      <c r="H340" s="98" t="e">
        <f t="shared" si="121"/>
        <v>#DIV/0!</v>
      </c>
      <c r="I340" s="152"/>
    </row>
    <row r="341" spans="1:9">
      <c r="A341" s="139">
        <v>4222</v>
      </c>
      <c r="B341" s="140" t="s">
        <v>1325</v>
      </c>
      <c r="C341" s="79">
        <f>'ZBIRNO PLAN SVEUČILIŠTA'!C361</f>
        <v>0</v>
      </c>
      <c r="D341" s="79">
        <f>'ZBIRNO PLAN SVEUČILIŠTA'!D361</f>
        <v>0</v>
      </c>
      <c r="E341" s="79">
        <f>'ZBIRNO PLAN SVEUČILIŠTA'!E361</f>
        <v>0</v>
      </c>
      <c r="F341" s="79">
        <f>'ZBIRNO PLAN SVEUČILIŠTA'!F361</f>
        <v>0</v>
      </c>
      <c r="G341" s="98" t="e">
        <f t="shared" si="120"/>
        <v>#DIV/0!</v>
      </c>
      <c r="H341" s="98" t="e">
        <f t="shared" si="121"/>
        <v>#DIV/0!</v>
      </c>
      <c r="I341" s="152"/>
    </row>
    <row r="342" spans="1:9">
      <c r="A342" s="139">
        <v>4223</v>
      </c>
      <c r="B342" s="140" t="s">
        <v>1333</v>
      </c>
      <c r="C342" s="79">
        <f>'ZBIRNO PLAN SVEUČILIŠTA'!C362</f>
        <v>0</v>
      </c>
      <c r="D342" s="79">
        <f>'ZBIRNO PLAN SVEUČILIŠTA'!D362</f>
        <v>0</v>
      </c>
      <c r="E342" s="79">
        <f>'ZBIRNO PLAN SVEUČILIŠTA'!E362</f>
        <v>0</v>
      </c>
      <c r="F342" s="79">
        <f>'ZBIRNO PLAN SVEUČILIŠTA'!F362</f>
        <v>0</v>
      </c>
      <c r="G342" s="98" t="e">
        <f t="shared" si="120"/>
        <v>#DIV/0!</v>
      </c>
      <c r="H342" s="98" t="e">
        <f t="shared" si="121"/>
        <v>#DIV/0!</v>
      </c>
      <c r="I342" s="152"/>
    </row>
    <row r="343" spans="1:9">
      <c r="A343" s="139">
        <v>4224</v>
      </c>
      <c r="B343" s="140" t="s">
        <v>1334</v>
      </c>
      <c r="C343" s="79">
        <f>'ZBIRNO PLAN SVEUČILIŠTA'!C363</f>
        <v>0</v>
      </c>
      <c r="D343" s="79">
        <f>'ZBIRNO PLAN SVEUČILIŠTA'!D363</f>
        <v>0</v>
      </c>
      <c r="E343" s="79">
        <f>'ZBIRNO PLAN SVEUČILIŠTA'!E363</f>
        <v>0</v>
      </c>
      <c r="F343" s="79">
        <f>'ZBIRNO PLAN SVEUČILIŠTA'!F363</f>
        <v>0</v>
      </c>
      <c r="G343" s="98" t="e">
        <f t="shared" si="120"/>
        <v>#DIV/0!</v>
      </c>
      <c r="H343" s="98" t="e">
        <f t="shared" si="121"/>
        <v>#DIV/0!</v>
      </c>
      <c r="I343" s="152"/>
    </row>
    <row r="344" spans="1:9">
      <c r="A344" s="139">
        <v>4225</v>
      </c>
      <c r="B344" s="140" t="s">
        <v>1335</v>
      </c>
      <c r="C344" s="79">
        <f>'ZBIRNO PLAN SVEUČILIŠTA'!C364</f>
        <v>0</v>
      </c>
      <c r="D344" s="79">
        <f>'ZBIRNO PLAN SVEUČILIŠTA'!D364</f>
        <v>0</v>
      </c>
      <c r="E344" s="79">
        <f>'ZBIRNO PLAN SVEUČILIŠTA'!E364</f>
        <v>31130.47</v>
      </c>
      <c r="F344" s="79">
        <f>'ZBIRNO PLAN SVEUČILIŠTA'!F364</f>
        <v>0</v>
      </c>
      <c r="G344" s="98" t="e">
        <f t="shared" si="120"/>
        <v>#DIV/0!</v>
      </c>
      <c r="H344" s="98" t="e">
        <f t="shared" si="121"/>
        <v>#DIV/0!</v>
      </c>
      <c r="I344" s="152"/>
    </row>
    <row r="345" spans="1:9">
      <c r="A345" s="139">
        <v>4227</v>
      </c>
      <c r="B345" s="140" t="s">
        <v>1288</v>
      </c>
      <c r="C345" s="79">
        <f>'ZBIRNO PLAN SVEUČILIŠTA'!C133+'ZBIRNO PLAN SVEUČILIŠTA'!C365</f>
        <v>0</v>
      </c>
      <c r="D345" s="79">
        <f>'ZBIRNO PLAN SVEUČILIŠTA'!D133+'ZBIRNO PLAN SVEUČILIŠTA'!D365</f>
        <v>0</v>
      </c>
      <c r="E345" s="79">
        <f>'ZBIRNO PLAN SVEUČILIŠTA'!E133+'ZBIRNO PLAN SVEUČILIŠTA'!E365</f>
        <v>0</v>
      </c>
      <c r="F345" s="79">
        <f>'ZBIRNO PLAN SVEUČILIŠTA'!F133+'ZBIRNO PLAN SVEUČILIŠTA'!F365</f>
        <v>14000</v>
      </c>
      <c r="G345" s="98" t="e">
        <f t="shared" si="120"/>
        <v>#DIV/0!</v>
      </c>
      <c r="H345" s="98">
        <f t="shared" si="121"/>
        <v>0</v>
      </c>
      <c r="I345" s="152"/>
    </row>
    <row r="346" spans="1:9" s="21" customFormat="1">
      <c r="A346" s="137">
        <v>424</v>
      </c>
      <c r="B346" s="138" t="s">
        <v>1373</v>
      </c>
      <c r="C346" s="109">
        <f>C347</f>
        <v>0</v>
      </c>
      <c r="D346" s="109">
        <f>D347</f>
        <v>0</v>
      </c>
      <c r="E346" s="109">
        <f t="shared" ref="E346:E348" si="128">E347</f>
        <v>0</v>
      </c>
      <c r="F346" s="109">
        <f>F347</f>
        <v>0</v>
      </c>
      <c r="G346" s="102" t="e">
        <f t="shared" si="120"/>
        <v>#DIV/0!</v>
      </c>
      <c r="H346" s="102" t="e">
        <f t="shared" si="121"/>
        <v>#DIV/0!</v>
      </c>
      <c r="I346" s="153"/>
    </row>
    <row r="347" spans="1:9">
      <c r="A347" s="139">
        <v>4241</v>
      </c>
      <c r="B347" s="140" t="s">
        <v>1450</v>
      </c>
      <c r="C347" s="79">
        <f>'ZBIRNO PLAN SVEUČILIŠTA'!C366</f>
        <v>0</v>
      </c>
      <c r="D347" s="79">
        <f>'ZBIRNO PLAN SVEUČILIŠTA'!D366</f>
        <v>0</v>
      </c>
      <c r="E347" s="79">
        <f>'ZBIRNO PLAN SVEUČILIŠTA'!E366</f>
        <v>0</v>
      </c>
      <c r="F347" s="79">
        <f>'ZBIRNO PLAN SVEUČILIŠTA'!F366</f>
        <v>0</v>
      </c>
      <c r="G347" s="98" t="e">
        <f t="shared" si="120"/>
        <v>#DIV/0!</v>
      </c>
      <c r="H347" s="98" t="e">
        <f t="shared" si="121"/>
        <v>#DIV/0!</v>
      </c>
      <c r="I347" s="152"/>
    </row>
    <row r="348" spans="1:9" s="21" customFormat="1">
      <c r="A348" s="137">
        <v>426</v>
      </c>
      <c r="B348" s="138" t="s">
        <v>1373</v>
      </c>
      <c r="C348" s="109">
        <f>C349</f>
        <v>0</v>
      </c>
      <c r="D348" s="109">
        <f>D349</f>
        <v>0</v>
      </c>
      <c r="E348" s="109">
        <f t="shared" si="128"/>
        <v>0</v>
      </c>
      <c r="F348" s="109">
        <f>F349</f>
        <v>0</v>
      </c>
      <c r="G348" s="102" t="e">
        <f t="shared" si="120"/>
        <v>#DIV/0!</v>
      </c>
      <c r="H348" s="102" t="e">
        <f t="shared" si="121"/>
        <v>#DIV/0!</v>
      </c>
      <c r="I348" s="153"/>
    </row>
    <row r="349" spans="1:9">
      <c r="A349" s="139">
        <v>4262</v>
      </c>
      <c r="B349" s="140" t="s">
        <v>1450</v>
      </c>
      <c r="C349" s="79">
        <f>'ZBIRNO PLAN SVEUČILIŠTA'!C367</f>
        <v>0</v>
      </c>
      <c r="D349" s="79">
        <f>'ZBIRNO PLAN SVEUČILIŠTA'!D367</f>
        <v>0</v>
      </c>
      <c r="E349" s="79">
        <f>'ZBIRNO PLAN SVEUČILIŠTA'!E367</f>
        <v>0</v>
      </c>
      <c r="F349" s="79">
        <f>'ZBIRNO PLAN SVEUČILIŠTA'!F367</f>
        <v>0</v>
      </c>
      <c r="G349" s="98" t="e">
        <f t="shared" si="120"/>
        <v>#DIV/0!</v>
      </c>
      <c r="H349" s="98" t="e">
        <f t="shared" si="121"/>
        <v>#DIV/0!</v>
      </c>
      <c r="I349" s="152"/>
    </row>
    <row r="350" spans="1:9">
      <c r="A350" s="50"/>
      <c r="B350" s="50" t="s">
        <v>174</v>
      </c>
      <c r="C350" s="53">
        <f>C351+C401</f>
        <v>81760.302608003185</v>
      </c>
      <c r="D350" s="53">
        <f>D351+D401</f>
        <v>146672.97000000003</v>
      </c>
      <c r="E350" s="53">
        <f t="shared" ref="E350" si="129">E351+E401</f>
        <v>107688.56999999999</v>
      </c>
      <c r="F350" s="53">
        <f>F351+F401</f>
        <v>122279.05799986726</v>
      </c>
      <c r="G350" s="101">
        <f t="shared" si="120"/>
        <v>73.420869571264546</v>
      </c>
      <c r="H350" s="101">
        <f t="shared" si="121"/>
        <v>88.067876676083728</v>
      </c>
    </row>
    <row r="351" spans="1:9">
      <c r="A351" s="137">
        <v>3</v>
      </c>
      <c r="B351" s="138" t="s">
        <v>1383</v>
      </c>
      <c r="C351" s="109">
        <f>C352+C361+C386+C395+C398+C390</f>
        <v>77484.902780542834</v>
      </c>
      <c r="D351" s="109">
        <f>D352+D361+D386+D395+D398+D390</f>
        <v>76642.710000000006</v>
      </c>
      <c r="E351" s="109">
        <f t="shared" ref="E351" si="130">E352+E361+E386+E395+E398+E390</f>
        <v>104850.68</v>
      </c>
      <c r="F351" s="109">
        <f>F352+F361+F386+F395+F398+F390</f>
        <v>122279.05799986726</v>
      </c>
      <c r="G351" s="102">
        <f t="shared" si="120"/>
        <v>136.80450495552674</v>
      </c>
      <c r="H351" s="102">
        <f t="shared" si="121"/>
        <v>85.747045908804608</v>
      </c>
    </row>
    <row r="352" spans="1:9">
      <c r="A352" s="137">
        <v>31</v>
      </c>
      <c r="B352" s="138" t="s">
        <v>1343</v>
      </c>
      <c r="C352" s="109">
        <f>C353+C356+C358</f>
        <v>53832.503815780736</v>
      </c>
      <c r="D352" s="109">
        <f>D353+D356+D358</f>
        <v>48027.72</v>
      </c>
      <c r="E352" s="109">
        <f t="shared" ref="E352" si="131">E353+E356+E358</f>
        <v>65134.799999999996</v>
      </c>
      <c r="F352" s="109">
        <f>F353+F356+F358</f>
        <v>77457.264582918564</v>
      </c>
      <c r="G352" s="102">
        <f t="shared" si="120"/>
        <v>135.61917992359412</v>
      </c>
      <c r="H352" s="102">
        <f t="shared" si="121"/>
        <v>84.091273233994372</v>
      </c>
    </row>
    <row r="353" spans="1:8">
      <c r="A353" s="137">
        <v>311</v>
      </c>
      <c r="B353" s="138" t="s">
        <v>1315</v>
      </c>
      <c r="C353" s="109">
        <f>C354+C355</f>
        <v>43748.623000862695</v>
      </c>
      <c r="D353" s="109">
        <f>D354+D355</f>
        <v>40925.68</v>
      </c>
      <c r="E353" s="109">
        <f t="shared" ref="E353" si="132">E354+E355</f>
        <v>55486.45</v>
      </c>
      <c r="F353" s="109">
        <f>F354+F355</f>
        <v>64882.716105912798</v>
      </c>
      <c r="G353" s="102">
        <f t="shared" si="120"/>
        <v>135.57856582957203</v>
      </c>
      <c r="H353" s="102">
        <f t="shared" si="121"/>
        <v>85.518075275124744</v>
      </c>
    </row>
    <row r="354" spans="1:8">
      <c r="A354" s="139">
        <v>3111</v>
      </c>
      <c r="B354" s="140" t="s">
        <v>1315</v>
      </c>
      <c r="C354" s="79">
        <f>'ZBIRNO PLAN SVEUČILIŠTA'!C369+'ZBIRNO PLAN SVEUČILIŠTA'!C135</f>
        <v>43683.323379122696</v>
      </c>
      <c r="D354" s="79">
        <f>'ZBIRNO PLAN SVEUČILIŠTA'!D369+'ZBIRNO PLAN SVEUČILIŠTA'!D135</f>
        <v>40778.47</v>
      </c>
      <c r="E354" s="79">
        <f>'ZBIRNO PLAN SVEUČILIŠTA'!E369+'ZBIRNO PLAN SVEUČILIŠTA'!E135</f>
        <v>54922.75</v>
      </c>
      <c r="F354" s="79">
        <f>'ZBIRNO PLAN SVEUČILIŠTA'!F369+'ZBIRNO PLAN SVEUČILIŠTA'!F135</f>
        <v>64617.270489083545</v>
      </c>
      <c r="G354" s="98">
        <f t="shared" si="120"/>
        <v>134.68565642605031</v>
      </c>
      <c r="H354" s="98">
        <f t="shared" si="121"/>
        <v>84.997013312839726</v>
      </c>
    </row>
    <row r="355" spans="1:8">
      <c r="A355" s="139">
        <v>3112</v>
      </c>
      <c r="B355" s="140" t="s">
        <v>1626</v>
      </c>
      <c r="C355" s="79">
        <f>'ZBIRNO PLAN SVEUČILIŠTA'!C370</f>
        <v>65.299621739996013</v>
      </c>
      <c r="D355" s="79">
        <f>'ZBIRNO PLAN SVEUČILIŠTA'!D370</f>
        <v>147.21</v>
      </c>
      <c r="E355" s="79">
        <f>'ZBIRNO PLAN SVEUČILIŠTA'!E370</f>
        <v>563.70000000000005</v>
      </c>
      <c r="F355" s="79">
        <f>'ZBIRNO PLAN SVEUČILIŠTA'!F370</f>
        <v>265.44561682925212</v>
      </c>
      <c r="G355" s="98">
        <f t="shared" si="120"/>
        <v>382.92235581821888</v>
      </c>
      <c r="H355" s="98">
        <f t="shared" si="121"/>
        <v>212.35988250000003</v>
      </c>
    </row>
    <row r="356" spans="1:8" s="21" customFormat="1">
      <c r="A356" s="137">
        <v>312</v>
      </c>
      <c r="B356" s="138" t="s">
        <v>1316</v>
      </c>
      <c r="C356" s="109">
        <f>C357</f>
        <v>557.43579534142941</v>
      </c>
      <c r="D356" s="109">
        <f>D357</f>
        <v>373.6</v>
      </c>
      <c r="E356" s="109">
        <f t="shared" ref="E356" si="133">E357</f>
        <v>600</v>
      </c>
      <c r="F356" s="109">
        <f>F357</f>
        <v>1148.1684252438781</v>
      </c>
      <c r="G356" s="102">
        <f t="shared" si="120"/>
        <v>160.59957173447538</v>
      </c>
      <c r="H356" s="102">
        <f t="shared" si="121"/>
        <v>52.257141618622391</v>
      </c>
    </row>
    <row r="357" spans="1:8">
      <c r="A357" s="139">
        <v>3121</v>
      </c>
      <c r="B357" s="140" t="s">
        <v>1316</v>
      </c>
      <c r="C357" s="79">
        <f>'ZBIRNO PLAN SVEUČILIŠTA'!C136+'ZBIRNO PLAN SVEUČILIŠTA'!C371</f>
        <v>557.43579534142941</v>
      </c>
      <c r="D357" s="79">
        <f>'ZBIRNO PLAN SVEUČILIŠTA'!D136+'ZBIRNO PLAN SVEUČILIŠTA'!D371</f>
        <v>373.6</v>
      </c>
      <c r="E357" s="79">
        <f>'ZBIRNO PLAN SVEUČILIŠTA'!E136+'ZBIRNO PLAN SVEUČILIŠTA'!E371</f>
        <v>600</v>
      </c>
      <c r="F357" s="79">
        <f>'ZBIRNO PLAN SVEUČILIŠTA'!F136+'ZBIRNO PLAN SVEUČILIŠTA'!F371</f>
        <v>1148.1684252438781</v>
      </c>
      <c r="G357" s="98">
        <f t="shared" si="120"/>
        <v>160.59957173447538</v>
      </c>
      <c r="H357" s="98">
        <f t="shared" si="121"/>
        <v>52.257141618622391</v>
      </c>
    </row>
    <row r="358" spans="1:8">
      <c r="A358" s="137">
        <v>313</v>
      </c>
      <c r="B358" s="138" t="s">
        <v>1344</v>
      </c>
      <c r="C358" s="109">
        <f>C359+C360</f>
        <v>9526.445019576613</v>
      </c>
      <c r="D358" s="109">
        <f>D359+D360</f>
        <v>6728.44</v>
      </c>
      <c r="E358" s="109">
        <f t="shared" ref="E358" si="134">E359+E360</f>
        <v>9048.35</v>
      </c>
      <c r="F358" s="109">
        <f>F359+F360</f>
        <v>11426.380051761895</v>
      </c>
      <c r="G358" s="102">
        <f t="shared" si="120"/>
        <v>134.47916604740476</v>
      </c>
      <c r="H358" s="102">
        <f t="shared" si="121"/>
        <v>79.188246487607302</v>
      </c>
    </row>
    <row r="359" spans="1:8">
      <c r="A359" s="139">
        <v>3132</v>
      </c>
      <c r="B359" s="140" t="s">
        <v>1381</v>
      </c>
      <c r="C359" s="79">
        <f>'ZBIRNO PLAN SVEUČILIŠTA'!C372+'ZBIRNO PLAN SVEUČILIŠTA'!C137</f>
        <v>9526.445019576613</v>
      </c>
      <c r="D359" s="79">
        <f>'ZBIRNO PLAN SVEUČILIŠTA'!D372+'ZBIRNO PLAN SVEUČILIŠTA'!D137</f>
        <v>6728.44</v>
      </c>
      <c r="E359" s="79">
        <f>'ZBIRNO PLAN SVEUČILIŠTA'!E372+'ZBIRNO PLAN SVEUČILIŠTA'!E137</f>
        <v>9048.35</v>
      </c>
      <c r="F359" s="79">
        <f>'ZBIRNO PLAN SVEUČILIŠTA'!F372+'ZBIRNO PLAN SVEUČILIŠTA'!F137</f>
        <v>11426.380051761895</v>
      </c>
      <c r="G359" s="98">
        <f t="shared" si="120"/>
        <v>134.47916604740476</v>
      </c>
      <c r="H359" s="98">
        <f t="shared" si="121"/>
        <v>79.188246487607302</v>
      </c>
    </row>
    <row r="360" spans="1:8" hidden="1">
      <c r="A360" s="139">
        <v>3133</v>
      </c>
      <c r="B360" s="140" t="s">
        <v>1382</v>
      </c>
      <c r="C360" s="79">
        <f>'ZBIRNO PLAN SVEUČILIŠTA'!C138+'ZBIRNO PLAN SVEUČILIŠTA'!C373</f>
        <v>0</v>
      </c>
      <c r="D360" s="79">
        <f>'ZBIRNO PLAN SVEUČILIŠTA'!D138+'ZBIRNO PLAN SVEUČILIŠTA'!D373</f>
        <v>0</v>
      </c>
      <c r="E360" s="79">
        <f>'ZBIRNO PLAN SVEUČILIŠTA'!E138+'ZBIRNO PLAN SVEUČILIŠTA'!E373</f>
        <v>0</v>
      </c>
      <c r="F360" s="79">
        <f>'ZBIRNO PLAN SVEUČILIŠTA'!F138+'ZBIRNO PLAN SVEUČILIŠTA'!F373</f>
        <v>0</v>
      </c>
      <c r="G360" s="98" t="e">
        <f t="shared" si="120"/>
        <v>#DIV/0!</v>
      </c>
      <c r="H360" s="98" t="e">
        <f t="shared" si="121"/>
        <v>#DIV/0!</v>
      </c>
    </row>
    <row r="361" spans="1:8">
      <c r="A361" s="137">
        <v>32</v>
      </c>
      <c r="B361" s="138" t="s">
        <v>1345</v>
      </c>
      <c r="C361" s="109">
        <f>C362+C366+C371+C379+C381</f>
        <v>20088.393390404137</v>
      </c>
      <c r="D361" s="109">
        <f>D362+D366+D371+D379+D381</f>
        <v>24054.78</v>
      </c>
      <c r="E361" s="109">
        <f t="shared" ref="E361" si="135">E362+E366+E371+E379+E381</f>
        <v>39715.879999999997</v>
      </c>
      <c r="F361" s="109">
        <f>F362+F366+F371+F379+F381</f>
        <v>43826.372353839011</v>
      </c>
      <c r="G361" s="102">
        <f t="shared" si="120"/>
        <v>165.10597893641096</v>
      </c>
      <c r="H361" s="102">
        <f t="shared" si="121"/>
        <v>90.620961459797954</v>
      </c>
    </row>
    <row r="362" spans="1:8">
      <c r="A362" s="137">
        <v>321</v>
      </c>
      <c r="B362" s="138" t="s">
        <v>1346</v>
      </c>
      <c r="C362" s="109">
        <f>SUM(C363:C365)</f>
        <v>5865.551795075984</v>
      </c>
      <c r="D362" s="109">
        <f>SUM(D363:D365)</f>
        <v>10291.780000000001</v>
      </c>
      <c r="E362" s="109">
        <f t="shared" ref="E362" si="136">SUM(E363:E365)</f>
        <v>17930.18</v>
      </c>
      <c r="F362" s="109">
        <f>SUM(F363:F365)</f>
        <v>12211.042205853075</v>
      </c>
      <c r="G362" s="102">
        <f t="shared" si="120"/>
        <v>174.21845395062857</v>
      </c>
      <c r="H362" s="102">
        <f t="shared" si="121"/>
        <v>146.8357876234806</v>
      </c>
    </row>
    <row r="363" spans="1:8">
      <c r="A363" s="139">
        <v>3211</v>
      </c>
      <c r="B363" s="140" t="s">
        <v>1264</v>
      </c>
      <c r="C363" s="79">
        <f>'ZBIRNO PLAN SVEUČILIŠTA'!C374+'ZBIRNO PLAN SVEUČILIŠTA'!C139</f>
        <v>5338.376800053089</v>
      </c>
      <c r="D363" s="79">
        <f>'ZBIRNO PLAN SVEUČILIŠTA'!D374+'ZBIRNO PLAN SVEUČILIŠTA'!D139</f>
        <v>8510.83</v>
      </c>
      <c r="E363" s="79">
        <f>'ZBIRNO PLAN SVEUČILIŠTA'!E374+'ZBIRNO PLAN SVEUČILIŠTA'!E139</f>
        <v>14662.57</v>
      </c>
      <c r="F363" s="79">
        <f>'ZBIRNO PLAN SVEUČILIŠTA'!F374+'ZBIRNO PLAN SVEUČILIŠTA'!F139</f>
        <v>8892.9719954874236</v>
      </c>
      <c r="G363" s="98">
        <f t="shared" si="120"/>
        <v>172.28131686333765</v>
      </c>
      <c r="H363" s="98">
        <f t="shared" si="121"/>
        <v>164.87817579365202</v>
      </c>
    </row>
    <row r="364" spans="1:8">
      <c r="A364" s="139">
        <v>3212</v>
      </c>
      <c r="B364" s="140" t="s">
        <v>1337</v>
      </c>
      <c r="C364" s="79">
        <f>'ZBIRNO PLAN SVEUČILIŠTA'!C140+'ZBIRNO PLAN SVEUČILIŠTA'!C375</f>
        <v>0</v>
      </c>
      <c r="D364" s="79">
        <f>'ZBIRNO PLAN SVEUČILIŠTA'!D140+'ZBIRNO PLAN SVEUČILIŠTA'!D375</f>
        <v>207.01</v>
      </c>
      <c r="E364" s="79">
        <f>'ZBIRNO PLAN SVEUČILIŠTA'!E140+'ZBIRNO PLAN SVEUČILIŠTA'!E375</f>
        <v>1239.01</v>
      </c>
      <c r="F364" s="79">
        <f>'ZBIRNO PLAN SVEUČILIŠTA'!F140+'ZBIRNO PLAN SVEUČILIŠTA'!F375</f>
        <v>0</v>
      </c>
      <c r="G364" s="98">
        <f t="shared" si="120"/>
        <v>598.52664122506155</v>
      </c>
      <c r="H364" s="98" t="e">
        <f t="shared" si="121"/>
        <v>#DIV/0!</v>
      </c>
    </row>
    <row r="365" spans="1:8">
      <c r="A365" s="139">
        <v>3213</v>
      </c>
      <c r="B365" s="140" t="s">
        <v>1266</v>
      </c>
      <c r="C365" s="79">
        <f>'ZBIRNO PLAN SVEUČILIŠTA'!C376+'ZBIRNO PLAN SVEUČILIŠTA'!C141</f>
        <v>527.17499502289468</v>
      </c>
      <c r="D365" s="79">
        <f>'ZBIRNO PLAN SVEUČILIŠTA'!D376+'ZBIRNO PLAN SVEUČILIŠTA'!D141</f>
        <v>1573.94</v>
      </c>
      <c r="E365" s="79">
        <f>'ZBIRNO PLAN SVEUČILIŠTA'!E376+'ZBIRNO PLAN SVEUČILIŠTA'!E141</f>
        <v>2028.6</v>
      </c>
      <c r="F365" s="79">
        <f>'ZBIRNO PLAN SVEUČILIŠTA'!F376+'ZBIRNO PLAN SVEUČILIŠTA'!F141</f>
        <v>3318.0702103656513</v>
      </c>
      <c r="G365" s="98">
        <f t="shared" si="120"/>
        <v>128.88674282374168</v>
      </c>
      <c r="H365" s="98">
        <f t="shared" si="121"/>
        <v>61.137946799999995</v>
      </c>
    </row>
    <row r="366" spans="1:8">
      <c r="A366" s="137">
        <v>322</v>
      </c>
      <c r="B366" s="138" t="s">
        <v>1366</v>
      </c>
      <c r="C366" s="109">
        <f>SUM(C367:C370)</f>
        <v>47.249319795606873</v>
      </c>
      <c r="D366" s="109">
        <f>SUM(D367:D370)</f>
        <v>562.33000000000004</v>
      </c>
      <c r="E366" s="109">
        <f t="shared" ref="E366" si="137">SUM(E367:E370)</f>
        <v>974.08999999999992</v>
      </c>
      <c r="F366" s="109">
        <f>SUM(F367:F370)</f>
        <v>19908.421262193908</v>
      </c>
      <c r="G366" s="102">
        <f t="shared" si="120"/>
        <v>173.22390766987354</v>
      </c>
      <c r="H366" s="102">
        <f t="shared" si="121"/>
        <v>4.8928540699999994</v>
      </c>
    </row>
    <row r="367" spans="1:8">
      <c r="A367" s="139">
        <v>3221</v>
      </c>
      <c r="B367" s="140" t="s">
        <v>1267</v>
      </c>
      <c r="C367" s="79">
        <f>'ZBIRNO PLAN SVEUČILIŠTA'!C377+'ZBIRNO PLAN SVEUČILIŠTA'!C142</f>
        <v>0</v>
      </c>
      <c r="D367" s="79">
        <f>'ZBIRNO PLAN SVEUČILIŠTA'!D377+'ZBIRNO PLAN SVEUČILIŠTA'!D142</f>
        <v>75.86</v>
      </c>
      <c r="E367" s="79">
        <f>'ZBIRNO PLAN SVEUČILIŠTA'!E377+'ZBIRNO PLAN SVEUČILIŠTA'!E142</f>
        <v>31.79</v>
      </c>
      <c r="F367" s="79">
        <f>'ZBIRNO PLAN SVEUČILIŠTA'!F377+'ZBIRNO PLAN SVEUČILIŠTA'!F142</f>
        <v>0</v>
      </c>
      <c r="G367" s="98">
        <f t="shared" si="120"/>
        <v>41.906142894806223</v>
      </c>
      <c r="H367" s="98" t="e">
        <f t="shared" si="121"/>
        <v>#DIV/0!</v>
      </c>
    </row>
    <row r="368" spans="1:8">
      <c r="A368" s="139">
        <v>3222</v>
      </c>
      <c r="B368" s="140" t="s">
        <v>1268</v>
      </c>
      <c r="C368" s="79">
        <f>'ZBIRNO PLAN SVEUČILIŠTA'!C378</f>
        <v>0</v>
      </c>
      <c r="D368" s="79">
        <f>'ZBIRNO PLAN SVEUČILIŠTA'!D378</f>
        <v>486.47</v>
      </c>
      <c r="E368" s="79">
        <f>'ZBIRNO PLAN SVEUČILIŠTA'!E378</f>
        <v>303.75</v>
      </c>
      <c r="F368" s="79">
        <f>'ZBIRNO PLAN SVEUČILIŠTA'!F378</f>
        <v>0</v>
      </c>
      <c r="G368" s="98">
        <f t="shared" si="120"/>
        <v>62.439616009209196</v>
      </c>
      <c r="H368" s="98" t="e">
        <f t="shared" si="121"/>
        <v>#DIV/0!</v>
      </c>
    </row>
    <row r="369" spans="1:8">
      <c r="A369" s="139">
        <v>3223</v>
      </c>
      <c r="B369" s="140" t="s">
        <v>1269</v>
      </c>
      <c r="C369" s="79">
        <f>'ZBIRNO PLAN SVEUČILIŠTA'!C379</f>
        <v>0</v>
      </c>
      <c r="D369" s="79">
        <f>'ZBIRNO PLAN SVEUČILIŠTA'!D379</f>
        <v>0</v>
      </c>
      <c r="E369" s="79">
        <f>'ZBIRNO PLAN SVEUČILIŠTA'!E379</f>
        <v>0</v>
      </c>
      <c r="F369" s="79">
        <f>'ZBIRNO PLAN SVEUČILIŠTA'!F379</f>
        <v>0</v>
      </c>
      <c r="G369" s="98" t="e">
        <f t="shared" si="120"/>
        <v>#DIV/0!</v>
      </c>
      <c r="H369" s="98" t="e">
        <f t="shared" si="121"/>
        <v>#DIV/0!</v>
      </c>
    </row>
    <row r="370" spans="1:8">
      <c r="A370" s="139">
        <v>3224</v>
      </c>
      <c r="B370" s="140" t="s">
        <v>1452</v>
      </c>
      <c r="C370" s="79">
        <f>'ZBIRNO PLAN SVEUČILIŠTA'!C380</f>
        <v>47.249319795606873</v>
      </c>
      <c r="D370" s="79">
        <f>'ZBIRNO PLAN SVEUČILIŠTA'!D380</f>
        <v>0</v>
      </c>
      <c r="E370" s="79">
        <f>'ZBIRNO PLAN SVEUČILIŠTA'!E380</f>
        <v>638.54999999999995</v>
      </c>
      <c r="F370" s="79">
        <f>'ZBIRNO PLAN SVEUČILIŠTA'!F380</f>
        <v>19908.421262193908</v>
      </c>
      <c r="G370" s="98" t="e">
        <f t="shared" si="120"/>
        <v>#DIV/0!</v>
      </c>
      <c r="H370" s="98">
        <f t="shared" si="121"/>
        <v>3.20743665</v>
      </c>
    </row>
    <row r="371" spans="1:8">
      <c r="A371" s="137">
        <v>323</v>
      </c>
      <c r="B371" s="138" t="s">
        <v>1367</v>
      </c>
      <c r="C371" s="109">
        <f>SUM(C372:C378)</f>
        <v>12562.877430486427</v>
      </c>
      <c r="D371" s="109">
        <f>SUM(D372:D378)</f>
        <v>10975</v>
      </c>
      <c r="E371" s="109">
        <f t="shared" ref="E371" si="138">SUM(E372:E378)</f>
        <v>15492.69</v>
      </c>
      <c r="F371" s="109">
        <f>SUM(F372:F378)</f>
        <v>11043.294843718893</v>
      </c>
      <c r="G371" s="102">
        <f t="shared" si="120"/>
        <v>141.16346241457859</v>
      </c>
      <c r="H371" s="102">
        <f t="shared" si="121"/>
        <v>140.29046782909899</v>
      </c>
    </row>
    <row r="372" spans="1:8">
      <c r="A372" s="139">
        <v>3231</v>
      </c>
      <c r="B372" s="140" t="s">
        <v>1272</v>
      </c>
      <c r="C372" s="79">
        <f>'ZBIRNO PLAN SVEUČILIŠTA'!C381+'ZBIRNO PLAN SVEUČILIŠTA'!C143</f>
        <v>355.82984935961247</v>
      </c>
      <c r="D372" s="79">
        <f>'ZBIRNO PLAN SVEUČILIŠTA'!D381+'ZBIRNO PLAN SVEUČILIŠTA'!D143</f>
        <v>204.36</v>
      </c>
      <c r="E372" s="79">
        <f>'ZBIRNO PLAN SVEUČILIŠTA'!E381+'ZBIRNO PLAN SVEUČILIŠTA'!E143</f>
        <v>0</v>
      </c>
      <c r="F372" s="79">
        <f>'ZBIRNO PLAN SVEUČILIŠTA'!F381+'ZBIRNO PLAN SVEUČILIŠTA'!F143</f>
        <v>0</v>
      </c>
      <c r="G372" s="98">
        <f t="shared" si="120"/>
        <v>0</v>
      </c>
      <c r="H372" s="98" t="e">
        <f t="shared" si="121"/>
        <v>#DIV/0!</v>
      </c>
    </row>
    <row r="373" spans="1:8" hidden="1">
      <c r="A373" s="139">
        <v>3232</v>
      </c>
      <c r="B373" s="140" t="s">
        <v>1273</v>
      </c>
      <c r="C373" s="79">
        <f>'ZBIRNO PLAN SVEUČILIŠTA'!C382</f>
        <v>0</v>
      </c>
      <c r="D373" s="79">
        <f>'ZBIRNO PLAN SVEUČILIŠTA'!D382</f>
        <v>0</v>
      </c>
      <c r="E373" s="79">
        <f>'ZBIRNO PLAN SVEUČILIŠTA'!E382</f>
        <v>1849.44</v>
      </c>
      <c r="F373" s="79">
        <f>'ZBIRNO PLAN SVEUČILIŠTA'!F382</f>
        <v>0</v>
      </c>
      <c r="G373" s="98" t="e">
        <f t="shared" si="120"/>
        <v>#DIV/0!</v>
      </c>
      <c r="H373" s="98" t="e">
        <f t="shared" si="121"/>
        <v>#DIV/0!</v>
      </c>
    </row>
    <row r="374" spans="1:8">
      <c r="A374" s="139">
        <v>3233</v>
      </c>
      <c r="B374" s="140" t="s">
        <v>1274</v>
      </c>
      <c r="C374" s="79">
        <f>'ZBIRNO PLAN SVEUČILIŠTA'!C383+'ZBIRNO PLAN SVEUČILIŠTA'!C144</f>
        <v>0</v>
      </c>
      <c r="D374" s="79">
        <f>'ZBIRNO PLAN SVEUČILIŠTA'!D383+'ZBIRNO PLAN SVEUČILIŠTA'!D144</f>
        <v>3958.46</v>
      </c>
      <c r="E374" s="79">
        <f>'ZBIRNO PLAN SVEUČILIŠTA'!E383+'ZBIRNO PLAN SVEUČILIŠTA'!E144</f>
        <v>730.59</v>
      </c>
      <c r="F374" s="79">
        <f>'ZBIRNO PLAN SVEUČILIŠTA'!F383+'ZBIRNO PLAN SVEUČILIŠTA'!F144</f>
        <v>0</v>
      </c>
      <c r="G374" s="98">
        <f t="shared" si="120"/>
        <v>18.456419920878322</v>
      </c>
      <c r="H374" s="98" t="e">
        <f t="shared" si="121"/>
        <v>#DIV/0!</v>
      </c>
    </row>
    <row r="375" spans="1:8">
      <c r="A375" s="139">
        <v>3235</v>
      </c>
      <c r="B375" s="140" t="s">
        <v>1276</v>
      </c>
      <c r="C375" s="79">
        <f>'ZBIRNO PLAN SVEUČILIŠTA'!C384+'ZBIRNO PLAN SVEUČILIŠTA'!C145</f>
        <v>6240.6264516557167</v>
      </c>
      <c r="D375" s="79">
        <f>'ZBIRNO PLAN SVEUČILIŠTA'!D384+'ZBIRNO PLAN SVEUČILIŠTA'!D145</f>
        <v>69.680000000000007</v>
      </c>
      <c r="E375" s="79">
        <f>'ZBIRNO PLAN SVEUČILIŠTA'!E384+'ZBIRNO PLAN SVEUČILIŠTA'!E145</f>
        <v>107.49</v>
      </c>
      <c r="F375" s="79">
        <f>'ZBIRNO PLAN SVEUČILIŠTA'!F384+'ZBIRNO PLAN SVEUČILIŠTA'!F145</f>
        <v>1061.7824673170085</v>
      </c>
      <c r="G375" s="98">
        <f t="shared" si="120"/>
        <v>154.26234213547644</v>
      </c>
      <c r="H375" s="98">
        <f t="shared" si="121"/>
        <v>10.123542562499999</v>
      </c>
    </row>
    <row r="376" spans="1:8">
      <c r="A376" s="139">
        <v>3237</v>
      </c>
      <c r="B376" s="140" t="s">
        <v>1278</v>
      </c>
      <c r="C376" s="79">
        <f>'ZBIRNO PLAN SVEUČILIŠTA'!C146+'ZBIRNO PLAN SVEUČILIŠTA'!C385</f>
        <v>4169.4870263454768</v>
      </c>
      <c r="D376" s="79">
        <f>'ZBIRNO PLAN SVEUČILIŠTA'!D146+'ZBIRNO PLAN SVEUČILIŠTA'!D385</f>
        <v>834.78</v>
      </c>
      <c r="E376" s="79">
        <f>'ZBIRNO PLAN SVEUČILIŠTA'!E146+'ZBIRNO PLAN SVEUČILIŠTA'!E385</f>
        <v>7756.52</v>
      </c>
      <c r="F376" s="79">
        <f>'ZBIRNO PLAN SVEUČILIŠTA'!F146+'ZBIRNO PLAN SVEUČILIŠTA'!F385</f>
        <v>3676.7930187802776</v>
      </c>
      <c r="G376" s="98">
        <f t="shared" si="120"/>
        <v>929.1693619875897</v>
      </c>
      <c r="H376" s="98">
        <f t="shared" si="121"/>
        <v>210.95884267570528</v>
      </c>
    </row>
    <row r="377" spans="1:8">
      <c r="A377" s="139">
        <v>3238</v>
      </c>
      <c r="B377" s="140" t="s">
        <v>1279</v>
      </c>
      <c r="C377" s="79">
        <f>'ZBIRNO PLAN SVEUČILIŠTA'!C147</f>
        <v>0</v>
      </c>
      <c r="D377" s="79">
        <f>'ZBIRNO PLAN SVEUČILIŠTA'!D147</f>
        <v>0</v>
      </c>
      <c r="E377" s="79">
        <f>'ZBIRNO PLAN SVEUČILIŠTA'!E147</f>
        <v>1330</v>
      </c>
      <c r="F377" s="79">
        <f>'ZBIRNO PLAN SVEUČILIŠTA'!F147</f>
        <v>0</v>
      </c>
      <c r="G377" s="98" t="e">
        <f t="shared" si="120"/>
        <v>#DIV/0!</v>
      </c>
      <c r="H377" s="98" t="e">
        <f t="shared" si="121"/>
        <v>#DIV/0!</v>
      </c>
    </row>
    <row r="378" spans="1:8">
      <c r="A378" s="139">
        <v>3239</v>
      </c>
      <c r="B378" s="140" t="s">
        <v>1280</v>
      </c>
      <c r="C378" s="79">
        <f>'ZBIRNO PLAN SVEUČILIŠTA'!C148+'ZBIRNO PLAN SVEUČILIŠTA'!C386</f>
        <v>1796.9341031256222</v>
      </c>
      <c r="D378" s="79">
        <f>'ZBIRNO PLAN SVEUČILIŠTA'!D148+'ZBIRNO PLAN SVEUČILIŠTA'!D386</f>
        <v>5907.7199999999993</v>
      </c>
      <c r="E378" s="79">
        <f>'ZBIRNO PLAN SVEUČILIŠTA'!E148+'ZBIRNO PLAN SVEUČILIŠTA'!E386</f>
        <v>3718.65</v>
      </c>
      <c r="F378" s="79">
        <f>'ZBIRNO PLAN SVEUČILIŠTA'!F148+'ZBIRNO PLAN SVEUČILIŠTA'!F386</f>
        <v>6304.7193576216068</v>
      </c>
      <c r="G378" s="98">
        <f t="shared" si="120"/>
        <v>62.945603379984163</v>
      </c>
      <c r="H378" s="98">
        <f t="shared" si="121"/>
        <v>58.982006796299714</v>
      </c>
    </row>
    <row r="379" spans="1:8">
      <c r="A379" s="137">
        <v>324</v>
      </c>
      <c r="B379" s="138" t="s">
        <v>1375</v>
      </c>
      <c r="C379" s="109">
        <f>C380</f>
        <v>177.84856327559891</v>
      </c>
      <c r="D379" s="109">
        <f>D380</f>
        <v>1328.8200000000002</v>
      </c>
      <c r="E379" s="109">
        <f t="shared" ref="E379" si="139">E380</f>
        <v>3248.8399999999997</v>
      </c>
      <c r="F379" s="109">
        <f>F380</f>
        <v>0</v>
      </c>
      <c r="G379" s="102">
        <f t="shared" si="120"/>
        <v>244.49060068331298</v>
      </c>
      <c r="H379" s="102" t="e">
        <f t="shared" si="121"/>
        <v>#DIV/0!</v>
      </c>
    </row>
    <row r="380" spans="1:8">
      <c r="A380" s="139">
        <v>3241</v>
      </c>
      <c r="B380" s="140" t="s">
        <v>1375</v>
      </c>
      <c r="C380" s="79">
        <f>'ZBIRNO PLAN SVEUČILIŠTA'!C387</f>
        <v>177.84856327559891</v>
      </c>
      <c r="D380" s="79">
        <f>'ZBIRNO PLAN SVEUČILIŠTA'!D387</f>
        <v>1328.8200000000002</v>
      </c>
      <c r="E380" s="79">
        <f>'ZBIRNO PLAN SVEUČILIŠTA'!E387</f>
        <v>3248.8399999999997</v>
      </c>
      <c r="F380" s="79">
        <f>'ZBIRNO PLAN SVEUČILIŠTA'!F387</f>
        <v>0</v>
      </c>
      <c r="G380" s="98">
        <f t="shared" si="120"/>
        <v>244.49060068331298</v>
      </c>
      <c r="H380" s="98" t="e">
        <f t="shared" si="121"/>
        <v>#DIV/0!</v>
      </c>
    </row>
    <row r="381" spans="1:8">
      <c r="A381" s="137">
        <v>329</v>
      </c>
      <c r="B381" s="138" t="s">
        <v>1285</v>
      </c>
      <c r="C381" s="109">
        <f>SUM(C382:C385)</f>
        <v>1434.8662817705222</v>
      </c>
      <c r="D381" s="109">
        <f>SUM(D382:D385)</f>
        <v>896.85</v>
      </c>
      <c r="E381" s="109">
        <f t="shared" ref="E381" si="140">SUM(E382:E385)</f>
        <v>2070.08</v>
      </c>
      <c r="F381" s="109">
        <f>SUM(F382:F385)</f>
        <v>663.61404207313024</v>
      </c>
      <c r="G381" s="102">
        <f t="shared" si="120"/>
        <v>230.81674750515694</v>
      </c>
      <c r="H381" s="102">
        <f t="shared" si="121"/>
        <v>311.9403552</v>
      </c>
    </row>
    <row r="382" spans="1:8">
      <c r="A382" s="139">
        <v>3293</v>
      </c>
      <c r="B382" s="140" t="s">
        <v>1320</v>
      </c>
      <c r="C382" s="79">
        <f>'ZBIRNO PLAN SVEUČILIŠTA'!C388+'ZBIRNO PLAN SVEUČILIŠTA'!C149</f>
        <v>613.04665206715777</v>
      </c>
      <c r="D382" s="79">
        <f>'ZBIRNO PLAN SVEUČILIŠTA'!D388+'ZBIRNO PLAN SVEUČILIŠTA'!D149</f>
        <v>681.1</v>
      </c>
      <c r="E382" s="79">
        <f>'ZBIRNO PLAN SVEUČILIŠTA'!E388+'ZBIRNO PLAN SVEUČILIŠTA'!E149</f>
        <v>2070.08</v>
      </c>
      <c r="F382" s="79">
        <f>'ZBIRNO PLAN SVEUČILIŠTA'!F388+'ZBIRNO PLAN SVEUČILIŠTA'!F149</f>
        <v>663.61404207313024</v>
      </c>
      <c r="G382" s="98">
        <f t="shared" si="120"/>
        <v>303.93187490823664</v>
      </c>
      <c r="H382" s="98">
        <f t="shared" si="121"/>
        <v>311.9403552</v>
      </c>
    </row>
    <row r="383" spans="1:8">
      <c r="A383" s="139">
        <v>3294</v>
      </c>
      <c r="B383" s="140" t="s">
        <v>1283</v>
      </c>
      <c r="C383" s="79">
        <f>'ZBIRNO PLAN SVEUČILIŠTA'!C389</f>
        <v>821.81962970336451</v>
      </c>
      <c r="D383" s="79">
        <f>'ZBIRNO PLAN SVEUČILIŠTA'!D389</f>
        <v>215.75</v>
      </c>
      <c r="E383" s="79">
        <f>'ZBIRNO PLAN SVEUČILIŠTA'!E389</f>
        <v>0</v>
      </c>
      <c r="F383" s="79">
        <f>'ZBIRNO PLAN SVEUČILIŠTA'!F389</f>
        <v>0</v>
      </c>
      <c r="G383" s="98">
        <f t="shared" si="120"/>
        <v>0</v>
      </c>
      <c r="H383" s="98" t="e">
        <f t="shared" si="121"/>
        <v>#DIV/0!</v>
      </c>
    </row>
    <row r="384" spans="1:8" hidden="1">
      <c r="A384" s="139">
        <v>3295</v>
      </c>
      <c r="B384" s="140" t="s">
        <v>1284</v>
      </c>
      <c r="C384" s="79">
        <f>'ZBIRNO PLAN SVEUČILIŠTA'!C150+'ZBIRNO PLAN SVEUČILIŠTA'!C390</f>
        <v>0</v>
      </c>
      <c r="D384" s="79">
        <f>'ZBIRNO PLAN SVEUČILIŠTA'!D150+'ZBIRNO PLAN SVEUČILIŠTA'!D390</f>
        <v>0</v>
      </c>
      <c r="E384" s="79">
        <f>'ZBIRNO PLAN SVEUČILIŠTA'!E150+'ZBIRNO PLAN SVEUČILIŠTA'!E390</f>
        <v>0</v>
      </c>
      <c r="F384" s="79">
        <f>'ZBIRNO PLAN SVEUČILIŠTA'!F150+'ZBIRNO PLAN SVEUČILIŠTA'!F390</f>
        <v>0</v>
      </c>
      <c r="G384" s="98" t="e">
        <f t="shared" si="120"/>
        <v>#DIV/0!</v>
      </c>
      <c r="H384" s="98" t="e">
        <f t="shared" si="121"/>
        <v>#DIV/0!</v>
      </c>
    </row>
    <row r="385" spans="1:8">
      <c r="A385" s="139">
        <v>3299</v>
      </c>
      <c r="B385" s="140" t="s">
        <v>1285</v>
      </c>
      <c r="C385" s="79">
        <f>'ZBIRNO PLAN SVEUČILIŠTA'!C391</f>
        <v>0</v>
      </c>
      <c r="D385" s="79">
        <f>'ZBIRNO PLAN SVEUČILIŠTA'!D391</f>
        <v>0</v>
      </c>
      <c r="E385" s="79">
        <f>'ZBIRNO PLAN SVEUČILIŠTA'!E391</f>
        <v>0</v>
      </c>
      <c r="F385" s="79">
        <f>'ZBIRNO PLAN SVEUČILIŠTA'!F391</f>
        <v>0</v>
      </c>
      <c r="G385" s="98" t="e">
        <f t="shared" si="120"/>
        <v>#DIV/0!</v>
      </c>
      <c r="H385" s="98" t="e">
        <f t="shared" si="121"/>
        <v>#DIV/0!</v>
      </c>
    </row>
    <row r="386" spans="1:8" hidden="1">
      <c r="A386" s="137">
        <v>34</v>
      </c>
      <c r="B386" s="138" t="s">
        <v>1368</v>
      </c>
      <c r="C386" s="109">
        <f>C387</f>
        <v>0</v>
      </c>
      <c r="D386" s="109">
        <f>D387</f>
        <v>0</v>
      </c>
      <c r="E386" s="109">
        <f t="shared" ref="E386" si="141">E387</f>
        <v>0</v>
      </c>
      <c r="F386" s="109">
        <f>F387</f>
        <v>0</v>
      </c>
      <c r="G386" s="102" t="e">
        <f t="shared" si="120"/>
        <v>#DIV/0!</v>
      </c>
      <c r="H386" s="102" t="e">
        <f t="shared" si="121"/>
        <v>#DIV/0!</v>
      </c>
    </row>
    <row r="387" spans="1:8" hidden="1">
      <c r="A387" s="137">
        <v>343</v>
      </c>
      <c r="B387" s="138" t="s">
        <v>1369</v>
      </c>
      <c r="C387" s="109">
        <f>C389+C388</f>
        <v>0</v>
      </c>
      <c r="D387" s="109">
        <f>D389+D388</f>
        <v>0</v>
      </c>
      <c r="E387" s="109">
        <f t="shared" ref="E387" si="142">E389+E388</f>
        <v>0</v>
      </c>
      <c r="F387" s="109">
        <f>F389+F388</f>
        <v>0</v>
      </c>
      <c r="G387" s="102" t="e">
        <f t="shared" si="120"/>
        <v>#DIV/0!</v>
      </c>
      <c r="H387" s="102" t="e">
        <f t="shared" si="121"/>
        <v>#DIV/0!</v>
      </c>
    </row>
    <row r="388" spans="1:8" hidden="1">
      <c r="A388" s="139">
        <v>3431</v>
      </c>
      <c r="B388" s="140" t="s">
        <v>1286</v>
      </c>
      <c r="C388" s="79">
        <f>'ZBIRNO PLAN SVEUČILIŠTA'!C392</f>
        <v>0</v>
      </c>
      <c r="D388" s="79">
        <f>'ZBIRNO PLAN SVEUČILIŠTA'!D392</f>
        <v>0</v>
      </c>
      <c r="E388" s="79">
        <f>'ZBIRNO PLAN SVEUČILIŠTA'!E392</f>
        <v>0</v>
      </c>
      <c r="F388" s="79">
        <f>'ZBIRNO PLAN SVEUČILIŠTA'!F392</f>
        <v>0</v>
      </c>
      <c r="G388" s="98" t="e">
        <f t="shared" si="120"/>
        <v>#DIV/0!</v>
      </c>
      <c r="H388" s="98" t="e">
        <f t="shared" si="121"/>
        <v>#DIV/0!</v>
      </c>
    </row>
    <row r="389" spans="1:8" hidden="1">
      <c r="A389" s="139">
        <v>3432</v>
      </c>
      <c r="B389" s="142" t="s">
        <v>1321</v>
      </c>
      <c r="C389" s="79">
        <f>'ZBIRNO PLAN SVEUČILIŠTA'!C393+'ZBIRNO PLAN SVEUČILIŠTA'!C151</f>
        <v>0</v>
      </c>
      <c r="D389" s="79">
        <f>'ZBIRNO PLAN SVEUČILIŠTA'!D393+'ZBIRNO PLAN SVEUČILIŠTA'!D151</f>
        <v>0</v>
      </c>
      <c r="E389" s="79">
        <f>'ZBIRNO PLAN SVEUČILIŠTA'!E393+'ZBIRNO PLAN SVEUČILIŠTA'!E151</f>
        <v>0</v>
      </c>
      <c r="F389" s="79">
        <f>'ZBIRNO PLAN SVEUČILIŠTA'!F393+'ZBIRNO PLAN SVEUČILIŠTA'!F151</f>
        <v>0</v>
      </c>
      <c r="G389" s="98" t="e">
        <f t="shared" ref="G389:G452" si="143">E389/D389*100</f>
        <v>#DIV/0!</v>
      </c>
      <c r="H389" s="98" t="e">
        <f t="shared" ref="H389:H452" si="144">E389/F389*100</f>
        <v>#DIV/0!</v>
      </c>
    </row>
    <row r="390" spans="1:8">
      <c r="A390" s="137">
        <v>36</v>
      </c>
      <c r="B390" s="148" t="s">
        <v>1423</v>
      </c>
      <c r="C390" s="109">
        <f>C393+C391</f>
        <v>2567.9208972061847</v>
      </c>
      <c r="D390" s="109">
        <f>D393+D391</f>
        <v>4560.21</v>
      </c>
      <c r="E390" s="109">
        <f t="shared" ref="E390" si="145">E393+E391</f>
        <v>0</v>
      </c>
      <c r="F390" s="109">
        <f>F393+F391</f>
        <v>0</v>
      </c>
      <c r="G390" s="102">
        <f t="shared" si="143"/>
        <v>0</v>
      </c>
      <c r="H390" s="102" t="e">
        <f t="shared" si="144"/>
        <v>#DIV/0!</v>
      </c>
    </row>
    <row r="391" spans="1:8">
      <c r="A391" s="137">
        <v>361</v>
      </c>
      <c r="B391" s="138" t="s">
        <v>1616</v>
      </c>
      <c r="C391" s="109">
        <f>C392</f>
        <v>0</v>
      </c>
      <c r="D391" s="109">
        <f>D392</f>
        <v>4560.21</v>
      </c>
      <c r="E391" s="109">
        <f t="shared" ref="E391:E393" si="146">E392</f>
        <v>0</v>
      </c>
      <c r="F391" s="109">
        <f>F392</f>
        <v>0</v>
      </c>
      <c r="G391" s="102">
        <f t="shared" si="143"/>
        <v>0</v>
      </c>
      <c r="H391" s="102" t="e">
        <f t="shared" si="144"/>
        <v>#DIV/0!</v>
      </c>
    </row>
    <row r="392" spans="1:8">
      <c r="A392" s="139">
        <v>3611</v>
      </c>
      <c r="B392" s="140" t="s">
        <v>1616</v>
      </c>
      <c r="C392" s="79">
        <f>'ZBIRNO PLAN SVEUČILIŠTA'!C394</f>
        <v>0</v>
      </c>
      <c r="D392" s="79">
        <f>'ZBIRNO PLAN SVEUČILIŠTA'!D394</f>
        <v>4560.21</v>
      </c>
      <c r="E392" s="79">
        <f>'ZBIRNO PLAN SVEUČILIŠTA'!E394</f>
        <v>0</v>
      </c>
      <c r="F392" s="79">
        <f>'ZBIRNO PLAN SVEUČILIŠTA'!F394</f>
        <v>0</v>
      </c>
      <c r="G392" s="98">
        <f t="shared" si="143"/>
        <v>0</v>
      </c>
      <c r="H392" s="98" t="e">
        <f t="shared" si="144"/>
        <v>#DIV/0!</v>
      </c>
    </row>
    <row r="393" spans="1:8">
      <c r="A393" s="137">
        <v>369</v>
      </c>
      <c r="B393" s="138" t="s">
        <v>1403</v>
      </c>
      <c r="C393" s="109">
        <f>C394</f>
        <v>2567.9208972061847</v>
      </c>
      <c r="D393" s="109">
        <f>D394</f>
        <v>0</v>
      </c>
      <c r="E393" s="109">
        <f t="shared" si="146"/>
        <v>0</v>
      </c>
      <c r="F393" s="109">
        <f>F394</f>
        <v>0</v>
      </c>
      <c r="G393" s="102" t="e">
        <f t="shared" si="143"/>
        <v>#DIV/0!</v>
      </c>
      <c r="H393" s="102" t="e">
        <f t="shared" si="144"/>
        <v>#DIV/0!</v>
      </c>
    </row>
    <row r="394" spans="1:8">
      <c r="A394" s="139">
        <v>3691</v>
      </c>
      <c r="B394" s="140" t="s">
        <v>1357</v>
      </c>
      <c r="C394" s="79">
        <f>'ZBIRNO PLAN SVEUČILIŠTA'!C395</f>
        <v>2567.9208972061847</v>
      </c>
      <c r="D394" s="79">
        <f>'ZBIRNO PLAN SVEUČILIŠTA'!D395</f>
        <v>0</v>
      </c>
      <c r="E394" s="79">
        <f>'ZBIRNO PLAN SVEUČILIŠTA'!E395</f>
        <v>0</v>
      </c>
      <c r="F394" s="79">
        <f>'ZBIRNO PLAN SVEUČILIŠTA'!F395</f>
        <v>0</v>
      </c>
      <c r="G394" s="98" t="e">
        <f t="shared" si="143"/>
        <v>#DIV/0!</v>
      </c>
      <c r="H394" s="98" t="e">
        <f t="shared" si="144"/>
        <v>#DIV/0!</v>
      </c>
    </row>
    <row r="395" spans="1:8" ht="30">
      <c r="A395" s="137">
        <v>37</v>
      </c>
      <c r="B395" s="148" t="s">
        <v>1378</v>
      </c>
      <c r="C395" s="109">
        <f>C396</f>
        <v>996.08467715176846</v>
      </c>
      <c r="D395" s="109">
        <f>D396</f>
        <v>0</v>
      </c>
      <c r="E395" s="109">
        <f t="shared" ref="E395:E396" si="147">E396</f>
        <v>0</v>
      </c>
      <c r="F395" s="109">
        <f>F396</f>
        <v>995.4210631096953</v>
      </c>
      <c r="G395" s="102" t="e">
        <f t="shared" si="143"/>
        <v>#DIV/0!</v>
      </c>
      <c r="H395" s="102">
        <f t="shared" si="144"/>
        <v>0</v>
      </c>
    </row>
    <row r="396" spans="1:8">
      <c r="A396" s="137">
        <v>372</v>
      </c>
      <c r="B396" s="138" t="s">
        <v>1379</v>
      </c>
      <c r="C396" s="109">
        <f>C397</f>
        <v>996.08467715176846</v>
      </c>
      <c r="D396" s="109">
        <f>D397</f>
        <v>0</v>
      </c>
      <c r="E396" s="109">
        <f t="shared" si="147"/>
        <v>0</v>
      </c>
      <c r="F396" s="109">
        <f>F397</f>
        <v>995.4210631096953</v>
      </c>
      <c r="G396" s="102" t="e">
        <f t="shared" si="143"/>
        <v>#DIV/0!</v>
      </c>
      <c r="H396" s="102">
        <f t="shared" si="144"/>
        <v>0</v>
      </c>
    </row>
    <row r="397" spans="1:8">
      <c r="A397" s="139">
        <v>3721</v>
      </c>
      <c r="B397" s="140" t="s">
        <v>1338</v>
      </c>
      <c r="C397" s="79">
        <f>'ZBIRNO PLAN SVEUČILIŠTA'!C396</f>
        <v>996.08467715176846</v>
      </c>
      <c r="D397" s="79">
        <f>'ZBIRNO PLAN SVEUČILIŠTA'!D396</f>
        <v>0</v>
      </c>
      <c r="E397" s="79">
        <f>'ZBIRNO PLAN SVEUČILIŠTA'!E396</f>
        <v>0</v>
      </c>
      <c r="F397" s="79">
        <f>'ZBIRNO PLAN SVEUČILIŠTA'!F396</f>
        <v>995.4210631096953</v>
      </c>
      <c r="G397" s="98" t="e">
        <f t="shared" si="143"/>
        <v>#DIV/0!</v>
      </c>
      <c r="H397" s="98">
        <f t="shared" si="144"/>
        <v>0</v>
      </c>
    </row>
    <row r="398" spans="1:8" hidden="1">
      <c r="A398" s="137">
        <v>38</v>
      </c>
      <c r="B398" s="138" t="s">
        <v>1377</v>
      </c>
      <c r="C398" s="109">
        <f>C399</f>
        <v>0</v>
      </c>
      <c r="D398" s="109">
        <f>D399</f>
        <v>0</v>
      </c>
      <c r="E398" s="109">
        <f t="shared" ref="E398:E399" si="148">E399</f>
        <v>0</v>
      </c>
      <c r="F398" s="109">
        <f>F399</f>
        <v>0</v>
      </c>
      <c r="G398" s="102" t="e">
        <f t="shared" si="143"/>
        <v>#DIV/0!</v>
      </c>
      <c r="H398" s="102" t="e">
        <f t="shared" si="144"/>
        <v>#DIV/0!</v>
      </c>
    </row>
    <row r="399" spans="1:8" hidden="1">
      <c r="A399" s="137">
        <v>381</v>
      </c>
      <c r="B399" s="138" t="s">
        <v>1363</v>
      </c>
      <c r="C399" s="109">
        <f>C400</f>
        <v>0</v>
      </c>
      <c r="D399" s="109">
        <f>D400</f>
        <v>0</v>
      </c>
      <c r="E399" s="109">
        <f t="shared" si="148"/>
        <v>0</v>
      </c>
      <c r="F399" s="109">
        <f>F400</f>
        <v>0</v>
      </c>
      <c r="G399" s="102" t="e">
        <f t="shared" si="143"/>
        <v>#DIV/0!</v>
      </c>
      <c r="H399" s="102" t="e">
        <f t="shared" si="144"/>
        <v>#DIV/0!</v>
      </c>
    </row>
    <row r="400" spans="1:8" hidden="1">
      <c r="A400" s="139">
        <v>3811</v>
      </c>
      <c r="B400" s="140" t="s">
        <v>1331</v>
      </c>
      <c r="C400" s="79">
        <f>'ZBIRNO PLAN SVEUČILIŠTA'!C397</f>
        <v>0</v>
      </c>
      <c r="D400" s="79">
        <f>'ZBIRNO PLAN SVEUČILIŠTA'!D397</f>
        <v>0</v>
      </c>
      <c r="E400" s="79">
        <f>'ZBIRNO PLAN SVEUČILIŠTA'!E397</f>
        <v>0</v>
      </c>
      <c r="F400" s="79">
        <f>'ZBIRNO PLAN SVEUČILIŠTA'!F397</f>
        <v>0</v>
      </c>
      <c r="G400" s="98" t="e">
        <f t="shared" si="143"/>
        <v>#DIV/0!</v>
      </c>
      <c r="H400" s="98" t="e">
        <f t="shared" si="144"/>
        <v>#DIV/0!</v>
      </c>
    </row>
    <row r="401" spans="1:8">
      <c r="A401" s="137">
        <v>4</v>
      </c>
      <c r="B401" s="138" t="s">
        <v>1370</v>
      </c>
      <c r="C401" s="109">
        <f>C402+C405</f>
        <v>4275.3998274603491</v>
      </c>
      <c r="D401" s="109">
        <f>D402+D405</f>
        <v>70030.260000000009</v>
      </c>
      <c r="E401" s="109">
        <f t="shared" ref="E401" si="149">E402+E405</f>
        <v>2837.89</v>
      </c>
      <c r="F401" s="109">
        <f>F402+F405</f>
        <v>0</v>
      </c>
      <c r="G401" s="102">
        <f t="shared" si="143"/>
        <v>4.0523767868347189</v>
      </c>
      <c r="H401" s="102" t="e">
        <f t="shared" si="144"/>
        <v>#DIV/0!</v>
      </c>
    </row>
    <row r="402" spans="1:8" hidden="1">
      <c r="A402" s="137">
        <v>41</v>
      </c>
      <c r="B402" s="138" t="s">
        <v>1380</v>
      </c>
      <c r="C402" s="109">
        <f>C403</f>
        <v>0</v>
      </c>
      <c r="D402" s="109">
        <f>D403</f>
        <v>0</v>
      </c>
      <c r="E402" s="109">
        <f t="shared" ref="E402:E403" si="150">E403</f>
        <v>0</v>
      </c>
      <c r="F402" s="109">
        <f>F403</f>
        <v>0</v>
      </c>
      <c r="G402" s="102" t="e">
        <f t="shared" si="143"/>
        <v>#DIV/0!</v>
      </c>
      <c r="H402" s="102" t="e">
        <f t="shared" si="144"/>
        <v>#DIV/0!</v>
      </c>
    </row>
    <row r="403" spans="1:8" hidden="1">
      <c r="A403" s="137">
        <v>412</v>
      </c>
      <c r="B403" s="138" t="s">
        <v>1332</v>
      </c>
      <c r="C403" s="109">
        <f>C404</f>
        <v>0</v>
      </c>
      <c r="D403" s="109">
        <f>D404</f>
        <v>0</v>
      </c>
      <c r="E403" s="109">
        <f t="shared" si="150"/>
        <v>0</v>
      </c>
      <c r="F403" s="109">
        <f>F404</f>
        <v>0</v>
      </c>
      <c r="G403" s="102" t="e">
        <f t="shared" si="143"/>
        <v>#DIV/0!</v>
      </c>
      <c r="H403" s="102" t="e">
        <f t="shared" si="144"/>
        <v>#DIV/0!</v>
      </c>
    </row>
    <row r="404" spans="1:8" hidden="1">
      <c r="A404" s="139">
        <v>4123</v>
      </c>
      <c r="B404" s="140" t="s">
        <v>1339</v>
      </c>
      <c r="C404" s="79">
        <f>'ZBIRNO PLAN SVEUČILIŠTA'!C152</f>
        <v>0</v>
      </c>
      <c r="D404" s="79">
        <f>'ZBIRNO PLAN SVEUČILIŠTA'!D152</f>
        <v>0</v>
      </c>
      <c r="E404" s="79">
        <f>'ZBIRNO PLAN SVEUČILIŠTA'!E152</f>
        <v>0</v>
      </c>
      <c r="F404" s="79">
        <f>'ZBIRNO PLAN SVEUČILIŠTA'!F152</f>
        <v>0</v>
      </c>
      <c r="G404" s="98" t="e">
        <f t="shared" si="143"/>
        <v>#DIV/0!</v>
      </c>
      <c r="H404" s="98" t="e">
        <f t="shared" si="144"/>
        <v>#DIV/0!</v>
      </c>
    </row>
    <row r="405" spans="1:8">
      <c r="A405" s="137">
        <v>42</v>
      </c>
      <c r="B405" s="138" t="s">
        <v>1370</v>
      </c>
      <c r="C405" s="109">
        <f>C406+C412</f>
        <v>4275.3998274603491</v>
      </c>
      <c r="D405" s="109">
        <f>D406+D412</f>
        <v>70030.260000000009</v>
      </c>
      <c r="E405" s="109">
        <f t="shared" ref="E405" si="151">E406+E412</f>
        <v>2837.89</v>
      </c>
      <c r="F405" s="109">
        <f>F406+F412</f>
        <v>0</v>
      </c>
      <c r="G405" s="102">
        <f t="shared" si="143"/>
        <v>4.0523767868347189</v>
      </c>
      <c r="H405" s="102" t="e">
        <f t="shared" si="144"/>
        <v>#DIV/0!</v>
      </c>
    </row>
    <row r="406" spans="1:8">
      <c r="A406" s="137">
        <v>422</v>
      </c>
      <c r="B406" s="138" t="s">
        <v>1372</v>
      </c>
      <c r="C406" s="109">
        <f>SUM(C407:C411)</f>
        <v>4275.3998274603491</v>
      </c>
      <c r="D406" s="109">
        <f>SUM(D407:D411)</f>
        <v>70030.260000000009</v>
      </c>
      <c r="E406" s="109">
        <f t="shared" ref="E406" si="152">SUM(E407:E411)</f>
        <v>2837.89</v>
      </c>
      <c r="F406" s="109">
        <f>SUM(F407:F411)</f>
        <v>0</v>
      </c>
      <c r="G406" s="102">
        <f t="shared" si="143"/>
        <v>4.0523767868347189</v>
      </c>
      <c r="H406" s="102" t="e">
        <f t="shared" si="144"/>
        <v>#DIV/0!</v>
      </c>
    </row>
    <row r="407" spans="1:8">
      <c r="A407" s="139">
        <v>4221</v>
      </c>
      <c r="B407" s="140" t="s">
        <v>1287</v>
      </c>
      <c r="C407" s="79">
        <f>'ZBIRNO PLAN SVEUČILIŠTA'!C399+'ZBIRNO PLAN SVEUČILIŠTA'!C153</f>
        <v>3213.6173601433402</v>
      </c>
      <c r="D407" s="79">
        <f>'ZBIRNO PLAN SVEUČILIŠTA'!D399+'ZBIRNO PLAN SVEUČILIŠTA'!D153</f>
        <v>0</v>
      </c>
      <c r="E407" s="79">
        <f>'ZBIRNO PLAN SVEUČILIŠTA'!E399+'ZBIRNO PLAN SVEUČILIŠTA'!E153</f>
        <v>0</v>
      </c>
      <c r="F407" s="79">
        <f>'ZBIRNO PLAN SVEUČILIŠTA'!F399+'ZBIRNO PLAN SVEUČILIŠTA'!F153</f>
        <v>0</v>
      </c>
      <c r="G407" s="98" t="e">
        <f t="shared" si="143"/>
        <v>#DIV/0!</v>
      </c>
      <c r="H407" s="98" t="e">
        <f t="shared" si="144"/>
        <v>#DIV/0!</v>
      </c>
    </row>
    <row r="408" spans="1:8">
      <c r="A408" s="139">
        <v>4222</v>
      </c>
      <c r="B408" s="140" t="s">
        <v>1325</v>
      </c>
      <c r="C408" s="79">
        <f>'ZBIRNO PLAN SVEUČILIŠTA'!C400</f>
        <v>0</v>
      </c>
      <c r="D408" s="79">
        <f>'ZBIRNO PLAN SVEUČILIŠTA'!D400</f>
        <v>0</v>
      </c>
      <c r="E408" s="79">
        <f>'ZBIRNO PLAN SVEUČILIŠTA'!E400</f>
        <v>0</v>
      </c>
      <c r="F408" s="79">
        <f>'ZBIRNO PLAN SVEUČILIŠTA'!F400</f>
        <v>0</v>
      </c>
      <c r="G408" s="98" t="e">
        <f t="shared" si="143"/>
        <v>#DIV/0!</v>
      </c>
      <c r="H408" s="98" t="e">
        <f t="shared" si="144"/>
        <v>#DIV/0!</v>
      </c>
    </row>
    <row r="409" spans="1:8">
      <c r="A409" s="139">
        <v>4224</v>
      </c>
      <c r="B409" s="140" t="s">
        <v>1334</v>
      </c>
      <c r="C409" s="79">
        <f>'ZBIRNO PLAN SVEUČILIŠTA'!C401</f>
        <v>0</v>
      </c>
      <c r="D409" s="79">
        <f>'ZBIRNO PLAN SVEUČILIŠTA'!D401</f>
        <v>69387.240000000005</v>
      </c>
      <c r="E409" s="79">
        <f>'ZBIRNO PLAN SVEUČILIŠTA'!E401</f>
        <v>2837.89</v>
      </c>
      <c r="F409" s="79">
        <f>'ZBIRNO PLAN SVEUČILIŠTA'!F401</f>
        <v>0</v>
      </c>
      <c r="G409" s="98">
        <f t="shared" si="143"/>
        <v>4.0899306558381623</v>
      </c>
      <c r="H409" s="98" t="e">
        <f t="shared" si="144"/>
        <v>#DIV/0!</v>
      </c>
    </row>
    <row r="410" spans="1:8">
      <c r="A410" s="139">
        <v>4225</v>
      </c>
      <c r="B410" s="140" t="s">
        <v>1335</v>
      </c>
      <c r="C410" s="79">
        <f>'ZBIRNO PLAN SVEUČILIŠTA'!C402</f>
        <v>1061.7824673170085</v>
      </c>
      <c r="D410" s="79">
        <f>'ZBIRNO PLAN SVEUČILIŠTA'!D402</f>
        <v>0</v>
      </c>
      <c r="E410" s="79">
        <f>'ZBIRNO PLAN SVEUČILIŠTA'!E402</f>
        <v>0</v>
      </c>
      <c r="F410" s="79">
        <f>'ZBIRNO PLAN SVEUČILIŠTA'!F402</f>
        <v>0</v>
      </c>
      <c r="G410" s="98" t="e">
        <f t="shared" si="143"/>
        <v>#DIV/0!</v>
      </c>
      <c r="H410" s="98" t="e">
        <f t="shared" si="144"/>
        <v>#DIV/0!</v>
      </c>
    </row>
    <row r="411" spans="1:8">
      <c r="A411" s="139">
        <v>4227</v>
      </c>
      <c r="B411" s="140" t="s">
        <v>1288</v>
      </c>
      <c r="C411" s="79">
        <f>'ZBIRNO PLAN SVEUČILIŠTA'!C403+'ZBIRNO PLAN SVEUČILIŠTA'!C154</f>
        <v>0</v>
      </c>
      <c r="D411" s="79">
        <f>'ZBIRNO PLAN SVEUČILIŠTA'!D403+'ZBIRNO PLAN SVEUČILIŠTA'!D154</f>
        <v>643.02</v>
      </c>
      <c r="E411" s="79">
        <f>'ZBIRNO PLAN SVEUČILIŠTA'!E403+'ZBIRNO PLAN SVEUČILIŠTA'!E154</f>
        <v>0</v>
      </c>
      <c r="F411" s="79">
        <f>'ZBIRNO PLAN SVEUČILIŠTA'!F403+'ZBIRNO PLAN SVEUČILIŠTA'!F154</f>
        <v>0</v>
      </c>
      <c r="G411" s="98">
        <f t="shared" si="143"/>
        <v>0</v>
      </c>
      <c r="H411" s="98" t="e">
        <f t="shared" si="144"/>
        <v>#DIV/0!</v>
      </c>
    </row>
    <row r="412" spans="1:8" hidden="1">
      <c r="A412" s="137">
        <v>424</v>
      </c>
      <c r="B412" s="138" t="s">
        <v>1374</v>
      </c>
      <c r="C412" s="109">
        <f>C413</f>
        <v>0</v>
      </c>
      <c r="D412" s="109">
        <f>D413</f>
        <v>0</v>
      </c>
      <c r="E412" s="109">
        <f t="shared" ref="E412" si="153">E413</f>
        <v>0</v>
      </c>
      <c r="F412" s="109">
        <f>F413</f>
        <v>0</v>
      </c>
      <c r="G412" s="102" t="e">
        <f t="shared" si="143"/>
        <v>#DIV/0!</v>
      </c>
      <c r="H412" s="102" t="e">
        <f t="shared" si="144"/>
        <v>#DIV/0!</v>
      </c>
    </row>
    <row r="413" spans="1:8" hidden="1">
      <c r="A413" s="139">
        <v>4241</v>
      </c>
      <c r="B413" s="140" t="s">
        <v>1340</v>
      </c>
      <c r="C413" s="79">
        <f>'ZBIRNO PLAN SVEUČILIŠTA'!C404</f>
        <v>0</v>
      </c>
      <c r="D413" s="79">
        <f>'ZBIRNO PLAN SVEUČILIŠTA'!D404</f>
        <v>0</v>
      </c>
      <c r="E413" s="79">
        <f>'ZBIRNO PLAN SVEUČILIŠTA'!E404</f>
        <v>0</v>
      </c>
      <c r="F413" s="79">
        <f>'ZBIRNO PLAN SVEUČILIŠTA'!F404</f>
        <v>0</v>
      </c>
      <c r="G413" s="98" t="e">
        <f t="shared" si="143"/>
        <v>#DIV/0!</v>
      </c>
      <c r="H413" s="98" t="e">
        <f t="shared" si="144"/>
        <v>#DIV/0!</v>
      </c>
    </row>
    <row r="414" spans="1:8" hidden="1">
      <c r="A414" s="137">
        <v>426</v>
      </c>
      <c r="B414" s="138" t="s">
        <v>1373</v>
      </c>
      <c r="C414" s="109">
        <f>C415</f>
        <v>0</v>
      </c>
      <c r="D414" s="109">
        <f>D415</f>
        <v>0</v>
      </c>
      <c r="E414" s="109">
        <f t="shared" ref="E414" si="154">E415</f>
        <v>0</v>
      </c>
      <c r="F414" s="109">
        <f>F415</f>
        <v>0</v>
      </c>
      <c r="G414" s="102" t="e">
        <f t="shared" si="143"/>
        <v>#DIV/0!</v>
      </c>
      <c r="H414" s="102" t="e">
        <f t="shared" si="144"/>
        <v>#DIV/0!</v>
      </c>
    </row>
    <row r="415" spans="1:8" hidden="1">
      <c r="A415" s="139">
        <v>4262</v>
      </c>
      <c r="B415" s="140" t="s">
        <v>1450</v>
      </c>
      <c r="C415" s="79">
        <f>'ZBIRNO PLAN SVEUČILIŠTA'!C155</f>
        <v>0</v>
      </c>
      <c r="D415" s="79">
        <f>'ZBIRNO PLAN SVEUČILIŠTA'!D155</f>
        <v>0</v>
      </c>
      <c r="E415" s="79">
        <f>'ZBIRNO PLAN SVEUČILIŠTA'!E155</f>
        <v>0</v>
      </c>
      <c r="F415" s="79">
        <f>'ZBIRNO PLAN SVEUČILIŠTA'!F155</f>
        <v>0</v>
      </c>
      <c r="G415" s="98" t="e">
        <f t="shared" si="143"/>
        <v>#DIV/0!</v>
      </c>
      <c r="H415" s="98" t="e">
        <f t="shared" si="144"/>
        <v>#DIV/0!</v>
      </c>
    </row>
    <row r="416" spans="1:8" s="19" customFormat="1" ht="15" customHeight="1">
      <c r="A416" s="50"/>
      <c r="B416" s="50" t="s">
        <v>1516</v>
      </c>
      <c r="C416" s="53">
        <f>C417+C455</f>
        <v>262799.25675227284</v>
      </c>
      <c r="D416" s="53">
        <f>D417+D455</f>
        <v>119889.20000000001</v>
      </c>
      <c r="E416" s="53">
        <f t="shared" ref="E416" si="155">E417+E455</f>
        <v>72816.34</v>
      </c>
      <c r="F416" s="53">
        <f>F417+F455</f>
        <v>107224</v>
      </c>
      <c r="G416" s="101">
        <f t="shared" si="143"/>
        <v>60.736363242060165</v>
      </c>
      <c r="H416" s="101">
        <f t="shared" si="144"/>
        <v>67.910486458255619</v>
      </c>
    </row>
    <row r="417" spans="1:8" s="19" customFormat="1" ht="15" customHeight="1">
      <c r="A417" s="96">
        <v>3</v>
      </c>
      <c r="B417" s="138" t="s">
        <v>1383</v>
      </c>
      <c r="C417" s="109">
        <f>C418+C425+C446+C449+C452</f>
        <v>221665.27307717828</v>
      </c>
      <c r="D417" s="109">
        <f>D418+D425+D446+D449+D452</f>
        <v>112050.76000000001</v>
      </c>
      <c r="E417" s="109">
        <f t="shared" ref="E417" si="156">E418+E425+E446+E449+E452</f>
        <v>36774.01</v>
      </c>
      <c r="F417" s="109">
        <f>F418+F425+F446+F449+F452</f>
        <v>107224</v>
      </c>
      <c r="G417" s="102">
        <f t="shared" si="143"/>
        <v>32.819063431609031</v>
      </c>
      <c r="H417" s="102">
        <f t="shared" si="144"/>
        <v>34.296435499515034</v>
      </c>
    </row>
    <row r="418" spans="1:8" s="19" customFormat="1" ht="15" customHeight="1">
      <c r="A418" s="96">
        <v>31</v>
      </c>
      <c r="B418" s="138" t="s">
        <v>1343</v>
      </c>
      <c r="C418" s="109">
        <f>C419+C421+C423</f>
        <v>111197.55790032516</v>
      </c>
      <c r="D418" s="109">
        <f>D419+D421+D423</f>
        <v>39028.67</v>
      </c>
      <c r="E418" s="109">
        <f t="shared" ref="E418" si="157">E419+E421+E423</f>
        <v>32755.69</v>
      </c>
      <c r="F418" s="109">
        <f>F419+F421+F423</f>
        <v>107224</v>
      </c>
      <c r="G418" s="102">
        <f t="shared" si="143"/>
        <v>83.927251428244929</v>
      </c>
      <c r="H418" s="102">
        <f t="shared" si="144"/>
        <v>30.548841677236439</v>
      </c>
    </row>
    <row r="419" spans="1:8" s="19" customFormat="1" ht="15" customHeight="1">
      <c r="A419" s="96">
        <v>311</v>
      </c>
      <c r="B419" s="138" t="s">
        <v>1315</v>
      </c>
      <c r="C419" s="109">
        <f>SUM(C420)</f>
        <v>95158.006503417608</v>
      </c>
      <c r="D419" s="109">
        <f>SUM(D420)</f>
        <v>33355.71</v>
      </c>
      <c r="E419" s="109">
        <f t="shared" ref="E419" si="158">SUM(E420)</f>
        <v>28116.42</v>
      </c>
      <c r="F419" s="109">
        <f>SUM(F420)</f>
        <v>92038</v>
      </c>
      <c r="G419" s="102">
        <f t="shared" si="143"/>
        <v>84.292674327723788</v>
      </c>
      <c r="H419" s="102">
        <f t="shared" si="144"/>
        <v>30.548708142289055</v>
      </c>
    </row>
    <row r="420" spans="1:8" s="19" customFormat="1" ht="15" customHeight="1">
      <c r="A420" s="60">
        <v>3111</v>
      </c>
      <c r="B420" s="145" t="s">
        <v>1429</v>
      </c>
      <c r="C420" s="79">
        <f>'ZBIRNO PLAN SVEUČILIŠTA'!C171</f>
        <v>95158.006503417608</v>
      </c>
      <c r="D420" s="79">
        <f>'ZBIRNO PLAN SVEUČILIŠTA'!D171</f>
        <v>33355.71</v>
      </c>
      <c r="E420" s="79">
        <f>'ZBIRNO PLAN SVEUČILIŠTA'!E171</f>
        <v>28116.42</v>
      </c>
      <c r="F420" s="79">
        <f>'ZBIRNO PLAN SVEUČILIŠTA'!F171</f>
        <v>92038</v>
      </c>
      <c r="G420" s="98">
        <f t="shared" si="143"/>
        <v>84.292674327723788</v>
      </c>
      <c r="H420" s="98">
        <f t="shared" si="144"/>
        <v>30.548708142289055</v>
      </c>
    </row>
    <row r="421" spans="1:8" s="19" customFormat="1" ht="15" customHeight="1">
      <c r="A421" s="96">
        <v>312</v>
      </c>
      <c r="B421" s="146" t="s">
        <v>1316</v>
      </c>
      <c r="C421" s="109">
        <f>C422</f>
        <v>338.44316145729641</v>
      </c>
      <c r="D421" s="109">
        <f>D422</f>
        <v>169.22</v>
      </c>
      <c r="E421" s="109">
        <f t="shared" ref="E421" si="159">E422</f>
        <v>0</v>
      </c>
      <c r="F421" s="109">
        <f>F422</f>
        <v>0</v>
      </c>
      <c r="G421" s="102">
        <f t="shared" si="143"/>
        <v>0</v>
      </c>
      <c r="H421" s="102" t="e">
        <f t="shared" si="144"/>
        <v>#DIV/0!</v>
      </c>
    </row>
    <row r="422" spans="1:8" s="19" customFormat="1" ht="15" customHeight="1">
      <c r="A422" s="60">
        <v>3121</v>
      </c>
      <c r="B422" s="145" t="s">
        <v>1316</v>
      </c>
      <c r="C422" s="79">
        <f>'ZBIRNO PLAN SVEUČILIŠTA'!C172</f>
        <v>338.44316145729641</v>
      </c>
      <c r="D422" s="79">
        <f>'ZBIRNO PLAN SVEUČILIŠTA'!D172</f>
        <v>169.22</v>
      </c>
      <c r="E422" s="79">
        <f>'ZBIRNO PLAN SVEUČILIŠTA'!E172</f>
        <v>0</v>
      </c>
      <c r="F422" s="79">
        <f>'ZBIRNO PLAN SVEUČILIŠTA'!F172</f>
        <v>0</v>
      </c>
      <c r="G422" s="98">
        <f t="shared" si="143"/>
        <v>0</v>
      </c>
      <c r="H422" s="98" t="e">
        <f t="shared" si="144"/>
        <v>#DIV/0!</v>
      </c>
    </row>
    <row r="423" spans="1:8" s="19" customFormat="1" ht="15" customHeight="1">
      <c r="A423" s="96">
        <v>313</v>
      </c>
      <c r="B423" s="146" t="s">
        <v>1344</v>
      </c>
      <c r="C423" s="109">
        <f>C424</f>
        <v>15701.108235450261</v>
      </c>
      <c r="D423" s="109">
        <f>D424</f>
        <v>5503.74</v>
      </c>
      <c r="E423" s="109">
        <f t="shared" ref="E423" si="160">E424</f>
        <v>4639.2700000000004</v>
      </c>
      <c r="F423" s="109">
        <f>F424</f>
        <v>15186</v>
      </c>
      <c r="G423" s="102">
        <f t="shared" si="143"/>
        <v>84.293044366194636</v>
      </c>
      <c r="H423" s="102">
        <f t="shared" si="144"/>
        <v>30.54965099433689</v>
      </c>
    </row>
    <row r="424" spans="1:8" s="19" customFormat="1" ht="15" customHeight="1">
      <c r="A424" s="60">
        <v>3132</v>
      </c>
      <c r="B424" s="145" t="s">
        <v>1381</v>
      </c>
      <c r="C424" s="79">
        <f>'ZBIRNO PLAN SVEUČILIŠTA'!C173</f>
        <v>15701.108235450261</v>
      </c>
      <c r="D424" s="79">
        <f>'ZBIRNO PLAN SVEUČILIŠTA'!D173</f>
        <v>5503.74</v>
      </c>
      <c r="E424" s="79">
        <f>'ZBIRNO PLAN SVEUČILIŠTA'!E173</f>
        <v>4639.2700000000004</v>
      </c>
      <c r="F424" s="79">
        <f>'ZBIRNO PLAN SVEUČILIŠTA'!F173</f>
        <v>15186</v>
      </c>
      <c r="G424" s="98">
        <f t="shared" si="143"/>
        <v>84.293044366194636</v>
      </c>
      <c r="H424" s="98">
        <f t="shared" si="144"/>
        <v>30.54965099433689</v>
      </c>
    </row>
    <row r="425" spans="1:8" s="19" customFormat="1" ht="15" customHeight="1">
      <c r="A425" s="96">
        <v>32</v>
      </c>
      <c r="B425" s="138" t="s">
        <v>1345</v>
      </c>
      <c r="C425" s="109">
        <f>C426+C430+C435+C444</f>
        <v>44035.96788108036</v>
      </c>
      <c r="D425" s="109">
        <f>D426+D430+D435+D444</f>
        <v>20362.93</v>
      </c>
      <c r="E425" s="109">
        <f t="shared" ref="E425" si="161">E426+E430+E435+E444</f>
        <v>1786.7</v>
      </c>
      <c r="F425" s="109">
        <f>F426+F430+F435+F444</f>
        <v>0</v>
      </c>
      <c r="G425" s="102">
        <f t="shared" si="143"/>
        <v>8.7742775720389954</v>
      </c>
      <c r="H425" s="102" t="e">
        <f t="shared" si="144"/>
        <v>#DIV/0!</v>
      </c>
    </row>
    <row r="426" spans="1:8" s="19" customFormat="1" ht="15" customHeight="1">
      <c r="A426" s="96">
        <v>321</v>
      </c>
      <c r="B426" s="146" t="s">
        <v>1346</v>
      </c>
      <c r="C426" s="109">
        <f>SUM(C427:C429)</f>
        <v>9540.779082885394</v>
      </c>
      <c r="D426" s="109">
        <f>SUM(D427:D429)</f>
        <v>765.59999999999991</v>
      </c>
      <c r="E426" s="109">
        <f t="shared" ref="E426" si="162">SUM(E427:E429)</f>
        <v>129.19999999999999</v>
      </c>
      <c r="F426" s="109">
        <f>SUM(F427:F429)</f>
        <v>0</v>
      </c>
      <c r="G426" s="102">
        <f t="shared" si="143"/>
        <v>16.875653082549636</v>
      </c>
      <c r="H426" s="102" t="e">
        <f t="shared" si="144"/>
        <v>#DIV/0!</v>
      </c>
    </row>
    <row r="427" spans="1:8" s="19" customFormat="1" ht="15" customHeight="1">
      <c r="A427" s="60">
        <v>3211</v>
      </c>
      <c r="B427" s="145" t="s">
        <v>1264</v>
      </c>
      <c r="C427" s="79">
        <f>'ZBIRNO PLAN SVEUČILIŠTA'!C174</f>
        <v>4370.4293582852215</v>
      </c>
      <c r="D427" s="79">
        <f>'ZBIRNO PLAN SVEUČILIŠTA'!D174</f>
        <v>212.77</v>
      </c>
      <c r="E427" s="79">
        <f>'ZBIRNO PLAN SVEUČILIŠTA'!E174</f>
        <v>0</v>
      </c>
      <c r="F427" s="79">
        <f>'ZBIRNO PLAN SVEUČILIŠTA'!F174</f>
        <v>0</v>
      </c>
      <c r="G427" s="98">
        <f t="shared" si="143"/>
        <v>0</v>
      </c>
      <c r="H427" s="98" t="e">
        <f t="shared" si="144"/>
        <v>#DIV/0!</v>
      </c>
    </row>
    <row r="428" spans="1:8" s="19" customFormat="1" ht="15" customHeight="1">
      <c r="A428" s="60">
        <v>3212</v>
      </c>
      <c r="B428" s="145" t="s">
        <v>1265</v>
      </c>
      <c r="C428" s="79">
        <f>'ZBIRNO PLAN SVEUČILIŠTA'!C175</f>
        <v>185.9446545888911</v>
      </c>
      <c r="D428" s="79">
        <f>'ZBIRNO PLAN SVEUČILIŠTA'!D175</f>
        <v>168.87</v>
      </c>
      <c r="E428" s="79">
        <f>'ZBIRNO PLAN SVEUČILIŠTA'!E175</f>
        <v>129.19999999999999</v>
      </c>
      <c r="F428" s="79">
        <f>'ZBIRNO PLAN SVEUČILIŠTA'!F175</f>
        <v>0</v>
      </c>
      <c r="G428" s="98">
        <f t="shared" si="143"/>
        <v>76.508556878071872</v>
      </c>
      <c r="H428" s="98" t="e">
        <f t="shared" si="144"/>
        <v>#DIV/0!</v>
      </c>
    </row>
    <row r="429" spans="1:8" s="19" customFormat="1" ht="15" customHeight="1">
      <c r="A429" s="60">
        <v>3213</v>
      </c>
      <c r="B429" s="145" t="s">
        <v>1266</v>
      </c>
      <c r="C429" s="79">
        <f>'ZBIRNO PLAN SVEUČILIŠTA'!C176</f>
        <v>4984.4050700112812</v>
      </c>
      <c r="D429" s="79">
        <f>'ZBIRNO PLAN SVEUČILIŠTA'!D176</f>
        <v>383.96</v>
      </c>
      <c r="E429" s="79">
        <f>'ZBIRNO PLAN SVEUČILIŠTA'!E176</f>
        <v>0</v>
      </c>
      <c r="F429" s="79">
        <f>'ZBIRNO PLAN SVEUČILIŠTA'!F176</f>
        <v>0</v>
      </c>
      <c r="G429" s="98">
        <f t="shared" si="143"/>
        <v>0</v>
      </c>
      <c r="H429" s="98" t="e">
        <f t="shared" si="144"/>
        <v>#DIV/0!</v>
      </c>
    </row>
    <row r="430" spans="1:8" s="19" customFormat="1" ht="15" customHeight="1">
      <c r="A430" s="96">
        <v>322</v>
      </c>
      <c r="B430" s="146" t="s">
        <v>1366</v>
      </c>
      <c r="C430" s="109">
        <f>C431+C433+C434+C432</f>
        <v>135.37726458291857</v>
      </c>
      <c r="D430" s="109">
        <f>D431+D433+D434+D432</f>
        <v>310.91000000000003</v>
      </c>
      <c r="E430" s="109">
        <f t="shared" ref="E430" si="163">E431+E433+E434+E432</f>
        <v>0</v>
      </c>
      <c r="F430" s="109">
        <f>F431+F433+F434+F432</f>
        <v>0</v>
      </c>
      <c r="G430" s="102">
        <f t="shared" si="143"/>
        <v>0</v>
      </c>
      <c r="H430" s="102" t="e">
        <f t="shared" si="144"/>
        <v>#DIV/0!</v>
      </c>
    </row>
    <row r="431" spans="1:8" s="19" customFormat="1" ht="15" hidden="1" customHeight="1">
      <c r="A431" s="60">
        <v>3221</v>
      </c>
      <c r="B431" s="145" t="s">
        <v>1267</v>
      </c>
      <c r="C431" s="79">
        <f>'ZBIRNO PLAN SVEUČILIŠTA'!C177</f>
        <v>0</v>
      </c>
      <c r="D431" s="79">
        <f>'ZBIRNO PLAN SVEUČILIŠTA'!D177</f>
        <v>0</v>
      </c>
      <c r="E431" s="79">
        <f>'ZBIRNO PLAN SVEUČILIŠTA'!E177</f>
        <v>0</v>
      </c>
      <c r="F431" s="79">
        <f>'ZBIRNO PLAN SVEUČILIŠTA'!F177</f>
        <v>0</v>
      </c>
      <c r="G431" s="98" t="e">
        <f t="shared" si="143"/>
        <v>#DIV/0!</v>
      </c>
      <c r="H431" s="98" t="e">
        <f t="shared" si="144"/>
        <v>#DIV/0!</v>
      </c>
    </row>
    <row r="432" spans="1:8" s="19" customFormat="1" ht="15" customHeight="1">
      <c r="A432" s="60">
        <v>3222</v>
      </c>
      <c r="B432" s="145" t="s">
        <v>1634</v>
      </c>
      <c r="C432" s="79">
        <f>'ZBIRNO PLAN SVEUČILIŠTA'!C178</f>
        <v>0</v>
      </c>
      <c r="D432" s="79">
        <f>'ZBIRNO PLAN SVEUČILIŠTA'!D178</f>
        <v>310.91000000000003</v>
      </c>
      <c r="E432" s="79">
        <f>'ZBIRNO PLAN SVEUČILIŠTA'!E178</f>
        <v>0</v>
      </c>
      <c r="F432" s="79">
        <f>'ZBIRNO PLAN SVEUČILIŠTA'!F178</f>
        <v>0</v>
      </c>
      <c r="G432" s="98">
        <f t="shared" si="143"/>
        <v>0</v>
      </c>
      <c r="H432" s="98" t="e">
        <f t="shared" si="144"/>
        <v>#DIV/0!</v>
      </c>
    </row>
    <row r="433" spans="1:8" s="19" customFormat="1" ht="15" hidden="1" customHeight="1">
      <c r="A433" s="60">
        <v>3223</v>
      </c>
      <c r="B433" s="145" t="s">
        <v>1269</v>
      </c>
      <c r="C433" s="79">
        <f>'ZBIRNO PLAN SVEUČILIŠTA'!C179</f>
        <v>0</v>
      </c>
      <c r="D433" s="79">
        <f>'ZBIRNO PLAN SVEUČILIŠTA'!D179</f>
        <v>0</v>
      </c>
      <c r="E433" s="79">
        <f>'ZBIRNO PLAN SVEUČILIŠTA'!E179</f>
        <v>0</v>
      </c>
      <c r="F433" s="79">
        <f>'ZBIRNO PLAN SVEUČILIŠTA'!F179</f>
        <v>0</v>
      </c>
      <c r="G433" s="98" t="e">
        <f t="shared" si="143"/>
        <v>#DIV/0!</v>
      </c>
      <c r="H433" s="98" t="e">
        <f t="shared" si="144"/>
        <v>#DIV/0!</v>
      </c>
    </row>
    <row r="434" spans="1:8" s="19" customFormat="1" ht="15" customHeight="1">
      <c r="A434" s="60">
        <v>3224</v>
      </c>
      <c r="B434" s="145" t="s">
        <v>1452</v>
      </c>
      <c r="C434" s="79">
        <f>'ZBIRNO PLAN SVEUČILIŠTA'!C180</f>
        <v>135.37726458291857</v>
      </c>
      <c r="D434" s="79">
        <f>'ZBIRNO PLAN SVEUČILIŠTA'!D180</f>
        <v>0</v>
      </c>
      <c r="E434" s="79">
        <f>'ZBIRNO PLAN SVEUČILIŠTA'!E206+'ZBIRNO PLAN SVEUČILIŠTA'!E180</f>
        <v>0</v>
      </c>
      <c r="F434" s="79">
        <f>'ZBIRNO PLAN SVEUČILIŠTA'!F180</f>
        <v>0</v>
      </c>
      <c r="G434" s="98" t="e">
        <f t="shared" si="143"/>
        <v>#DIV/0!</v>
      </c>
      <c r="H434" s="98" t="e">
        <f t="shared" si="144"/>
        <v>#DIV/0!</v>
      </c>
    </row>
    <row r="435" spans="1:8" s="19" customFormat="1" ht="15" customHeight="1">
      <c r="A435" s="96">
        <v>323</v>
      </c>
      <c r="B435" s="146" t="s">
        <v>1367</v>
      </c>
      <c r="C435" s="109">
        <f>SUM(C436:C443)</f>
        <v>32690.689494989711</v>
      </c>
      <c r="D435" s="109">
        <f>SUM(D436:D443)</f>
        <v>19286.420000000002</v>
      </c>
      <c r="E435" s="109">
        <f t="shared" ref="E435" si="164">SUM(E436:E443)</f>
        <v>1657.5</v>
      </c>
      <c r="F435" s="109">
        <f>SUM(F436:F443)</f>
        <v>0</v>
      </c>
      <c r="G435" s="102">
        <f t="shared" si="143"/>
        <v>8.5941299629480223</v>
      </c>
      <c r="H435" s="102" t="e">
        <f t="shared" si="144"/>
        <v>#DIV/0!</v>
      </c>
    </row>
    <row r="436" spans="1:8" s="19" customFormat="1" ht="15" customHeight="1">
      <c r="A436" s="60">
        <v>3231</v>
      </c>
      <c r="B436" s="145" t="s">
        <v>1272</v>
      </c>
      <c r="C436" s="79">
        <f>'ZBIRNO PLAN SVEUČILIŠTA'!C181</f>
        <v>0</v>
      </c>
      <c r="D436" s="79">
        <f>'ZBIRNO PLAN SVEUČILIŠTA'!D181</f>
        <v>857.38</v>
      </c>
      <c r="E436" s="79">
        <f>'ZBIRNO PLAN SVEUČILIŠTA'!E181</f>
        <v>0</v>
      </c>
      <c r="F436" s="79">
        <f>'ZBIRNO PLAN SVEUČILIŠTA'!F181</f>
        <v>0</v>
      </c>
      <c r="G436" s="98">
        <f t="shared" si="143"/>
        <v>0</v>
      </c>
      <c r="H436" s="98" t="e">
        <f t="shared" si="144"/>
        <v>#DIV/0!</v>
      </c>
    </row>
    <row r="437" spans="1:8" s="19" customFormat="1" ht="15" hidden="1" customHeight="1">
      <c r="A437" s="60">
        <v>3232</v>
      </c>
      <c r="B437" s="145" t="s">
        <v>1273</v>
      </c>
      <c r="C437" s="79">
        <f>'ZBIRNO PLAN SVEUČILIŠTA'!C182</f>
        <v>0</v>
      </c>
      <c r="D437" s="79">
        <f>'ZBIRNO PLAN SVEUČILIŠTA'!D182</f>
        <v>0</v>
      </c>
      <c r="E437" s="79">
        <f>'ZBIRNO PLAN SVEUČILIŠTA'!E182</f>
        <v>0</v>
      </c>
      <c r="F437" s="79">
        <f>'ZBIRNO PLAN SVEUČILIŠTA'!F182</f>
        <v>0</v>
      </c>
      <c r="G437" s="98" t="e">
        <f t="shared" si="143"/>
        <v>#DIV/0!</v>
      </c>
      <c r="H437" s="98" t="e">
        <f t="shared" si="144"/>
        <v>#DIV/0!</v>
      </c>
    </row>
    <row r="438" spans="1:8" s="19" customFormat="1" ht="15" customHeight="1">
      <c r="A438" s="60">
        <v>3233</v>
      </c>
      <c r="B438" s="145" t="s">
        <v>1274</v>
      </c>
      <c r="C438" s="79">
        <f>'ZBIRNO PLAN SVEUČILIŠTA'!C183</f>
        <v>564.07193576216071</v>
      </c>
      <c r="D438" s="79">
        <f>'ZBIRNO PLAN SVEUČILIŠTA'!D183</f>
        <v>0</v>
      </c>
      <c r="E438" s="79">
        <f>'ZBIRNO PLAN SVEUČILIŠTA'!E183</f>
        <v>1657.5</v>
      </c>
      <c r="F438" s="79">
        <f>'ZBIRNO PLAN SVEUČILIŠTA'!F183</f>
        <v>0</v>
      </c>
      <c r="G438" s="98" t="e">
        <f t="shared" si="143"/>
        <v>#DIV/0!</v>
      </c>
      <c r="H438" s="98" t="e">
        <f t="shared" si="144"/>
        <v>#DIV/0!</v>
      </c>
    </row>
    <row r="439" spans="1:8" s="19" customFormat="1" ht="15" hidden="1" customHeight="1">
      <c r="A439" s="60">
        <v>3234</v>
      </c>
      <c r="B439" s="145" t="s">
        <v>1275</v>
      </c>
      <c r="C439" s="79">
        <f>'ZBIRNO PLAN SVEUČILIŠTA'!C184</f>
        <v>0</v>
      </c>
      <c r="D439" s="79">
        <f>'ZBIRNO PLAN SVEUČILIŠTA'!D184</f>
        <v>0</v>
      </c>
      <c r="E439" s="79">
        <f>'ZBIRNO PLAN SVEUČILIŠTA'!E184</f>
        <v>0</v>
      </c>
      <c r="F439" s="79">
        <f>'ZBIRNO PLAN SVEUČILIŠTA'!F184</f>
        <v>0</v>
      </c>
      <c r="G439" s="98" t="e">
        <f t="shared" si="143"/>
        <v>#DIV/0!</v>
      </c>
      <c r="H439" s="98" t="e">
        <f t="shared" si="144"/>
        <v>#DIV/0!</v>
      </c>
    </row>
    <row r="440" spans="1:8" s="19" customFormat="1" ht="15" customHeight="1">
      <c r="A440" s="60">
        <v>3235</v>
      </c>
      <c r="B440" s="145" t="s">
        <v>1276</v>
      </c>
      <c r="C440" s="79">
        <f>'ZBIRNO PLAN SVEUČILIŠTA'!C185</f>
        <v>4825.5358683389741</v>
      </c>
      <c r="D440" s="79">
        <f>'ZBIRNO PLAN SVEUČILIŠTA'!D185</f>
        <v>17075.27</v>
      </c>
      <c r="E440" s="79">
        <f>'ZBIRNO PLAN SVEUČILIŠTA'!E185</f>
        <v>0</v>
      </c>
      <c r="F440" s="79">
        <f>'ZBIRNO PLAN SVEUČILIŠTA'!F185</f>
        <v>0</v>
      </c>
      <c r="G440" s="98">
        <f t="shared" si="143"/>
        <v>0</v>
      </c>
      <c r="H440" s="98" t="e">
        <f t="shared" si="144"/>
        <v>#DIV/0!</v>
      </c>
    </row>
    <row r="441" spans="1:8" s="19" customFormat="1" ht="15" customHeight="1">
      <c r="A441" s="60">
        <v>3237</v>
      </c>
      <c r="B441" s="145" t="s">
        <v>1278</v>
      </c>
      <c r="C441" s="79">
        <f>'ZBIRNO PLAN SVEUČILIŠTA'!C186</f>
        <v>21660.36233326697</v>
      </c>
      <c r="D441" s="79">
        <f>'ZBIRNO PLAN SVEUČILIŠTA'!D186</f>
        <v>1353.77</v>
      </c>
      <c r="E441" s="79">
        <f>'ZBIRNO PLAN SVEUČILIŠTA'!E186</f>
        <v>0</v>
      </c>
      <c r="F441" s="79">
        <f>'ZBIRNO PLAN SVEUČILIŠTA'!F186</f>
        <v>0</v>
      </c>
      <c r="G441" s="98">
        <f t="shared" si="143"/>
        <v>0</v>
      </c>
      <c r="H441" s="98" t="e">
        <f t="shared" si="144"/>
        <v>#DIV/0!</v>
      </c>
    </row>
    <row r="442" spans="1:8" s="19" customFormat="1" ht="15" customHeight="1">
      <c r="A442" s="60">
        <v>3238</v>
      </c>
      <c r="B442" s="145" t="s">
        <v>1279</v>
      </c>
      <c r="C442" s="79">
        <f>'ZBIRNO PLAN SVEUČILIŠTA'!C187</f>
        <v>5640.7193576216068</v>
      </c>
      <c r="D442" s="79">
        <f>'ZBIRNO PLAN SVEUČILIŠTA'!D187</f>
        <v>0</v>
      </c>
      <c r="E442" s="79">
        <f>'ZBIRNO PLAN SVEUČILIŠTA'!E187</f>
        <v>0</v>
      </c>
      <c r="F442" s="79">
        <f>'ZBIRNO PLAN SVEUČILIŠTA'!F187</f>
        <v>0</v>
      </c>
      <c r="G442" s="98" t="e">
        <f t="shared" si="143"/>
        <v>#DIV/0!</v>
      </c>
      <c r="H442" s="98" t="e">
        <f t="shared" si="144"/>
        <v>#DIV/0!</v>
      </c>
    </row>
    <row r="443" spans="1:8" s="19" customFormat="1" ht="15" hidden="1" customHeight="1">
      <c r="A443" s="60">
        <v>3239</v>
      </c>
      <c r="B443" s="145" t="s">
        <v>1280</v>
      </c>
      <c r="C443" s="79">
        <f>'ZBIRNO PLAN SVEUČILIŠTA'!C188</f>
        <v>0</v>
      </c>
      <c r="D443" s="79">
        <f>'ZBIRNO PLAN SVEUČILIŠTA'!D188</f>
        <v>0</v>
      </c>
      <c r="E443" s="79">
        <f>'ZBIRNO PLAN SVEUČILIŠTA'!E188</f>
        <v>0</v>
      </c>
      <c r="F443" s="79">
        <f>'ZBIRNO PLAN SVEUČILIŠTA'!F188</f>
        <v>0</v>
      </c>
      <c r="G443" s="98" t="e">
        <f t="shared" si="143"/>
        <v>#DIV/0!</v>
      </c>
      <c r="H443" s="98" t="e">
        <f t="shared" si="144"/>
        <v>#DIV/0!</v>
      </c>
    </row>
    <row r="444" spans="1:8" s="19" customFormat="1" ht="15" customHeight="1">
      <c r="A444" s="96">
        <v>329</v>
      </c>
      <c r="B444" s="146" t="s">
        <v>1280</v>
      </c>
      <c r="C444" s="109">
        <f>C445</f>
        <v>1669.1220386223372</v>
      </c>
      <c r="D444" s="109">
        <f>D445</f>
        <v>0</v>
      </c>
      <c r="E444" s="109">
        <f t="shared" ref="E444" si="165">E445</f>
        <v>0</v>
      </c>
      <c r="F444" s="109">
        <f>F445</f>
        <v>0</v>
      </c>
      <c r="G444" s="102" t="e">
        <f t="shared" si="143"/>
        <v>#DIV/0!</v>
      </c>
      <c r="H444" s="102" t="e">
        <f t="shared" si="144"/>
        <v>#DIV/0!</v>
      </c>
    </row>
    <row r="445" spans="1:8" s="19" customFormat="1" ht="15" customHeight="1">
      <c r="A445" s="60">
        <v>3293</v>
      </c>
      <c r="B445" s="145" t="s">
        <v>1320</v>
      </c>
      <c r="C445" s="79">
        <f>'ZBIRNO PLAN SVEUČILIŠTA'!C189</f>
        <v>1669.1220386223372</v>
      </c>
      <c r="D445" s="79">
        <f>'ZBIRNO PLAN SVEUČILIŠTA'!D189</f>
        <v>0</v>
      </c>
      <c r="E445" s="79">
        <f>'ZBIRNO PLAN SVEUČILIŠTA'!E189</f>
        <v>0</v>
      </c>
      <c r="F445" s="79">
        <f>'ZBIRNO PLAN SVEUČILIŠTA'!F189</f>
        <v>0</v>
      </c>
      <c r="G445" s="98" t="e">
        <f t="shared" si="143"/>
        <v>#DIV/0!</v>
      </c>
      <c r="H445" s="98" t="e">
        <f t="shared" si="144"/>
        <v>#DIV/0!</v>
      </c>
    </row>
    <row r="446" spans="1:8" s="112" customFormat="1" ht="15" customHeight="1">
      <c r="A446" s="96">
        <v>35</v>
      </c>
      <c r="B446" s="146" t="s">
        <v>1614</v>
      </c>
      <c r="C446" s="109">
        <f>C447</f>
        <v>43232.729444555043</v>
      </c>
      <c r="D446" s="109">
        <f>D447</f>
        <v>34721.47</v>
      </c>
      <c r="E446" s="109">
        <f t="shared" ref="E446:E447" si="166">E447</f>
        <v>2231.62</v>
      </c>
      <c r="F446" s="109">
        <f>F447</f>
        <v>0</v>
      </c>
      <c r="G446" s="102">
        <f t="shared" si="143"/>
        <v>6.4272048389656309</v>
      </c>
      <c r="H446" s="102" t="e">
        <f t="shared" si="144"/>
        <v>#DIV/0!</v>
      </c>
    </row>
    <row r="447" spans="1:8" s="112" customFormat="1" ht="15" customHeight="1">
      <c r="A447" s="96">
        <v>353</v>
      </c>
      <c r="B447" s="146" t="s">
        <v>1615</v>
      </c>
      <c r="C447" s="109">
        <f>C448</f>
        <v>43232.729444555043</v>
      </c>
      <c r="D447" s="109">
        <f>D448</f>
        <v>34721.47</v>
      </c>
      <c r="E447" s="109">
        <f t="shared" si="166"/>
        <v>2231.62</v>
      </c>
      <c r="F447" s="109">
        <f>F448</f>
        <v>0</v>
      </c>
      <c r="G447" s="102">
        <f t="shared" si="143"/>
        <v>6.4272048389656309</v>
      </c>
      <c r="H447" s="102" t="e">
        <f t="shared" si="144"/>
        <v>#DIV/0!</v>
      </c>
    </row>
    <row r="448" spans="1:8" s="19" customFormat="1" ht="15" customHeight="1">
      <c r="A448" s="60">
        <v>3531</v>
      </c>
      <c r="B448" s="145" t="s">
        <v>1618</v>
      </c>
      <c r="C448" s="79">
        <f>'ZBIRNO PLAN SVEUČILIŠTA'!C190</f>
        <v>43232.729444555043</v>
      </c>
      <c r="D448" s="79">
        <f>'ZBIRNO PLAN SVEUČILIŠTA'!D190</f>
        <v>34721.47</v>
      </c>
      <c r="E448" s="79">
        <f>'ZBIRNO PLAN SVEUČILIŠTA'!E190</f>
        <v>2231.62</v>
      </c>
      <c r="F448" s="79">
        <f>'ZBIRNO PLAN SVEUČILIŠTA'!F190</f>
        <v>0</v>
      </c>
      <c r="G448" s="98">
        <f t="shared" si="143"/>
        <v>6.4272048389656309</v>
      </c>
      <c r="H448" s="98" t="e">
        <f t="shared" si="144"/>
        <v>#DIV/0!</v>
      </c>
    </row>
    <row r="449" spans="1:8" s="112" customFormat="1" ht="15" customHeight="1">
      <c r="A449" s="96">
        <v>36</v>
      </c>
      <c r="B449" s="146" t="s">
        <v>1423</v>
      </c>
      <c r="C449" s="109">
        <f>C450</f>
        <v>16354.502621275466</v>
      </c>
      <c r="D449" s="109">
        <f>D450</f>
        <v>13589.48</v>
      </c>
      <c r="E449" s="109">
        <f t="shared" ref="E449:E450" si="167">E450</f>
        <v>0</v>
      </c>
      <c r="F449" s="109">
        <f>F450</f>
        <v>0</v>
      </c>
      <c r="G449" s="102">
        <f t="shared" si="143"/>
        <v>0</v>
      </c>
      <c r="H449" s="102" t="e">
        <f t="shared" si="144"/>
        <v>#DIV/0!</v>
      </c>
    </row>
    <row r="450" spans="1:8" s="112" customFormat="1" ht="15" customHeight="1">
      <c r="A450" s="96">
        <v>369</v>
      </c>
      <c r="B450" s="146" t="s">
        <v>1323</v>
      </c>
      <c r="C450" s="109">
        <f>C451</f>
        <v>16354.502621275466</v>
      </c>
      <c r="D450" s="109">
        <f>D451</f>
        <v>13589.48</v>
      </c>
      <c r="E450" s="109">
        <f t="shared" si="167"/>
        <v>0</v>
      </c>
      <c r="F450" s="109">
        <f>F451</f>
        <v>0</v>
      </c>
      <c r="G450" s="102">
        <f t="shared" si="143"/>
        <v>0</v>
      </c>
      <c r="H450" s="102" t="e">
        <f t="shared" si="144"/>
        <v>#DIV/0!</v>
      </c>
    </row>
    <row r="451" spans="1:8" s="19" customFormat="1" ht="15" customHeight="1">
      <c r="A451" s="60">
        <v>3693</v>
      </c>
      <c r="B451" s="145" t="s">
        <v>1619</v>
      </c>
      <c r="C451" s="79">
        <f>'ZBIRNO PLAN SVEUČILIŠTA'!C191</f>
        <v>16354.502621275466</v>
      </c>
      <c r="D451" s="79">
        <f>'ZBIRNO PLAN SVEUČILIŠTA'!D191</f>
        <v>13589.48</v>
      </c>
      <c r="E451" s="79">
        <f>'ZBIRNO PLAN SVEUČILIŠTA'!E191</f>
        <v>0</v>
      </c>
      <c r="F451" s="79">
        <f>'ZBIRNO PLAN SVEUČILIŠTA'!F191</f>
        <v>0</v>
      </c>
      <c r="G451" s="98">
        <f t="shared" si="143"/>
        <v>0</v>
      </c>
      <c r="H451" s="98" t="e">
        <f t="shared" si="144"/>
        <v>#DIV/0!</v>
      </c>
    </row>
    <row r="452" spans="1:8" s="112" customFormat="1" ht="15" customHeight="1">
      <c r="A452" s="96">
        <v>38</v>
      </c>
      <c r="B452" s="146" t="s">
        <v>1377</v>
      </c>
      <c r="C452" s="109">
        <f>C453</f>
        <v>6844.5152299422653</v>
      </c>
      <c r="D452" s="109">
        <f>D453</f>
        <v>4348.21</v>
      </c>
      <c r="E452" s="109">
        <f t="shared" ref="E452:E453" si="168">E453</f>
        <v>0</v>
      </c>
      <c r="F452" s="109">
        <f>F453</f>
        <v>0</v>
      </c>
      <c r="G452" s="102">
        <f t="shared" si="143"/>
        <v>0</v>
      </c>
      <c r="H452" s="102" t="e">
        <f t="shared" si="144"/>
        <v>#DIV/0!</v>
      </c>
    </row>
    <row r="453" spans="1:8" s="112" customFormat="1" ht="15" customHeight="1">
      <c r="A453" s="96">
        <v>381</v>
      </c>
      <c r="B453" s="146" t="s">
        <v>1363</v>
      </c>
      <c r="C453" s="109">
        <f>C454</f>
        <v>6844.5152299422653</v>
      </c>
      <c r="D453" s="109">
        <f>D454</f>
        <v>4348.21</v>
      </c>
      <c r="E453" s="109">
        <f t="shared" si="168"/>
        <v>0</v>
      </c>
      <c r="F453" s="109">
        <f>F454</f>
        <v>0</v>
      </c>
      <c r="G453" s="102">
        <f t="shared" ref="G453:G508" si="169">E453/D453*100</f>
        <v>0</v>
      </c>
      <c r="H453" s="102" t="e">
        <f t="shared" ref="H453:H508" si="170">E453/F453*100</f>
        <v>#DIV/0!</v>
      </c>
    </row>
    <row r="454" spans="1:8" s="19" customFormat="1" ht="15" customHeight="1">
      <c r="A454" s="60">
        <v>3813</v>
      </c>
      <c r="B454" s="145" t="s">
        <v>1620</v>
      </c>
      <c r="C454" s="79">
        <f>'ZBIRNO PLAN SVEUČILIŠTA'!C192</f>
        <v>6844.5152299422653</v>
      </c>
      <c r="D454" s="79">
        <f>'ZBIRNO PLAN SVEUČILIŠTA'!D192</f>
        <v>4348.21</v>
      </c>
      <c r="E454" s="79">
        <f>'ZBIRNO PLAN SVEUČILIŠTA'!E192</f>
        <v>0</v>
      </c>
      <c r="F454" s="79">
        <f>'ZBIRNO PLAN SVEUČILIŠTA'!F192</f>
        <v>0</v>
      </c>
      <c r="G454" s="98">
        <f t="shared" si="169"/>
        <v>0</v>
      </c>
      <c r="H454" s="98" t="e">
        <f t="shared" si="170"/>
        <v>#DIV/0!</v>
      </c>
    </row>
    <row r="455" spans="1:8" s="19" customFormat="1" ht="15" customHeight="1">
      <c r="A455" s="96">
        <v>4</v>
      </c>
      <c r="B455" s="138" t="s">
        <v>1370</v>
      </c>
      <c r="C455" s="109">
        <f>C456</f>
        <v>41133.983675094561</v>
      </c>
      <c r="D455" s="109">
        <f>D456</f>
        <v>7838.44</v>
      </c>
      <c r="E455" s="109">
        <f t="shared" ref="E455" si="171">E456</f>
        <v>36042.33</v>
      </c>
      <c r="F455" s="109">
        <f>F456</f>
        <v>0</v>
      </c>
      <c r="G455" s="102">
        <f t="shared" si="169"/>
        <v>459.81509075785493</v>
      </c>
      <c r="H455" s="102" t="e">
        <f t="shared" si="170"/>
        <v>#DIV/0!</v>
      </c>
    </row>
    <row r="456" spans="1:8" s="19" customFormat="1" ht="15" customHeight="1">
      <c r="A456" s="96">
        <v>42</v>
      </c>
      <c r="B456" s="138" t="s">
        <v>1371</v>
      </c>
      <c r="C456" s="109">
        <f>C457+C460</f>
        <v>41133.983675094561</v>
      </c>
      <c r="D456" s="109">
        <f>D457+D460</f>
        <v>7838.44</v>
      </c>
      <c r="E456" s="109">
        <f t="shared" ref="E456" si="172">E457+E460</f>
        <v>36042.33</v>
      </c>
      <c r="F456" s="109">
        <f>F457+F460</f>
        <v>0</v>
      </c>
      <c r="G456" s="102">
        <f t="shared" si="169"/>
        <v>459.81509075785493</v>
      </c>
      <c r="H456" s="102" t="e">
        <f t="shared" si="170"/>
        <v>#DIV/0!</v>
      </c>
    </row>
    <row r="457" spans="1:8" s="19" customFormat="1" ht="15" customHeight="1">
      <c r="A457" s="96">
        <v>422</v>
      </c>
      <c r="B457" s="138" t="s">
        <v>1372</v>
      </c>
      <c r="C457" s="109">
        <f>C458+C459</f>
        <v>41133.983675094561</v>
      </c>
      <c r="D457" s="109">
        <f>D458+D459</f>
        <v>0</v>
      </c>
      <c r="E457" s="109">
        <f t="shared" ref="E457" si="173">E458+E459</f>
        <v>20250.18</v>
      </c>
      <c r="F457" s="109">
        <f>F458+F459</f>
        <v>0</v>
      </c>
      <c r="G457" s="102" t="e">
        <f t="shared" si="169"/>
        <v>#DIV/0!</v>
      </c>
      <c r="H457" s="102" t="e">
        <f t="shared" si="170"/>
        <v>#DIV/0!</v>
      </c>
    </row>
    <row r="458" spans="1:8" s="19" customFormat="1" ht="15" customHeight="1">
      <c r="A458" s="60">
        <v>4221</v>
      </c>
      <c r="B458" s="145" t="s">
        <v>1287</v>
      </c>
      <c r="C458" s="79">
        <f>'ZBIRNO PLAN SVEUČILIŠTA'!C193</f>
        <v>24234.388479660229</v>
      </c>
      <c r="D458" s="79">
        <f>'ZBIRNO PLAN SVEUČILIŠTA'!D193</f>
        <v>0</v>
      </c>
      <c r="E458" s="79">
        <f>'ZBIRNO PLAN SVEUČILIŠTA'!E193</f>
        <v>0</v>
      </c>
      <c r="F458" s="79">
        <f>'ZBIRNO PLAN SVEUČILIŠTA'!F193</f>
        <v>0</v>
      </c>
      <c r="G458" s="98" t="e">
        <f t="shared" si="169"/>
        <v>#DIV/0!</v>
      </c>
      <c r="H458" s="98" t="e">
        <f t="shared" si="170"/>
        <v>#DIV/0!</v>
      </c>
    </row>
    <row r="459" spans="1:8" s="19" customFormat="1" ht="17.25" customHeight="1">
      <c r="A459" s="60">
        <v>4224</v>
      </c>
      <c r="B459" s="145" t="s">
        <v>1334</v>
      </c>
      <c r="C459" s="79">
        <f>'ZBIRNO PLAN SVEUČILIŠTA'!C194</f>
        <v>16899.595195434333</v>
      </c>
      <c r="D459" s="79">
        <f>'ZBIRNO PLAN SVEUČILIŠTA'!D194</f>
        <v>0</v>
      </c>
      <c r="E459" s="79">
        <f>'ZBIRNO PLAN SVEUČILIŠTA'!E194</f>
        <v>20250.18</v>
      </c>
      <c r="F459" s="79">
        <f>'ZBIRNO PLAN SVEUČILIŠTA'!F194</f>
        <v>0</v>
      </c>
      <c r="G459" s="98" t="e">
        <f t="shared" si="169"/>
        <v>#DIV/0!</v>
      </c>
      <c r="H459" s="98" t="e">
        <f t="shared" si="170"/>
        <v>#DIV/0!</v>
      </c>
    </row>
    <row r="460" spans="1:8" s="112" customFormat="1" ht="15" customHeight="1">
      <c r="A460" s="96">
        <v>426</v>
      </c>
      <c r="B460" s="146" t="s">
        <v>1450</v>
      </c>
      <c r="C460" s="109">
        <f>C461</f>
        <v>0</v>
      </c>
      <c r="D460" s="109">
        <f>D461</f>
        <v>7838.44</v>
      </c>
      <c r="E460" s="109">
        <f t="shared" ref="E460" si="174">E461</f>
        <v>15792.15</v>
      </c>
      <c r="F460" s="109">
        <f>F461</f>
        <v>0</v>
      </c>
      <c r="G460" s="102">
        <f t="shared" si="169"/>
        <v>201.47057322630525</v>
      </c>
      <c r="H460" s="102" t="e">
        <f t="shared" si="170"/>
        <v>#DIV/0!</v>
      </c>
    </row>
    <row r="461" spans="1:8" s="19" customFormat="1" ht="15" customHeight="1">
      <c r="A461" s="60">
        <v>4262</v>
      </c>
      <c r="B461" s="145" t="s">
        <v>1450</v>
      </c>
      <c r="C461" s="79">
        <f>'ZBIRNO PLAN SVEUČILIŠTA'!C195</f>
        <v>0</v>
      </c>
      <c r="D461" s="79">
        <f>'ZBIRNO PLAN SVEUČILIŠTA'!D195</f>
        <v>7838.44</v>
      </c>
      <c r="E461" s="79">
        <f>'ZBIRNO PLAN SVEUČILIŠTA'!E195</f>
        <v>15792.15</v>
      </c>
      <c r="F461" s="79">
        <f>'ZBIRNO PLAN SVEUČILIŠTA'!F195</f>
        <v>0</v>
      </c>
      <c r="G461" s="98">
        <f t="shared" si="169"/>
        <v>201.47057322630525</v>
      </c>
      <c r="H461" s="98" t="e">
        <f t="shared" si="170"/>
        <v>#DIV/0!</v>
      </c>
    </row>
    <row r="462" spans="1:8">
      <c r="A462" s="50"/>
      <c r="B462" s="50" t="s">
        <v>522</v>
      </c>
      <c r="C462" s="53">
        <f>C463+C490</f>
        <v>25517.950759838073</v>
      </c>
      <c r="D462" s="53">
        <f>D463+D490</f>
        <v>44718.8</v>
      </c>
      <c r="E462" s="53">
        <f t="shared" ref="E462" si="175">E463+E490</f>
        <v>18591.66</v>
      </c>
      <c r="F462" s="53">
        <f>F463+F490</f>
        <v>8211.8421262193915</v>
      </c>
      <c r="G462" s="101">
        <f t="shared" si="169"/>
        <v>41.574595024911218</v>
      </c>
      <c r="H462" s="101">
        <f t="shared" si="170"/>
        <v>226.40060188978964</v>
      </c>
    </row>
    <row r="463" spans="1:8">
      <c r="A463" s="137">
        <v>3</v>
      </c>
      <c r="B463" s="138" t="s">
        <v>1383</v>
      </c>
      <c r="C463" s="109">
        <f>C471+C464</f>
        <v>24495.719689428624</v>
      </c>
      <c r="D463" s="109">
        <f>D471+D464</f>
        <v>38082.660000000003</v>
      </c>
      <c r="E463" s="109">
        <f t="shared" ref="E463" si="176">E471+E464</f>
        <v>18591.66</v>
      </c>
      <c r="F463" s="109">
        <f>F471+F464</f>
        <v>6221</v>
      </c>
      <c r="G463" s="102">
        <f t="shared" si="169"/>
        <v>48.819226388072678</v>
      </c>
      <c r="H463" s="102">
        <f t="shared" si="170"/>
        <v>298.85323902909499</v>
      </c>
    </row>
    <row r="464" spans="1:8">
      <c r="A464" s="137">
        <v>31</v>
      </c>
      <c r="B464" s="138" t="s">
        <v>1343</v>
      </c>
      <c r="C464" s="109">
        <f>C465+C469+C467</f>
        <v>6773.2430818236107</v>
      </c>
      <c r="D464" s="109">
        <f>D465+D469+D467</f>
        <v>15225.34</v>
      </c>
      <c r="E464" s="109">
        <f t="shared" ref="E464" si="177">E465+E469+E467</f>
        <v>12412.03</v>
      </c>
      <c r="F464" s="109">
        <f>F465+F469+F467</f>
        <v>6221</v>
      </c>
      <c r="G464" s="102">
        <f t="shared" si="169"/>
        <v>81.522186039851988</v>
      </c>
      <c r="H464" s="102">
        <f t="shared" si="170"/>
        <v>199.51824465520014</v>
      </c>
    </row>
    <row r="465" spans="1:8">
      <c r="A465" s="137">
        <v>311</v>
      </c>
      <c r="B465" s="138" t="s">
        <v>1315</v>
      </c>
      <c r="C465" s="109">
        <f>C466</f>
        <v>6773.2430818236107</v>
      </c>
      <c r="D465" s="109">
        <f>D466</f>
        <v>13068.96</v>
      </c>
      <c r="E465" s="109">
        <f t="shared" ref="E465" si="178">E466</f>
        <v>10654.11</v>
      </c>
      <c r="F465" s="109">
        <f>F466</f>
        <v>5150</v>
      </c>
      <c r="G465" s="102">
        <f t="shared" si="169"/>
        <v>81.522248136041441</v>
      </c>
      <c r="H465" s="102">
        <f t="shared" si="170"/>
        <v>206.8759223300971</v>
      </c>
    </row>
    <row r="466" spans="1:8">
      <c r="A466" s="139">
        <v>3111</v>
      </c>
      <c r="B466" s="145" t="s">
        <v>1429</v>
      </c>
      <c r="C466" s="79">
        <f>'ZBIRNO PLAN SVEUČILIŠTA'!C157</f>
        <v>6773.2430818236107</v>
      </c>
      <c r="D466" s="79">
        <f>'ZBIRNO PLAN SVEUČILIŠTA'!D157</f>
        <v>13068.96</v>
      </c>
      <c r="E466" s="79">
        <f>'ZBIRNO PLAN SVEUČILIŠTA'!E157</f>
        <v>10654.11</v>
      </c>
      <c r="F466" s="79">
        <f>'ZBIRNO PLAN SVEUČILIŠTA'!F157</f>
        <v>5150</v>
      </c>
      <c r="G466" s="98">
        <f t="shared" si="169"/>
        <v>81.522248136041441</v>
      </c>
      <c r="H466" s="98">
        <f t="shared" si="170"/>
        <v>206.8759223300971</v>
      </c>
    </row>
    <row r="467" spans="1:8" s="21" customFormat="1" hidden="1">
      <c r="A467" s="137">
        <v>312</v>
      </c>
      <c r="B467" s="146" t="s">
        <v>1316</v>
      </c>
      <c r="C467" s="109">
        <f>C468</f>
        <v>0</v>
      </c>
      <c r="D467" s="109">
        <f>D468</f>
        <v>0</v>
      </c>
      <c r="E467" s="109">
        <f t="shared" ref="E467" si="179">E468</f>
        <v>0</v>
      </c>
      <c r="F467" s="109">
        <f>F468</f>
        <v>221</v>
      </c>
      <c r="G467" s="102" t="e">
        <f t="shared" si="169"/>
        <v>#DIV/0!</v>
      </c>
      <c r="H467" s="102">
        <f t="shared" si="170"/>
        <v>0</v>
      </c>
    </row>
    <row r="468" spans="1:8" hidden="1">
      <c r="A468" s="139">
        <v>3121</v>
      </c>
      <c r="B468" s="145" t="s">
        <v>1316</v>
      </c>
      <c r="C468" s="79">
        <f>'ZBIRNO PLAN SVEUČILIŠTA'!C158</f>
        <v>0</v>
      </c>
      <c r="D468" s="79">
        <f>'ZBIRNO PLAN SVEUČILIŠTA'!D158</f>
        <v>0</v>
      </c>
      <c r="E468" s="79">
        <f>'ZBIRNO PLAN SVEUČILIŠTA'!E158</f>
        <v>0</v>
      </c>
      <c r="F468" s="79">
        <f>'ZBIRNO PLAN SVEUČILIŠTA'!F158</f>
        <v>221</v>
      </c>
      <c r="G468" s="98" t="e">
        <f t="shared" si="169"/>
        <v>#DIV/0!</v>
      </c>
      <c r="H468" s="98">
        <f t="shared" si="170"/>
        <v>0</v>
      </c>
    </row>
    <row r="469" spans="1:8">
      <c r="A469" s="137">
        <v>313</v>
      </c>
      <c r="B469" s="146" t="s">
        <v>1344</v>
      </c>
      <c r="C469" s="109">
        <f>C470</f>
        <v>0</v>
      </c>
      <c r="D469" s="109">
        <f>D470</f>
        <v>2156.38</v>
      </c>
      <c r="E469" s="109">
        <f t="shared" ref="E469" si="180">E470</f>
        <v>1757.92</v>
      </c>
      <c r="F469" s="109">
        <f>F470</f>
        <v>850</v>
      </c>
      <c r="G469" s="102">
        <f t="shared" si="169"/>
        <v>81.521809699589127</v>
      </c>
      <c r="H469" s="102">
        <f t="shared" si="170"/>
        <v>206.81411764705882</v>
      </c>
    </row>
    <row r="470" spans="1:8">
      <c r="A470" s="139">
        <v>3132</v>
      </c>
      <c r="B470" s="145" t="s">
        <v>1381</v>
      </c>
      <c r="C470" s="79">
        <f>'ZBIRNO PLAN SVEUČILIŠTA'!C159</f>
        <v>0</v>
      </c>
      <c r="D470" s="79">
        <f>'ZBIRNO PLAN SVEUČILIŠTA'!D159</f>
        <v>2156.38</v>
      </c>
      <c r="E470" s="79">
        <f>'ZBIRNO PLAN SVEUČILIŠTA'!E159</f>
        <v>1757.92</v>
      </c>
      <c r="F470" s="79">
        <f>'ZBIRNO PLAN SVEUČILIŠTA'!F159</f>
        <v>850</v>
      </c>
      <c r="G470" s="98">
        <f t="shared" si="169"/>
        <v>81.521809699589127</v>
      </c>
      <c r="H470" s="98">
        <f t="shared" si="170"/>
        <v>206.81411764705882</v>
      </c>
    </row>
    <row r="471" spans="1:8">
      <c r="A471" s="137">
        <v>32</v>
      </c>
      <c r="B471" s="138" t="s">
        <v>1345</v>
      </c>
      <c r="C471" s="109">
        <f>C472+C476+C478+C486+C484</f>
        <v>17722.476607605015</v>
      </c>
      <c r="D471" s="109">
        <f t="shared" ref="D471:F471" si="181">D472+D476+D478+D486+D484</f>
        <v>22857.32</v>
      </c>
      <c r="E471" s="109">
        <f t="shared" si="181"/>
        <v>6179.63</v>
      </c>
      <c r="F471" s="109">
        <f t="shared" si="181"/>
        <v>0</v>
      </c>
      <c r="G471" s="102">
        <f t="shared" si="169"/>
        <v>27.035671723544141</v>
      </c>
      <c r="H471" s="102" t="e">
        <f t="shared" si="170"/>
        <v>#DIV/0!</v>
      </c>
    </row>
    <row r="472" spans="1:8">
      <c r="A472" s="137">
        <v>321</v>
      </c>
      <c r="B472" s="146" t="s">
        <v>1346</v>
      </c>
      <c r="C472" s="109">
        <f>C475+C473+C474</f>
        <v>2548.6760899860637</v>
      </c>
      <c r="D472" s="109">
        <f t="shared" ref="D472:F472" si="182">D475+D473+D474</f>
        <v>2876.63</v>
      </c>
      <c r="E472" s="109">
        <f t="shared" si="182"/>
        <v>839.69</v>
      </c>
      <c r="F472" s="109">
        <f t="shared" si="182"/>
        <v>0</v>
      </c>
      <c r="G472" s="102">
        <f t="shared" si="169"/>
        <v>29.190059201218094</v>
      </c>
      <c r="H472" s="102" t="e">
        <f t="shared" si="170"/>
        <v>#DIV/0!</v>
      </c>
    </row>
    <row r="473" spans="1:8">
      <c r="A473" s="139">
        <v>3211</v>
      </c>
      <c r="B473" s="145" t="s">
        <v>1264</v>
      </c>
      <c r="C473" s="79">
        <f>'ZBIRNO PLAN SVEUČILIŠTA'!C160+'ZBIRNO PLAN SVEUČILIŠTA'!C406</f>
        <v>0</v>
      </c>
      <c r="D473" s="79">
        <f>'ZBIRNO PLAN SVEUČILIŠTA'!D160+'ZBIRNO PLAN SVEUČILIŠTA'!D406</f>
        <v>1328.74</v>
      </c>
      <c r="E473" s="79">
        <f>'ZBIRNO PLAN SVEUČILIŠTA'!E160+'ZBIRNO PLAN SVEUČILIŠTA'!E406</f>
        <v>663.61</v>
      </c>
      <c r="F473" s="79">
        <f>'ZBIRNO PLAN SVEUČILIŠTA'!F160+'ZBIRNO PLAN SVEUČILIŠTA'!F406</f>
        <v>0</v>
      </c>
      <c r="G473" s="98">
        <f t="shared" si="169"/>
        <v>49.94280295618406</v>
      </c>
      <c r="H473" s="98" t="e">
        <f t="shared" si="170"/>
        <v>#DIV/0!</v>
      </c>
    </row>
    <row r="474" spans="1:8">
      <c r="A474" s="139">
        <v>3212</v>
      </c>
      <c r="B474" s="145" t="s">
        <v>1265</v>
      </c>
      <c r="C474" s="79">
        <f>'ZBIRNO PLAN SVEUČILIŠTA'!C161</f>
        <v>0</v>
      </c>
      <c r="D474" s="79">
        <f>'ZBIRNO PLAN SVEUČILIŠTA'!D161</f>
        <v>0</v>
      </c>
      <c r="E474" s="79">
        <f>'ZBIRNO PLAN SVEUČILIŠTA'!E161</f>
        <v>176.08</v>
      </c>
      <c r="F474" s="79">
        <f>'ZBIRNO PLAN SVEUČILIŠTA'!F161</f>
        <v>0</v>
      </c>
      <c r="G474" s="98" t="e">
        <f t="shared" si="169"/>
        <v>#DIV/0!</v>
      </c>
      <c r="H474" s="98" t="e">
        <f t="shared" si="170"/>
        <v>#DIV/0!</v>
      </c>
    </row>
    <row r="475" spans="1:8">
      <c r="A475" s="139">
        <v>3213</v>
      </c>
      <c r="B475" s="140" t="s">
        <v>1266</v>
      </c>
      <c r="C475" s="79">
        <f>'ZBIRNO PLAN SVEUČILIŠTA'!C162</f>
        <v>2548.6760899860637</v>
      </c>
      <c r="D475" s="79">
        <f>'ZBIRNO PLAN SVEUČILIŠTA'!D162</f>
        <v>1547.89</v>
      </c>
      <c r="E475" s="79">
        <f>'ZBIRNO PLAN SVEUČILIŠTA'!E162</f>
        <v>0</v>
      </c>
      <c r="F475" s="79">
        <f>'ZBIRNO PLAN SVEUČILIŠTA'!F162</f>
        <v>0</v>
      </c>
      <c r="G475" s="98">
        <f t="shared" si="169"/>
        <v>0</v>
      </c>
      <c r="H475" s="98" t="e">
        <f t="shared" si="170"/>
        <v>#DIV/0!</v>
      </c>
    </row>
    <row r="476" spans="1:8">
      <c r="A476" s="137">
        <v>322</v>
      </c>
      <c r="B476" s="138" t="s">
        <v>1366</v>
      </c>
      <c r="C476" s="109">
        <f>C477</f>
        <v>1990.8421262193906</v>
      </c>
      <c r="D476" s="109">
        <f>D477</f>
        <v>0</v>
      </c>
      <c r="E476" s="109">
        <f t="shared" ref="E476" si="183">E477</f>
        <v>0</v>
      </c>
      <c r="F476" s="109">
        <f>F477</f>
        <v>0</v>
      </c>
      <c r="G476" s="102" t="e">
        <f t="shared" si="169"/>
        <v>#DIV/0!</v>
      </c>
      <c r="H476" s="102" t="e">
        <f t="shared" si="170"/>
        <v>#DIV/0!</v>
      </c>
    </row>
    <row r="477" spans="1:8">
      <c r="A477" s="139">
        <v>3224</v>
      </c>
      <c r="B477" s="140" t="s">
        <v>1452</v>
      </c>
      <c r="C477" s="79">
        <f>'ZBIRNO PLAN SVEUČILIŠTA'!C407</f>
        <v>1990.8421262193906</v>
      </c>
      <c r="D477" s="79">
        <f>'ZBIRNO PLAN SVEUČILIŠTA'!D407</f>
        <v>0</v>
      </c>
      <c r="E477" s="79">
        <f>'ZBIRNO PLAN SVEUČILIŠTA'!E407</f>
        <v>0</v>
      </c>
      <c r="F477" s="79">
        <f>'ZBIRNO PLAN SVEUČILIŠTA'!F407</f>
        <v>0</v>
      </c>
      <c r="G477" s="98" t="e">
        <f t="shared" si="169"/>
        <v>#DIV/0!</v>
      </c>
      <c r="H477" s="98" t="e">
        <f t="shared" si="170"/>
        <v>#DIV/0!</v>
      </c>
    </row>
    <row r="478" spans="1:8">
      <c r="A478" s="137">
        <v>323</v>
      </c>
      <c r="B478" s="138" t="s">
        <v>1367</v>
      </c>
      <c r="C478" s="109">
        <f>C481+C483+C482+C480+C479</f>
        <v>13182.958391399561</v>
      </c>
      <c r="D478" s="109">
        <f>D481+D483+D482+D480+D479</f>
        <v>19980.689999999999</v>
      </c>
      <c r="E478" s="109">
        <f t="shared" ref="E478" si="184">E481+E483+E482+E480+E479</f>
        <v>2476.7400000000002</v>
      </c>
      <c r="F478" s="109">
        <f>F481+F483+F482+F480+F479</f>
        <v>0</v>
      </c>
      <c r="G478" s="102">
        <f t="shared" si="169"/>
        <v>12.39566801747087</v>
      </c>
      <c r="H478" s="102" t="e">
        <f t="shared" si="170"/>
        <v>#DIV/0!</v>
      </c>
    </row>
    <row r="479" spans="1:8">
      <c r="A479" s="139">
        <v>3231</v>
      </c>
      <c r="B479" s="140" t="s">
        <v>1272</v>
      </c>
      <c r="C479" s="79">
        <f>'ZBIRNO PLAN SVEUČILIŠTA'!C163+'ZBIRNO PLAN SVEUČILIŠTA'!C408</f>
        <v>176.12316676620875</v>
      </c>
      <c r="D479" s="79">
        <f>'ZBIRNO PLAN SVEUČILIŠTA'!D163+'ZBIRNO PLAN SVEUČILIŠTA'!D408</f>
        <v>1974.25</v>
      </c>
      <c r="E479" s="79">
        <f>'ZBIRNO PLAN SVEUČILIŠTA'!E163+'ZBIRNO PLAN SVEUČILIŠTA'!E408</f>
        <v>0</v>
      </c>
      <c r="F479" s="79">
        <f>'ZBIRNO PLAN SVEUČILIŠTA'!F163+'ZBIRNO PLAN SVEUČILIŠTA'!F408</f>
        <v>0</v>
      </c>
      <c r="G479" s="98">
        <f t="shared" si="169"/>
        <v>0</v>
      </c>
      <c r="H479" s="98" t="e">
        <f t="shared" si="170"/>
        <v>#DIV/0!</v>
      </c>
    </row>
    <row r="480" spans="1:8">
      <c r="A480" s="139">
        <v>3235</v>
      </c>
      <c r="B480" s="140" t="s">
        <v>1276</v>
      </c>
      <c r="C480" s="79">
        <f>'ZBIRNO PLAN SVEUČILIŠTA'!C409+'ZBIRNO PLAN SVEUČILIŠTA'!C411</f>
        <v>0</v>
      </c>
      <c r="D480" s="79">
        <f>'ZBIRNO PLAN SVEUČILIŠTA'!D409+'ZBIRNO PLAN SVEUČILIŠTA'!D411</f>
        <v>0</v>
      </c>
      <c r="E480" s="79">
        <f>'ZBIRNO PLAN SVEUČILIŠTA'!E409+'ZBIRNO PLAN SVEUČILIŠTA'!E411</f>
        <v>2310.84</v>
      </c>
      <c r="F480" s="79">
        <f>'ZBIRNO PLAN SVEUČILIŠTA'!F409+'ZBIRNO PLAN SVEUČILIŠTA'!F411</f>
        <v>0</v>
      </c>
      <c r="G480" s="98" t="e">
        <f t="shared" si="169"/>
        <v>#DIV/0!</v>
      </c>
      <c r="H480" s="98" t="e">
        <f t="shared" si="170"/>
        <v>#DIV/0!</v>
      </c>
    </row>
    <row r="481" spans="1:8">
      <c r="A481" s="139">
        <v>3237</v>
      </c>
      <c r="B481" s="140" t="s">
        <v>1278</v>
      </c>
      <c r="C481" s="79">
        <f>'ZBIRNO PLAN SVEUČILIŠTA'!C410</f>
        <v>0</v>
      </c>
      <c r="D481" s="79">
        <f>'ZBIRNO PLAN SVEUČILIŠTA'!D410</f>
        <v>0</v>
      </c>
      <c r="E481" s="79">
        <f>'ZBIRNO PLAN SVEUČILIŠTA'!E410</f>
        <v>0</v>
      </c>
      <c r="F481" s="79">
        <f>'ZBIRNO PLAN SVEUČILIŠTA'!F410</f>
        <v>0</v>
      </c>
      <c r="G481" s="98" t="e">
        <f t="shared" si="169"/>
        <v>#DIV/0!</v>
      </c>
      <c r="H481" s="98" t="e">
        <f t="shared" si="170"/>
        <v>#DIV/0!</v>
      </c>
    </row>
    <row r="482" spans="1:8">
      <c r="A482" s="139">
        <v>3238</v>
      </c>
      <c r="B482" s="140" t="s">
        <v>1279</v>
      </c>
      <c r="C482" s="79">
        <f>'ZBIRNO PLAN SVEUČILIŠTA'!C164</f>
        <v>13006.835224633352</v>
      </c>
      <c r="D482" s="79">
        <f>'ZBIRNO PLAN SVEUČILIŠTA'!D164</f>
        <v>17171.009999999998</v>
      </c>
      <c r="E482" s="79">
        <f>'ZBIRNO PLAN SVEUČILIŠTA'!E164</f>
        <v>0</v>
      </c>
      <c r="F482" s="79">
        <f>'ZBIRNO PLAN SVEUČILIŠTA'!F164</f>
        <v>0</v>
      </c>
      <c r="G482" s="98">
        <f t="shared" si="169"/>
        <v>0</v>
      </c>
      <c r="H482" s="98" t="e">
        <f t="shared" si="170"/>
        <v>#DIV/0!</v>
      </c>
    </row>
    <row r="483" spans="1:8">
      <c r="A483" s="139">
        <v>3239</v>
      </c>
      <c r="B483" s="140" t="s">
        <v>1280</v>
      </c>
      <c r="C483" s="79">
        <f>'ZBIRNO PLAN SVEUČILIŠTA'!C165+'ZBIRNO PLAN SVEUČILIŠTA'!C412</f>
        <v>0</v>
      </c>
      <c r="D483" s="79">
        <f>'ZBIRNO PLAN SVEUČILIŠTA'!D165+'ZBIRNO PLAN SVEUČILIŠTA'!D412</f>
        <v>835.43000000000006</v>
      </c>
      <c r="E483" s="79">
        <f>'ZBIRNO PLAN SVEUČILIŠTA'!E165+'ZBIRNO PLAN SVEUČILIŠTA'!E412</f>
        <v>165.9</v>
      </c>
      <c r="F483" s="79">
        <f>'ZBIRNO PLAN SVEUČILIŠTA'!F165+'ZBIRNO PLAN SVEUČILIŠTA'!F412</f>
        <v>0</v>
      </c>
      <c r="G483" s="98">
        <f t="shared" si="169"/>
        <v>19.858037178458996</v>
      </c>
      <c r="H483" s="98" t="e">
        <f t="shared" si="170"/>
        <v>#DIV/0!</v>
      </c>
    </row>
    <row r="484" spans="1:8">
      <c r="A484" s="137">
        <v>324</v>
      </c>
      <c r="B484" s="138" t="s">
        <v>1375</v>
      </c>
      <c r="C484" s="109">
        <f>C485</f>
        <v>0</v>
      </c>
      <c r="D484" s="109">
        <f t="shared" ref="D484:F484" si="185">D485</f>
        <v>0</v>
      </c>
      <c r="E484" s="109">
        <f t="shared" si="185"/>
        <v>315</v>
      </c>
      <c r="F484" s="109">
        <f t="shared" si="185"/>
        <v>0</v>
      </c>
      <c r="G484" s="102" t="e">
        <f t="shared" si="169"/>
        <v>#DIV/0!</v>
      </c>
      <c r="H484" s="102" t="e">
        <f t="shared" si="170"/>
        <v>#DIV/0!</v>
      </c>
    </row>
    <row r="485" spans="1:8">
      <c r="A485" s="139">
        <v>3241</v>
      </c>
      <c r="B485" s="140" t="s">
        <v>1375</v>
      </c>
      <c r="C485" s="79">
        <f>'ZBIRNO PLAN SVEUČILIŠTA'!C413</f>
        <v>0</v>
      </c>
      <c r="D485" s="79">
        <f>'ZBIRNO PLAN SVEUČILIŠTA'!D413</f>
        <v>0</v>
      </c>
      <c r="E485" s="79">
        <f>'ZBIRNO PLAN SVEUČILIŠTA'!E413</f>
        <v>315</v>
      </c>
      <c r="F485" s="79">
        <f>'ZBIRNO PLAN SVEUČILIŠTA'!F413</f>
        <v>0</v>
      </c>
      <c r="G485" s="98" t="e">
        <f t="shared" si="169"/>
        <v>#DIV/0!</v>
      </c>
      <c r="H485" s="98" t="e">
        <f t="shared" si="170"/>
        <v>#DIV/0!</v>
      </c>
    </row>
    <row r="486" spans="1:8">
      <c r="A486" s="137">
        <v>329</v>
      </c>
      <c r="B486" s="138" t="s">
        <v>1285</v>
      </c>
      <c r="C486" s="109">
        <f>C487+C489+C488</f>
        <v>0</v>
      </c>
      <c r="D486" s="109">
        <f>D487+D489+D488</f>
        <v>0</v>
      </c>
      <c r="E486" s="109">
        <f t="shared" ref="E486" si="186">E487+E489+E488</f>
        <v>2548.1999999999998</v>
      </c>
      <c r="F486" s="109">
        <f>F487+F489+F488</f>
        <v>0</v>
      </c>
      <c r="G486" s="102" t="e">
        <f t="shared" si="169"/>
        <v>#DIV/0!</v>
      </c>
      <c r="H486" s="102" t="e">
        <f t="shared" si="170"/>
        <v>#DIV/0!</v>
      </c>
    </row>
    <row r="487" spans="1:8" hidden="1">
      <c r="A487" s="139">
        <v>3293</v>
      </c>
      <c r="B487" s="140" t="s">
        <v>1320</v>
      </c>
      <c r="C487" s="79">
        <f>'ZBIRNO PLAN SVEUČILIŠTA'!C414</f>
        <v>0</v>
      </c>
      <c r="D487" s="79">
        <f>'ZBIRNO PLAN SVEUČILIŠTA'!D414</f>
        <v>0</v>
      </c>
      <c r="E487" s="79">
        <f>'ZBIRNO PLAN SVEUČILIŠTA'!E414</f>
        <v>2548.1999999999998</v>
      </c>
      <c r="F487" s="79">
        <f>'ZBIRNO PLAN SVEUČILIŠTA'!F414</f>
        <v>0</v>
      </c>
      <c r="G487" s="98" t="e">
        <f t="shared" si="169"/>
        <v>#DIV/0!</v>
      </c>
      <c r="H487" s="98" t="e">
        <f t="shared" si="170"/>
        <v>#DIV/0!</v>
      </c>
    </row>
    <row r="488" spans="1:8" hidden="1">
      <c r="A488" s="139">
        <v>3294</v>
      </c>
      <c r="B488" s="140" t="s">
        <v>1283</v>
      </c>
      <c r="C488" s="79">
        <f>'ZBIRNO PLAN SVEUČILIŠTA'!C166</f>
        <v>0</v>
      </c>
      <c r="D488" s="79">
        <f>'ZBIRNO PLAN SVEUČILIŠTA'!D166</f>
        <v>0</v>
      </c>
      <c r="E488" s="79">
        <f>'ZBIRNO PLAN SVEUČILIŠTA'!E166</f>
        <v>0</v>
      </c>
      <c r="F488" s="79">
        <f>'ZBIRNO PLAN SVEUČILIŠTA'!F166</f>
        <v>0</v>
      </c>
      <c r="G488" s="98" t="e">
        <f t="shared" si="169"/>
        <v>#DIV/0!</v>
      </c>
      <c r="H488" s="98" t="e">
        <f t="shared" si="170"/>
        <v>#DIV/0!</v>
      </c>
    </row>
    <row r="489" spans="1:8">
      <c r="A489" s="139">
        <v>3299</v>
      </c>
      <c r="B489" s="140" t="s">
        <v>1285</v>
      </c>
      <c r="C489" s="79">
        <f>'ZBIRNO PLAN SVEUČILIŠTA'!C415</f>
        <v>0</v>
      </c>
      <c r="D489" s="79">
        <f>'ZBIRNO PLAN SVEUČILIŠTA'!D415</f>
        <v>0</v>
      </c>
      <c r="E489" s="79">
        <f>'ZBIRNO PLAN SVEUČILIŠTA'!E415</f>
        <v>0</v>
      </c>
      <c r="F489" s="79">
        <f>'ZBIRNO PLAN SVEUČILIŠTA'!F415</f>
        <v>0</v>
      </c>
      <c r="G489" s="98" t="e">
        <f t="shared" si="169"/>
        <v>#DIV/0!</v>
      </c>
      <c r="H489" s="98" t="e">
        <f t="shared" si="170"/>
        <v>#DIV/0!</v>
      </c>
    </row>
    <row r="490" spans="1:8">
      <c r="A490" s="137">
        <v>4</v>
      </c>
      <c r="B490" s="138" t="s">
        <v>1370</v>
      </c>
      <c r="C490" s="109">
        <f>C491</f>
        <v>1022.2310704094498</v>
      </c>
      <c r="D490" s="109">
        <f>D491</f>
        <v>6636.14</v>
      </c>
      <c r="E490" s="109">
        <f t="shared" ref="E490" si="187">E491</f>
        <v>0</v>
      </c>
      <c r="F490" s="109">
        <f>F491</f>
        <v>1990.8421262193906</v>
      </c>
      <c r="G490" s="102">
        <f t="shared" si="169"/>
        <v>0</v>
      </c>
      <c r="H490" s="102">
        <f t="shared" si="170"/>
        <v>0</v>
      </c>
    </row>
    <row r="491" spans="1:8">
      <c r="A491" s="137">
        <v>42</v>
      </c>
      <c r="B491" s="138" t="s">
        <v>1371</v>
      </c>
      <c r="C491" s="109">
        <f>C492+C495+C498</f>
        <v>1022.2310704094498</v>
      </c>
      <c r="D491" s="109">
        <f>D492+D495+D498</f>
        <v>6636.14</v>
      </c>
      <c r="E491" s="109">
        <f>E492+E495+E498</f>
        <v>0</v>
      </c>
      <c r="F491" s="109">
        <f>F492+F495+F498</f>
        <v>1990.8421262193906</v>
      </c>
      <c r="G491" s="102">
        <f t="shared" si="169"/>
        <v>0</v>
      </c>
      <c r="H491" s="102">
        <f t="shared" si="170"/>
        <v>0</v>
      </c>
    </row>
    <row r="492" spans="1:8">
      <c r="A492" s="137">
        <v>422</v>
      </c>
      <c r="B492" s="138" t="s">
        <v>1372</v>
      </c>
      <c r="C492" s="109">
        <f>C493+C494</f>
        <v>683.78790895215343</v>
      </c>
      <c r="D492" s="109">
        <f>D493+D494</f>
        <v>6636.14</v>
      </c>
      <c r="E492" s="109">
        <f t="shared" ref="E492" si="188">E493+E494</f>
        <v>0</v>
      </c>
      <c r="F492" s="109">
        <f>F493+F494</f>
        <v>1990.8421262193906</v>
      </c>
      <c r="G492" s="102">
        <f t="shared" si="169"/>
        <v>0</v>
      </c>
      <c r="H492" s="102">
        <f t="shared" si="170"/>
        <v>0</v>
      </c>
    </row>
    <row r="493" spans="1:8">
      <c r="A493" s="139">
        <v>4221</v>
      </c>
      <c r="B493" s="140" t="s">
        <v>1287</v>
      </c>
      <c r="C493" s="79">
        <f>'ZBIRNO PLAN SVEUČILIŠTA'!C417</f>
        <v>683.78790895215343</v>
      </c>
      <c r="D493" s="79">
        <f>'ZBIRNO PLAN SVEUČILIŠTA'!D417</f>
        <v>6636.14</v>
      </c>
      <c r="E493" s="79">
        <f>'ZBIRNO PLAN SVEUČILIŠTA'!E417</f>
        <v>0</v>
      </c>
      <c r="F493" s="79">
        <f>'ZBIRNO PLAN SVEUČILIŠTA'!F417</f>
        <v>1990.8421262193906</v>
      </c>
      <c r="G493" s="98">
        <f t="shared" si="169"/>
        <v>0</v>
      </c>
      <c r="H493" s="98">
        <f t="shared" si="170"/>
        <v>0</v>
      </c>
    </row>
    <row r="494" spans="1:8" hidden="1">
      <c r="A494" s="139">
        <v>4227</v>
      </c>
      <c r="B494" s="140" t="s">
        <v>1605</v>
      </c>
      <c r="C494" s="79">
        <f>'ZBIRNO PLAN SVEUČILIŠTA'!C167</f>
        <v>0</v>
      </c>
      <c r="D494" s="79">
        <f>'ZBIRNO PLAN SVEUČILIŠTA'!D167</f>
        <v>0</v>
      </c>
      <c r="E494" s="79">
        <f>'ZBIRNO PLAN SVEUČILIŠTA'!E167</f>
        <v>0</v>
      </c>
      <c r="F494" s="79">
        <f>'ZBIRNO PLAN SVEUČILIŠTA'!F167</f>
        <v>0</v>
      </c>
      <c r="G494" s="98" t="e">
        <f t="shared" si="169"/>
        <v>#DIV/0!</v>
      </c>
      <c r="H494" s="98" t="e">
        <f t="shared" si="170"/>
        <v>#DIV/0!</v>
      </c>
    </row>
    <row r="495" spans="1:8">
      <c r="A495" s="137">
        <v>424</v>
      </c>
      <c r="B495" s="138" t="s">
        <v>1374</v>
      </c>
      <c r="C495" s="109">
        <f>C496+C497</f>
        <v>338.44316145729641</v>
      </c>
      <c r="D495" s="109">
        <f>D496+D497</f>
        <v>0</v>
      </c>
      <c r="E495" s="109">
        <f>E496+E497</f>
        <v>0</v>
      </c>
      <c r="F495" s="109">
        <f>F496+F497</f>
        <v>0</v>
      </c>
      <c r="G495" s="102" t="e">
        <f t="shared" si="169"/>
        <v>#DIV/0!</v>
      </c>
      <c r="H495" s="102" t="e">
        <f t="shared" si="170"/>
        <v>#DIV/0!</v>
      </c>
    </row>
    <row r="496" spans="1:8">
      <c r="A496" s="139">
        <v>4241</v>
      </c>
      <c r="B496" s="140" t="s">
        <v>1340</v>
      </c>
      <c r="C496" s="79">
        <f>'ZBIRNO PLAN SVEUČILIŠTA'!C418</f>
        <v>338.44316145729641</v>
      </c>
      <c r="D496" s="79">
        <f>'ZBIRNO PLAN SVEUČILIŠTA'!D418</f>
        <v>0</v>
      </c>
      <c r="E496" s="79">
        <f>'ZBIRNO PLAN SVEUČILIŠTA'!E418</f>
        <v>0</v>
      </c>
      <c r="F496" s="79">
        <f>'ZBIRNO PLAN SVEUČILIŠTA'!F418</f>
        <v>0</v>
      </c>
      <c r="G496" s="98" t="e">
        <f t="shared" si="169"/>
        <v>#DIV/0!</v>
      </c>
      <c r="H496" s="98" t="e">
        <f t="shared" si="170"/>
        <v>#DIV/0!</v>
      </c>
    </row>
    <row r="497" spans="1:8" hidden="1">
      <c r="A497" s="139">
        <v>4244</v>
      </c>
      <c r="B497" s="140" t="s">
        <v>1656</v>
      </c>
      <c r="C497" s="79">
        <f>'ZBIRNO PLAN SVEUČILIŠTA'!C419</f>
        <v>0</v>
      </c>
      <c r="D497" s="79">
        <f>'ZBIRNO PLAN SVEUČILIŠTA'!D419</f>
        <v>0</v>
      </c>
      <c r="E497" s="79">
        <f>'ZBIRNO PLAN SVEUČILIŠTA'!E419</f>
        <v>0</v>
      </c>
      <c r="F497" s="79">
        <f>'ZBIRNO PLAN SVEUČILIŠTA'!F419</f>
        <v>0</v>
      </c>
      <c r="G497" s="98" t="e">
        <f t="shared" si="169"/>
        <v>#DIV/0!</v>
      </c>
      <c r="H497" s="98" t="e">
        <f t="shared" si="170"/>
        <v>#DIV/0!</v>
      </c>
    </row>
    <row r="498" spans="1:8" hidden="1">
      <c r="A498" s="137">
        <v>426</v>
      </c>
      <c r="B498" s="138" t="s">
        <v>1373</v>
      </c>
      <c r="C498" s="109">
        <f>C499</f>
        <v>0</v>
      </c>
      <c r="D498" s="109">
        <f>D499</f>
        <v>0</v>
      </c>
      <c r="E498" s="109">
        <f t="shared" ref="E498" si="189">E499</f>
        <v>0</v>
      </c>
      <c r="F498" s="109">
        <f>F499</f>
        <v>0</v>
      </c>
      <c r="G498" s="102" t="e">
        <f t="shared" si="169"/>
        <v>#DIV/0!</v>
      </c>
      <c r="H498" s="102" t="e">
        <f t="shared" si="170"/>
        <v>#DIV/0!</v>
      </c>
    </row>
    <row r="499" spans="1:8" hidden="1">
      <c r="A499" s="139">
        <v>4262</v>
      </c>
      <c r="B499" s="140" t="s">
        <v>1450</v>
      </c>
      <c r="C499" s="79">
        <f>'ZBIRNO PLAN SVEUČILIŠTA'!C168</f>
        <v>0</v>
      </c>
      <c r="D499" s="79">
        <f>'ZBIRNO PLAN SVEUČILIŠTA'!D168</f>
        <v>0</v>
      </c>
      <c r="E499" s="79">
        <f>'ZBIRNO PLAN SVEUČILIŠTA'!E168</f>
        <v>0</v>
      </c>
      <c r="F499" s="79">
        <f>'ZBIRNO PLAN SVEUČILIŠTA'!F168</f>
        <v>0</v>
      </c>
      <c r="G499" s="98" t="e">
        <f t="shared" si="169"/>
        <v>#DIV/0!</v>
      </c>
      <c r="H499" s="98" t="e">
        <f t="shared" si="170"/>
        <v>#DIV/0!</v>
      </c>
    </row>
    <row r="500" spans="1:8">
      <c r="A500" s="50"/>
      <c r="B500" s="50" t="s">
        <v>738</v>
      </c>
      <c r="C500" s="53">
        <f>C501</f>
        <v>699.44920034507925</v>
      </c>
      <c r="D500" s="53">
        <f>D501</f>
        <v>0</v>
      </c>
      <c r="E500" s="53">
        <f t="shared" ref="E500:E501" si="190">E501</f>
        <v>0</v>
      </c>
      <c r="F500" s="53">
        <f>F501</f>
        <v>796.33685048775624</v>
      </c>
      <c r="G500" s="101" t="e">
        <f t="shared" si="169"/>
        <v>#DIV/0!</v>
      </c>
      <c r="H500" s="101">
        <f t="shared" si="170"/>
        <v>0</v>
      </c>
    </row>
    <row r="501" spans="1:8">
      <c r="A501" s="137">
        <v>4</v>
      </c>
      <c r="B501" s="138" t="s">
        <v>1370</v>
      </c>
      <c r="C501" s="109">
        <f>C502</f>
        <v>699.44920034507925</v>
      </c>
      <c r="D501" s="109">
        <f>D502</f>
        <v>0</v>
      </c>
      <c r="E501" s="109">
        <f t="shared" si="190"/>
        <v>0</v>
      </c>
      <c r="F501" s="109">
        <f>F502</f>
        <v>796.33685048775624</v>
      </c>
      <c r="G501" s="102" t="e">
        <f t="shared" si="169"/>
        <v>#DIV/0!</v>
      </c>
      <c r="H501" s="102">
        <f t="shared" si="170"/>
        <v>0</v>
      </c>
    </row>
    <row r="502" spans="1:8">
      <c r="A502" s="137">
        <v>42</v>
      </c>
      <c r="B502" s="138" t="s">
        <v>1371</v>
      </c>
      <c r="C502" s="109">
        <f>C503+C506</f>
        <v>699.44920034507925</v>
      </c>
      <c r="D502" s="109">
        <f>D503+D506</f>
        <v>0</v>
      </c>
      <c r="E502" s="109">
        <f t="shared" ref="E502" si="191">E503+E506</f>
        <v>0</v>
      </c>
      <c r="F502" s="109">
        <f>F503+F506</f>
        <v>796.33685048775624</v>
      </c>
      <c r="G502" s="102" t="e">
        <f t="shared" si="169"/>
        <v>#DIV/0!</v>
      </c>
      <c r="H502" s="102">
        <f t="shared" si="170"/>
        <v>0</v>
      </c>
    </row>
    <row r="503" spans="1:8">
      <c r="A503" s="137">
        <v>422</v>
      </c>
      <c r="B503" s="138" t="s">
        <v>1372</v>
      </c>
      <c r="C503" s="109">
        <f>SUM(C504:C505)</f>
        <v>699.44920034507925</v>
      </c>
      <c r="D503" s="109">
        <f>SUM(D504:D505)</f>
        <v>0</v>
      </c>
      <c r="E503" s="109">
        <f t="shared" ref="E503" si="192">SUM(E504:E505)</f>
        <v>0</v>
      </c>
      <c r="F503" s="109">
        <f>SUM(F504:F505)</f>
        <v>796.33685048775624</v>
      </c>
      <c r="G503" s="102" t="e">
        <f t="shared" si="169"/>
        <v>#DIV/0!</v>
      </c>
      <c r="H503" s="102">
        <f t="shared" si="170"/>
        <v>0</v>
      </c>
    </row>
    <row r="504" spans="1:8">
      <c r="A504" s="139">
        <v>4221</v>
      </c>
      <c r="B504" s="140" t="s">
        <v>1287</v>
      </c>
      <c r="C504" s="79">
        <f>'ZBIRNO PLAN SVEUČILIŠTA'!C421</f>
        <v>699.44920034507925</v>
      </c>
      <c r="D504" s="79">
        <f>'ZBIRNO PLAN SVEUČILIŠTA'!D421</f>
        <v>0</v>
      </c>
      <c r="E504" s="79">
        <f>'ZBIRNO PLAN SVEUČILIŠTA'!E421</f>
        <v>0</v>
      </c>
      <c r="F504" s="79">
        <f>'ZBIRNO PLAN SVEUČILIŠTA'!F421</f>
        <v>796.33685048775624</v>
      </c>
      <c r="G504" s="98" t="e">
        <f t="shared" si="169"/>
        <v>#DIV/0!</v>
      </c>
      <c r="H504" s="98">
        <f t="shared" si="170"/>
        <v>0</v>
      </c>
    </row>
    <row r="505" spans="1:8" hidden="1">
      <c r="A505" s="139">
        <v>4227</v>
      </c>
      <c r="B505" s="140" t="s">
        <v>1288</v>
      </c>
      <c r="C505" s="79">
        <f>'ZBIRNO PLAN SVEUČILIŠTA'!C422</f>
        <v>0</v>
      </c>
      <c r="D505" s="79">
        <f>'ZBIRNO PLAN SVEUČILIŠTA'!D422</f>
        <v>0</v>
      </c>
      <c r="E505" s="79">
        <f>'ZBIRNO PLAN SVEUČILIŠTA'!E422</f>
        <v>0</v>
      </c>
      <c r="F505" s="79">
        <f>'ZBIRNO PLAN SVEUČILIŠTA'!F422</f>
        <v>0</v>
      </c>
      <c r="G505" s="98" t="e">
        <f t="shared" si="169"/>
        <v>#DIV/0!</v>
      </c>
      <c r="H505" s="98" t="e">
        <f t="shared" si="170"/>
        <v>#DIV/0!</v>
      </c>
    </row>
    <row r="506" spans="1:8" hidden="1">
      <c r="A506" s="137">
        <v>426</v>
      </c>
      <c r="B506" s="138" t="s">
        <v>1373</v>
      </c>
      <c r="C506" s="109">
        <f>C507</f>
        <v>0</v>
      </c>
      <c r="D506" s="109">
        <f>D507</f>
        <v>0</v>
      </c>
      <c r="E506" s="109">
        <f t="shared" ref="E506" si="193">E507</f>
        <v>0</v>
      </c>
      <c r="F506" s="109">
        <f>F507</f>
        <v>0</v>
      </c>
      <c r="G506" s="102" t="e">
        <f t="shared" si="169"/>
        <v>#DIV/0!</v>
      </c>
      <c r="H506" s="102" t="e">
        <f t="shared" si="170"/>
        <v>#DIV/0!</v>
      </c>
    </row>
    <row r="507" spans="1:8" hidden="1">
      <c r="A507" s="139">
        <v>4263</v>
      </c>
      <c r="B507" s="140" t="s">
        <v>1561</v>
      </c>
      <c r="C507" s="79">
        <f>'ZBIRNO PLAN SVEUČILIŠTA'!C423</f>
        <v>0</v>
      </c>
      <c r="D507" s="79">
        <f>'ZBIRNO PLAN SVEUČILIŠTA'!D423</f>
        <v>0</v>
      </c>
      <c r="E507" s="79">
        <f>'ZBIRNO PLAN SVEUČILIŠTA'!E423</f>
        <v>0</v>
      </c>
      <c r="F507" s="79">
        <f>'ZBIRNO PLAN SVEUČILIŠTA'!F423</f>
        <v>0</v>
      </c>
      <c r="G507" s="98" t="e">
        <f t="shared" si="169"/>
        <v>#DIV/0!</v>
      </c>
      <c r="H507" s="98" t="e">
        <f t="shared" si="170"/>
        <v>#DIV/0!</v>
      </c>
    </row>
    <row r="508" spans="1:8">
      <c r="A508" s="48"/>
      <c r="B508" s="48" t="s">
        <v>1314</v>
      </c>
      <c r="C508" s="57">
        <f>C4+C116+C183+C273+C350+C462+C500+C416+C70</f>
        <v>7053565.3328024428</v>
      </c>
      <c r="D508" s="57">
        <f>D4+D116+D183+D273+D350+D462+D500+D416+D70</f>
        <v>3405714.6199999996</v>
      </c>
      <c r="E508" s="57">
        <f>E4+E116+E183+E273+E350+E462+E500+E416+E70</f>
        <v>3178483.78</v>
      </c>
      <c r="F508" s="57">
        <f>F4+F116+F183+F273+F350+F462+F500+F416+F70</f>
        <v>6259684.5707080765</v>
      </c>
      <c r="G508" s="103">
        <f t="shared" si="169"/>
        <v>93.327954178380352</v>
      </c>
      <c r="H508" s="103">
        <f t="shared" si="170"/>
        <v>50.777059835787533</v>
      </c>
    </row>
    <row r="509" spans="1:8">
      <c r="C509" s="152"/>
      <c r="E509" s="152"/>
      <c r="F509" s="152"/>
      <c r="G509" s="152"/>
      <c r="H509" s="152"/>
    </row>
    <row r="510" spans="1:8">
      <c r="G510" s="152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729"/>
  <sheetViews>
    <sheetView zoomScale="80" zoomScaleNormal="80" workbookViewId="0">
      <pane ySplit="4" topLeftCell="A5" activePane="bottomLeft" state="frozen"/>
      <selection pane="bottomLeft" activeCell="X30" sqref="X30"/>
    </sheetView>
  </sheetViews>
  <sheetFormatPr defaultRowHeight="15"/>
  <cols>
    <col min="1" max="1" width="6.5703125" style="19" customWidth="1"/>
    <col min="2" max="2" width="72.140625" style="19" customWidth="1"/>
    <col min="3" max="3" width="16" style="19" customWidth="1"/>
    <col min="4" max="4" width="20.140625" style="19" customWidth="1"/>
    <col min="5" max="5" width="20.140625" style="19" hidden="1" customWidth="1"/>
    <col min="6" max="7" width="16" style="114" customWidth="1"/>
    <col min="8" max="8" width="9.5703125" style="106" customWidth="1"/>
    <col min="9" max="9" width="8.7109375" style="19" customWidth="1"/>
    <col min="10" max="10" width="11" style="19" customWidth="1"/>
    <col min="11" max="11" width="11.42578125" style="19" customWidth="1"/>
    <col min="12" max="242" width="9.140625" style="19"/>
    <col min="243" max="243" width="7.42578125" style="19" customWidth="1"/>
    <col min="244" max="244" width="52.5703125" style="19" customWidth="1"/>
    <col min="245" max="245" width="15.7109375" style="19" customWidth="1"/>
    <col min="246" max="246" width="12.5703125" style="19" customWidth="1"/>
    <col min="247" max="247" width="7.42578125" style="19" customWidth="1"/>
    <col min="248" max="248" width="0" style="19" hidden="1" customWidth="1"/>
    <col min="249" max="249" width="4" style="19" customWidth="1"/>
    <col min="250" max="498" width="9.140625" style="19"/>
    <col min="499" max="499" width="7.42578125" style="19" customWidth="1"/>
    <col min="500" max="500" width="52.5703125" style="19" customWidth="1"/>
    <col min="501" max="501" width="15.7109375" style="19" customWidth="1"/>
    <col min="502" max="502" width="12.5703125" style="19" customWidth="1"/>
    <col min="503" max="503" width="7.42578125" style="19" customWidth="1"/>
    <col min="504" max="504" width="0" style="19" hidden="1" customWidth="1"/>
    <col min="505" max="505" width="4" style="19" customWidth="1"/>
    <col min="506" max="754" width="9.140625" style="19"/>
    <col min="755" max="755" width="7.42578125" style="19" customWidth="1"/>
    <col min="756" max="756" width="52.5703125" style="19" customWidth="1"/>
    <col min="757" max="757" width="15.7109375" style="19" customWidth="1"/>
    <col min="758" max="758" width="12.5703125" style="19" customWidth="1"/>
    <col min="759" max="759" width="7.42578125" style="19" customWidth="1"/>
    <col min="760" max="760" width="0" style="19" hidden="1" customWidth="1"/>
    <col min="761" max="761" width="4" style="19" customWidth="1"/>
    <col min="762" max="1010" width="9.140625" style="19"/>
    <col min="1011" max="1011" width="7.42578125" style="19" customWidth="1"/>
    <col min="1012" max="1012" width="52.5703125" style="19" customWidth="1"/>
    <col min="1013" max="1013" width="15.7109375" style="19" customWidth="1"/>
    <col min="1014" max="1014" width="12.5703125" style="19" customWidth="1"/>
    <col min="1015" max="1015" width="7.42578125" style="19" customWidth="1"/>
    <col min="1016" max="1016" width="0" style="19" hidden="1" customWidth="1"/>
    <col min="1017" max="1017" width="4" style="19" customWidth="1"/>
    <col min="1018" max="1266" width="9.140625" style="19"/>
    <col min="1267" max="1267" width="7.42578125" style="19" customWidth="1"/>
    <col min="1268" max="1268" width="52.5703125" style="19" customWidth="1"/>
    <col min="1269" max="1269" width="15.7109375" style="19" customWidth="1"/>
    <col min="1270" max="1270" width="12.5703125" style="19" customWidth="1"/>
    <col min="1271" max="1271" width="7.42578125" style="19" customWidth="1"/>
    <col min="1272" max="1272" width="0" style="19" hidden="1" customWidth="1"/>
    <col min="1273" max="1273" width="4" style="19" customWidth="1"/>
    <col min="1274" max="1522" width="9.140625" style="19"/>
    <col min="1523" max="1523" width="7.42578125" style="19" customWidth="1"/>
    <col min="1524" max="1524" width="52.5703125" style="19" customWidth="1"/>
    <col min="1525" max="1525" width="15.7109375" style="19" customWidth="1"/>
    <col min="1526" max="1526" width="12.5703125" style="19" customWidth="1"/>
    <col min="1527" max="1527" width="7.42578125" style="19" customWidth="1"/>
    <col min="1528" max="1528" width="0" style="19" hidden="1" customWidth="1"/>
    <col min="1529" max="1529" width="4" style="19" customWidth="1"/>
    <col min="1530" max="1778" width="9.140625" style="19"/>
    <col min="1779" max="1779" width="7.42578125" style="19" customWidth="1"/>
    <col min="1780" max="1780" width="52.5703125" style="19" customWidth="1"/>
    <col min="1781" max="1781" width="15.7109375" style="19" customWidth="1"/>
    <col min="1782" max="1782" width="12.5703125" style="19" customWidth="1"/>
    <col min="1783" max="1783" width="7.42578125" style="19" customWidth="1"/>
    <col min="1784" max="1784" width="0" style="19" hidden="1" customWidth="1"/>
    <col min="1785" max="1785" width="4" style="19" customWidth="1"/>
    <col min="1786" max="2034" width="9.140625" style="19"/>
    <col min="2035" max="2035" width="7.42578125" style="19" customWidth="1"/>
    <col min="2036" max="2036" width="52.5703125" style="19" customWidth="1"/>
    <col min="2037" max="2037" width="15.7109375" style="19" customWidth="1"/>
    <col min="2038" max="2038" width="12.5703125" style="19" customWidth="1"/>
    <col min="2039" max="2039" width="7.42578125" style="19" customWidth="1"/>
    <col min="2040" max="2040" width="0" style="19" hidden="1" customWidth="1"/>
    <col min="2041" max="2041" width="4" style="19" customWidth="1"/>
    <col min="2042" max="2290" width="9.140625" style="19"/>
    <col min="2291" max="2291" width="7.42578125" style="19" customWidth="1"/>
    <col min="2292" max="2292" width="52.5703125" style="19" customWidth="1"/>
    <col min="2293" max="2293" width="15.7109375" style="19" customWidth="1"/>
    <col min="2294" max="2294" width="12.5703125" style="19" customWidth="1"/>
    <col min="2295" max="2295" width="7.42578125" style="19" customWidth="1"/>
    <col min="2296" max="2296" width="0" style="19" hidden="1" customWidth="1"/>
    <col min="2297" max="2297" width="4" style="19" customWidth="1"/>
    <col min="2298" max="2546" width="9.140625" style="19"/>
    <col min="2547" max="2547" width="7.42578125" style="19" customWidth="1"/>
    <col min="2548" max="2548" width="52.5703125" style="19" customWidth="1"/>
    <col min="2549" max="2549" width="15.7109375" style="19" customWidth="1"/>
    <col min="2550" max="2550" width="12.5703125" style="19" customWidth="1"/>
    <col min="2551" max="2551" width="7.42578125" style="19" customWidth="1"/>
    <col min="2552" max="2552" width="0" style="19" hidden="1" customWidth="1"/>
    <col min="2553" max="2553" width="4" style="19" customWidth="1"/>
    <col min="2554" max="2802" width="9.140625" style="19"/>
    <col min="2803" max="2803" width="7.42578125" style="19" customWidth="1"/>
    <col min="2804" max="2804" width="52.5703125" style="19" customWidth="1"/>
    <col min="2805" max="2805" width="15.7109375" style="19" customWidth="1"/>
    <col min="2806" max="2806" width="12.5703125" style="19" customWidth="1"/>
    <col min="2807" max="2807" width="7.42578125" style="19" customWidth="1"/>
    <col min="2808" max="2808" width="0" style="19" hidden="1" customWidth="1"/>
    <col min="2809" max="2809" width="4" style="19" customWidth="1"/>
    <col min="2810" max="3058" width="9.140625" style="19"/>
    <col min="3059" max="3059" width="7.42578125" style="19" customWidth="1"/>
    <col min="3060" max="3060" width="52.5703125" style="19" customWidth="1"/>
    <col min="3061" max="3061" width="15.7109375" style="19" customWidth="1"/>
    <col min="3062" max="3062" width="12.5703125" style="19" customWidth="1"/>
    <col min="3063" max="3063" width="7.42578125" style="19" customWidth="1"/>
    <col min="3064" max="3064" width="0" style="19" hidden="1" customWidth="1"/>
    <col min="3065" max="3065" width="4" style="19" customWidth="1"/>
    <col min="3066" max="3314" width="9.140625" style="19"/>
    <col min="3315" max="3315" width="7.42578125" style="19" customWidth="1"/>
    <col min="3316" max="3316" width="52.5703125" style="19" customWidth="1"/>
    <col min="3317" max="3317" width="15.7109375" style="19" customWidth="1"/>
    <col min="3318" max="3318" width="12.5703125" style="19" customWidth="1"/>
    <col min="3319" max="3319" width="7.42578125" style="19" customWidth="1"/>
    <col min="3320" max="3320" width="0" style="19" hidden="1" customWidth="1"/>
    <col min="3321" max="3321" width="4" style="19" customWidth="1"/>
    <col min="3322" max="3570" width="9.140625" style="19"/>
    <col min="3571" max="3571" width="7.42578125" style="19" customWidth="1"/>
    <col min="3572" max="3572" width="52.5703125" style="19" customWidth="1"/>
    <col min="3573" max="3573" width="15.7109375" style="19" customWidth="1"/>
    <col min="3574" max="3574" width="12.5703125" style="19" customWidth="1"/>
    <col min="3575" max="3575" width="7.42578125" style="19" customWidth="1"/>
    <col min="3576" max="3576" width="0" style="19" hidden="1" customWidth="1"/>
    <col min="3577" max="3577" width="4" style="19" customWidth="1"/>
    <col min="3578" max="3826" width="9.140625" style="19"/>
    <col min="3827" max="3827" width="7.42578125" style="19" customWidth="1"/>
    <col min="3828" max="3828" width="52.5703125" style="19" customWidth="1"/>
    <col min="3829" max="3829" width="15.7109375" style="19" customWidth="1"/>
    <col min="3830" max="3830" width="12.5703125" style="19" customWidth="1"/>
    <col min="3831" max="3831" width="7.42578125" style="19" customWidth="1"/>
    <col min="3832" max="3832" width="0" style="19" hidden="1" customWidth="1"/>
    <col min="3833" max="3833" width="4" style="19" customWidth="1"/>
    <col min="3834" max="4082" width="9.140625" style="19"/>
    <col min="4083" max="4083" width="7.42578125" style="19" customWidth="1"/>
    <col min="4084" max="4084" width="52.5703125" style="19" customWidth="1"/>
    <col min="4085" max="4085" width="15.7109375" style="19" customWidth="1"/>
    <col min="4086" max="4086" width="12.5703125" style="19" customWidth="1"/>
    <col min="4087" max="4087" width="7.42578125" style="19" customWidth="1"/>
    <col min="4088" max="4088" width="0" style="19" hidden="1" customWidth="1"/>
    <col min="4089" max="4089" width="4" style="19" customWidth="1"/>
    <col min="4090" max="4338" width="9.140625" style="19"/>
    <col min="4339" max="4339" width="7.42578125" style="19" customWidth="1"/>
    <col min="4340" max="4340" width="52.5703125" style="19" customWidth="1"/>
    <col min="4341" max="4341" width="15.7109375" style="19" customWidth="1"/>
    <col min="4342" max="4342" width="12.5703125" style="19" customWidth="1"/>
    <col min="4343" max="4343" width="7.42578125" style="19" customWidth="1"/>
    <col min="4344" max="4344" width="0" style="19" hidden="1" customWidth="1"/>
    <col min="4345" max="4345" width="4" style="19" customWidth="1"/>
    <col min="4346" max="4594" width="9.140625" style="19"/>
    <col min="4595" max="4595" width="7.42578125" style="19" customWidth="1"/>
    <col min="4596" max="4596" width="52.5703125" style="19" customWidth="1"/>
    <col min="4597" max="4597" width="15.7109375" style="19" customWidth="1"/>
    <col min="4598" max="4598" width="12.5703125" style="19" customWidth="1"/>
    <col min="4599" max="4599" width="7.42578125" style="19" customWidth="1"/>
    <col min="4600" max="4600" width="0" style="19" hidden="1" customWidth="1"/>
    <col min="4601" max="4601" width="4" style="19" customWidth="1"/>
    <col min="4602" max="4850" width="9.140625" style="19"/>
    <col min="4851" max="4851" width="7.42578125" style="19" customWidth="1"/>
    <col min="4852" max="4852" width="52.5703125" style="19" customWidth="1"/>
    <col min="4853" max="4853" width="15.7109375" style="19" customWidth="1"/>
    <col min="4854" max="4854" width="12.5703125" style="19" customWidth="1"/>
    <col min="4855" max="4855" width="7.42578125" style="19" customWidth="1"/>
    <col min="4856" max="4856" width="0" style="19" hidden="1" customWidth="1"/>
    <col min="4857" max="4857" width="4" style="19" customWidth="1"/>
    <col min="4858" max="5106" width="9.140625" style="19"/>
    <col min="5107" max="5107" width="7.42578125" style="19" customWidth="1"/>
    <col min="5108" max="5108" width="52.5703125" style="19" customWidth="1"/>
    <col min="5109" max="5109" width="15.7109375" style="19" customWidth="1"/>
    <col min="5110" max="5110" width="12.5703125" style="19" customWidth="1"/>
    <col min="5111" max="5111" width="7.42578125" style="19" customWidth="1"/>
    <col min="5112" max="5112" width="0" style="19" hidden="1" customWidth="1"/>
    <col min="5113" max="5113" width="4" style="19" customWidth="1"/>
    <col min="5114" max="5362" width="9.140625" style="19"/>
    <col min="5363" max="5363" width="7.42578125" style="19" customWidth="1"/>
    <col min="5364" max="5364" width="52.5703125" style="19" customWidth="1"/>
    <col min="5365" max="5365" width="15.7109375" style="19" customWidth="1"/>
    <col min="5366" max="5366" width="12.5703125" style="19" customWidth="1"/>
    <col min="5367" max="5367" width="7.42578125" style="19" customWidth="1"/>
    <col min="5368" max="5368" width="0" style="19" hidden="1" customWidth="1"/>
    <col min="5369" max="5369" width="4" style="19" customWidth="1"/>
    <col min="5370" max="5618" width="9.140625" style="19"/>
    <col min="5619" max="5619" width="7.42578125" style="19" customWidth="1"/>
    <col min="5620" max="5620" width="52.5703125" style="19" customWidth="1"/>
    <col min="5621" max="5621" width="15.7109375" style="19" customWidth="1"/>
    <col min="5622" max="5622" width="12.5703125" style="19" customWidth="1"/>
    <col min="5623" max="5623" width="7.42578125" style="19" customWidth="1"/>
    <col min="5624" max="5624" width="0" style="19" hidden="1" customWidth="1"/>
    <col min="5625" max="5625" width="4" style="19" customWidth="1"/>
    <col min="5626" max="5874" width="9.140625" style="19"/>
    <col min="5875" max="5875" width="7.42578125" style="19" customWidth="1"/>
    <col min="5876" max="5876" width="52.5703125" style="19" customWidth="1"/>
    <col min="5877" max="5877" width="15.7109375" style="19" customWidth="1"/>
    <col min="5878" max="5878" width="12.5703125" style="19" customWidth="1"/>
    <col min="5879" max="5879" width="7.42578125" style="19" customWidth="1"/>
    <col min="5880" max="5880" width="0" style="19" hidden="1" customWidth="1"/>
    <col min="5881" max="5881" width="4" style="19" customWidth="1"/>
    <col min="5882" max="6130" width="9.140625" style="19"/>
    <col min="6131" max="6131" width="7.42578125" style="19" customWidth="1"/>
    <col min="6132" max="6132" width="52.5703125" style="19" customWidth="1"/>
    <col min="6133" max="6133" width="15.7109375" style="19" customWidth="1"/>
    <col min="6134" max="6134" width="12.5703125" style="19" customWidth="1"/>
    <col min="6135" max="6135" width="7.42578125" style="19" customWidth="1"/>
    <col min="6136" max="6136" width="0" style="19" hidden="1" customWidth="1"/>
    <col min="6137" max="6137" width="4" style="19" customWidth="1"/>
    <col min="6138" max="6386" width="9.140625" style="19"/>
    <col min="6387" max="6387" width="7.42578125" style="19" customWidth="1"/>
    <col min="6388" max="6388" width="52.5703125" style="19" customWidth="1"/>
    <col min="6389" max="6389" width="15.7109375" style="19" customWidth="1"/>
    <col min="6390" max="6390" width="12.5703125" style="19" customWidth="1"/>
    <col min="6391" max="6391" width="7.42578125" style="19" customWidth="1"/>
    <col min="6392" max="6392" width="0" style="19" hidden="1" customWidth="1"/>
    <col min="6393" max="6393" width="4" style="19" customWidth="1"/>
    <col min="6394" max="6642" width="9.140625" style="19"/>
    <col min="6643" max="6643" width="7.42578125" style="19" customWidth="1"/>
    <col min="6644" max="6644" width="52.5703125" style="19" customWidth="1"/>
    <col min="6645" max="6645" width="15.7109375" style="19" customWidth="1"/>
    <col min="6646" max="6646" width="12.5703125" style="19" customWidth="1"/>
    <col min="6647" max="6647" width="7.42578125" style="19" customWidth="1"/>
    <col min="6648" max="6648" width="0" style="19" hidden="1" customWidth="1"/>
    <col min="6649" max="6649" width="4" style="19" customWidth="1"/>
    <col min="6650" max="6898" width="9.140625" style="19"/>
    <col min="6899" max="6899" width="7.42578125" style="19" customWidth="1"/>
    <col min="6900" max="6900" width="52.5703125" style="19" customWidth="1"/>
    <col min="6901" max="6901" width="15.7109375" style="19" customWidth="1"/>
    <col min="6902" max="6902" width="12.5703125" style="19" customWidth="1"/>
    <col min="6903" max="6903" width="7.42578125" style="19" customWidth="1"/>
    <col min="6904" max="6904" width="0" style="19" hidden="1" customWidth="1"/>
    <col min="6905" max="6905" width="4" style="19" customWidth="1"/>
    <col min="6906" max="7154" width="9.140625" style="19"/>
    <col min="7155" max="7155" width="7.42578125" style="19" customWidth="1"/>
    <col min="7156" max="7156" width="52.5703125" style="19" customWidth="1"/>
    <col min="7157" max="7157" width="15.7109375" style="19" customWidth="1"/>
    <col min="7158" max="7158" width="12.5703125" style="19" customWidth="1"/>
    <col min="7159" max="7159" width="7.42578125" style="19" customWidth="1"/>
    <col min="7160" max="7160" width="0" style="19" hidden="1" customWidth="1"/>
    <col min="7161" max="7161" width="4" style="19" customWidth="1"/>
    <col min="7162" max="7410" width="9.140625" style="19"/>
    <col min="7411" max="7411" width="7.42578125" style="19" customWidth="1"/>
    <col min="7412" max="7412" width="52.5703125" style="19" customWidth="1"/>
    <col min="7413" max="7413" width="15.7109375" style="19" customWidth="1"/>
    <col min="7414" max="7414" width="12.5703125" style="19" customWidth="1"/>
    <col min="7415" max="7415" width="7.42578125" style="19" customWidth="1"/>
    <col min="7416" max="7416" width="0" style="19" hidden="1" customWidth="1"/>
    <col min="7417" max="7417" width="4" style="19" customWidth="1"/>
    <col min="7418" max="7666" width="9.140625" style="19"/>
    <col min="7667" max="7667" width="7.42578125" style="19" customWidth="1"/>
    <col min="7668" max="7668" width="52.5703125" style="19" customWidth="1"/>
    <col min="7669" max="7669" width="15.7109375" style="19" customWidth="1"/>
    <col min="7670" max="7670" width="12.5703125" style="19" customWidth="1"/>
    <col min="7671" max="7671" width="7.42578125" style="19" customWidth="1"/>
    <col min="7672" max="7672" width="0" style="19" hidden="1" customWidth="1"/>
    <col min="7673" max="7673" width="4" style="19" customWidth="1"/>
    <col min="7674" max="7922" width="9.140625" style="19"/>
    <col min="7923" max="7923" width="7.42578125" style="19" customWidth="1"/>
    <col min="7924" max="7924" width="52.5703125" style="19" customWidth="1"/>
    <col min="7925" max="7925" width="15.7109375" style="19" customWidth="1"/>
    <col min="7926" max="7926" width="12.5703125" style="19" customWidth="1"/>
    <col min="7927" max="7927" width="7.42578125" style="19" customWidth="1"/>
    <col min="7928" max="7928" width="0" style="19" hidden="1" customWidth="1"/>
    <col min="7929" max="7929" width="4" style="19" customWidth="1"/>
    <col min="7930" max="8178" width="9.140625" style="19"/>
    <col min="8179" max="8179" width="7.42578125" style="19" customWidth="1"/>
    <col min="8180" max="8180" width="52.5703125" style="19" customWidth="1"/>
    <col min="8181" max="8181" width="15.7109375" style="19" customWidth="1"/>
    <col min="8182" max="8182" width="12.5703125" style="19" customWidth="1"/>
    <col min="8183" max="8183" width="7.42578125" style="19" customWidth="1"/>
    <col min="8184" max="8184" width="0" style="19" hidden="1" customWidth="1"/>
    <col min="8185" max="8185" width="4" style="19" customWidth="1"/>
    <col min="8186" max="8434" width="9.140625" style="19"/>
    <col min="8435" max="8435" width="7.42578125" style="19" customWidth="1"/>
    <col min="8436" max="8436" width="52.5703125" style="19" customWidth="1"/>
    <col min="8437" max="8437" width="15.7109375" style="19" customWidth="1"/>
    <col min="8438" max="8438" width="12.5703125" style="19" customWidth="1"/>
    <col min="8439" max="8439" width="7.42578125" style="19" customWidth="1"/>
    <col min="8440" max="8440" width="0" style="19" hidden="1" customWidth="1"/>
    <col min="8441" max="8441" width="4" style="19" customWidth="1"/>
    <col min="8442" max="8690" width="9.140625" style="19"/>
    <col min="8691" max="8691" width="7.42578125" style="19" customWidth="1"/>
    <col min="8692" max="8692" width="52.5703125" style="19" customWidth="1"/>
    <col min="8693" max="8693" width="15.7109375" style="19" customWidth="1"/>
    <col min="8694" max="8694" width="12.5703125" style="19" customWidth="1"/>
    <col min="8695" max="8695" width="7.42578125" style="19" customWidth="1"/>
    <col min="8696" max="8696" width="0" style="19" hidden="1" customWidth="1"/>
    <col min="8697" max="8697" width="4" style="19" customWidth="1"/>
    <col min="8698" max="8946" width="9.140625" style="19"/>
    <col min="8947" max="8947" width="7.42578125" style="19" customWidth="1"/>
    <col min="8948" max="8948" width="52.5703125" style="19" customWidth="1"/>
    <col min="8949" max="8949" width="15.7109375" style="19" customWidth="1"/>
    <col min="8950" max="8950" width="12.5703125" style="19" customWidth="1"/>
    <col min="8951" max="8951" width="7.42578125" style="19" customWidth="1"/>
    <col min="8952" max="8952" width="0" style="19" hidden="1" customWidth="1"/>
    <col min="8953" max="8953" width="4" style="19" customWidth="1"/>
    <col min="8954" max="9202" width="9.140625" style="19"/>
    <col min="9203" max="9203" width="7.42578125" style="19" customWidth="1"/>
    <col min="9204" max="9204" width="52.5703125" style="19" customWidth="1"/>
    <col min="9205" max="9205" width="15.7109375" style="19" customWidth="1"/>
    <col min="9206" max="9206" width="12.5703125" style="19" customWidth="1"/>
    <col min="9207" max="9207" width="7.42578125" style="19" customWidth="1"/>
    <col min="9208" max="9208" width="0" style="19" hidden="1" customWidth="1"/>
    <col min="9209" max="9209" width="4" style="19" customWidth="1"/>
    <col min="9210" max="9458" width="9.140625" style="19"/>
    <col min="9459" max="9459" width="7.42578125" style="19" customWidth="1"/>
    <col min="9460" max="9460" width="52.5703125" style="19" customWidth="1"/>
    <col min="9461" max="9461" width="15.7109375" style="19" customWidth="1"/>
    <col min="9462" max="9462" width="12.5703125" style="19" customWidth="1"/>
    <col min="9463" max="9463" width="7.42578125" style="19" customWidth="1"/>
    <col min="9464" max="9464" width="0" style="19" hidden="1" customWidth="1"/>
    <col min="9465" max="9465" width="4" style="19" customWidth="1"/>
    <col min="9466" max="9714" width="9.140625" style="19"/>
    <col min="9715" max="9715" width="7.42578125" style="19" customWidth="1"/>
    <col min="9716" max="9716" width="52.5703125" style="19" customWidth="1"/>
    <col min="9717" max="9717" width="15.7109375" style="19" customWidth="1"/>
    <col min="9718" max="9718" width="12.5703125" style="19" customWidth="1"/>
    <col min="9719" max="9719" width="7.42578125" style="19" customWidth="1"/>
    <col min="9720" max="9720" width="0" style="19" hidden="1" customWidth="1"/>
    <col min="9721" max="9721" width="4" style="19" customWidth="1"/>
    <col min="9722" max="9970" width="9.140625" style="19"/>
    <col min="9971" max="9971" width="7.42578125" style="19" customWidth="1"/>
    <col min="9972" max="9972" width="52.5703125" style="19" customWidth="1"/>
    <col min="9973" max="9973" width="15.7109375" style="19" customWidth="1"/>
    <col min="9974" max="9974" width="12.5703125" style="19" customWidth="1"/>
    <col min="9975" max="9975" width="7.42578125" style="19" customWidth="1"/>
    <col min="9976" max="9976" width="0" style="19" hidden="1" customWidth="1"/>
    <col min="9977" max="9977" width="4" style="19" customWidth="1"/>
    <col min="9978" max="10226" width="9.140625" style="19"/>
    <col min="10227" max="10227" width="7.42578125" style="19" customWidth="1"/>
    <col min="10228" max="10228" width="52.5703125" style="19" customWidth="1"/>
    <col min="10229" max="10229" width="15.7109375" style="19" customWidth="1"/>
    <col min="10230" max="10230" width="12.5703125" style="19" customWidth="1"/>
    <col min="10231" max="10231" width="7.42578125" style="19" customWidth="1"/>
    <col min="10232" max="10232" width="0" style="19" hidden="1" customWidth="1"/>
    <col min="10233" max="10233" width="4" style="19" customWidth="1"/>
    <col min="10234" max="10482" width="9.140625" style="19"/>
    <col min="10483" max="10483" width="7.42578125" style="19" customWidth="1"/>
    <col min="10484" max="10484" width="52.5703125" style="19" customWidth="1"/>
    <col min="10485" max="10485" width="15.7109375" style="19" customWidth="1"/>
    <col min="10486" max="10486" width="12.5703125" style="19" customWidth="1"/>
    <col min="10487" max="10487" width="7.42578125" style="19" customWidth="1"/>
    <col min="10488" max="10488" width="0" style="19" hidden="1" customWidth="1"/>
    <col min="10489" max="10489" width="4" style="19" customWidth="1"/>
    <col min="10490" max="10738" width="9.140625" style="19"/>
    <col min="10739" max="10739" width="7.42578125" style="19" customWidth="1"/>
    <col min="10740" max="10740" width="52.5703125" style="19" customWidth="1"/>
    <col min="10741" max="10741" width="15.7109375" style="19" customWidth="1"/>
    <col min="10742" max="10742" width="12.5703125" style="19" customWidth="1"/>
    <col min="10743" max="10743" width="7.42578125" style="19" customWidth="1"/>
    <col min="10744" max="10744" width="0" style="19" hidden="1" customWidth="1"/>
    <col min="10745" max="10745" width="4" style="19" customWidth="1"/>
    <col min="10746" max="10994" width="9.140625" style="19"/>
    <col min="10995" max="10995" width="7.42578125" style="19" customWidth="1"/>
    <col min="10996" max="10996" width="52.5703125" style="19" customWidth="1"/>
    <col min="10997" max="10997" width="15.7109375" style="19" customWidth="1"/>
    <col min="10998" max="10998" width="12.5703125" style="19" customWidth="1"/>
    <col min="10999" max="10999" width="7.42578125" style="19" customWidth="1"/>
    <col min="11000" max="11000" width="0" style="19" hidden="1" customWidth="1"/>
    <col min="11001" max="11001" width="4" style="19" customWidth="1"/>
    <col min="11002" max="11250" width="9.140625" style="19"/>
    <col min="11251" max="11251" width="7.42578125" style="19" customWidth="1"/>
    <col min="11252" max="11252" width="52.5703125" style="19" customWidth="1"/>
    <col min="11253" max="11253" width="15.7109375" style="19" customWidth="1"/>
    <col min="11254" max="11254" width="12.5703125" style="19" customWidth="1"/>
    <col min="11255" max="11255" width="7.42578125" style="19" customWidth="1"/>
    <col min="11256" max="11256" width="0" style="19" hidden="1" customWidth="1"/>
    <col min="11257" max="11257" width="4" style="19" customWidth="1"/>
    <col min="11258" max="11506" width="9.140625" style="19"/>
    <col min="11507" max="11507" width="7.42578125" style="19" customWidth="1"/>
    <col min="11508" max="11508" width="52.5703125" style="19" customWidth="1"/>
    <col min="11509" max="11509" width="15.7109375" style="19" customWidth="1"/>
    <col min="11510" max="11510" width="12.5703125" style="19" customWidth="1"/>
    <col min="11511" max="11511" width="7.42578125" style="19" customWidth="1"/>
    <col min="11512" max="11512" width="0" style="19" hidden="1" customWidth="1"/>
    <col min="11513" max="11513" width="4" style="19" customWidth="1"/>
    <col min="11514" max="11762" width="9.140625" style="19"/>
    <col min="11763" max="11763" width="7.42578125" style="19" customWidth="1"/>
    <col min="11764" max="11764" width="52.5703125" style="19" customWidth="1"/>
    <col min="11765" max="11765" width="15.7109375" style="19" customWidth="1"/>
    <col min="11766" max="11766" width="12.5703125" style="19" customWidth="1"/>
    <col min="11767" max="11767" width="7.42578125" style="19" customWidth="1"/>
    <col min="11768" max="11768" width="0" style="19" hidden="1" customWidth="1"/>
    <col min="11769" max="11769" width="4" style="19" customWidth="1"/>
    <col min="11770" max="12018" width="9.140625" style="19"/>
    <col min="12019" max="12019" width="7.42578125" style="19" customWidth="1"/>
    <col min="12020" max="12020" width="52.5703125" style="19" customWidth="1"/>
    <col min="12021" max="12021" width="15.7109375" style="19" customWidth="1"/>
    <col min="12022" max="12022" width="12.5703125" style="19" customWidth="1"/>
    <col min="12023" max="12023" width="7.42578125" style="19" customWidth="1"/>
    <col min="12024" max="12024" width="0" style="19" hidden="1" customWidth="1"/>
    <col min="12025" max="12025" width="4" style="19" customWidth="1"/>
    <col min="12026" max="12274" width="9.140625" style="19"/>
    <col min="12275" max="12275" width="7.42578125" style="19" customWidth="1"/>
    <col min="12276" max="12276" width="52.5703125" style="19" customWidth="1"/>
    <col min="12277" max="12277" width="15.7109375" style="19" customWidth="1"/>
    <col min="12278" max="12278" width="12.5703125" style="19" customWidth="1"/>
    <col min="12279" max="12279" width="7.42578125" style="19" customWidth="1"/>
    <col min="12280" max="12280" width="0" style="19" hidden="1" customWidth="1"/>
    <col min="12281" max="12281" width="4" style="19" customWidth="1"/>
    <col min="12282" max="12530" width="9.140625" style="19"/>
    <col min="12531" max="12531" width="7.42578125" style="19" customWidth="1"/>
    <col min="12532" max="12532" width="52.5703125" style="19" customWidth="1"/>
    <col min="12533" max="12533" width="15.7109375" style="19" customWidth="1"/>
    <col min="12534" max="12534" width="12.5703125" style="19" customWidth="1"/>
    <col min="12535" max="12535" width="7.42578125" style="19" customWidth="1"/>
    <col min="12536" max="12536" width="0" style="19" hidden="1" customWidth="1"/>
    <col min="12537" max="12537" width="4" style="19" customWidth="1"/>
    <col min="12538" max="12786" width="9.140625" style="19"/>
    <col min="12787" max="12787" width="7.42578125" style="19" customWidth="1"/>
    <col min="12788" max="12788" width="52.5703125" style="19" customWidth="1"/>
    <col min="12789" max="12789" width="15.7109375" style="19" customWidth="1"/>
    <col min="12790" max="12790" width="12.5703125" style="19" customWidth="1"/>
    <col min="12791" max="12791" width="7.42578125" style="19" customWidth="1"/>
    <col min="12792" max="12792" width="0" style="19" hidden="1" customWidth="1"/>
    <col min="12793" max="12793" width="4" style="19" customWidth="1"/>
    <col min="12794" max="13042" width="9.140625" style="19"/>
    <col min="13043" max="13043" width="7.42578125" style="19" customWidth="1"/>
    <col min="13044" max="13044" width="52.5703125" style="19" customWidth="1"/>
    <col min="13045" max="13045" width="15.7109375" style="19" customWidth="1"/>
    <col min="13046" max="13046" width="12.5703125" style="19" customWidth="1"/>
    <col min="13047" max="13047" width="7.42578125" style="19" customWidth="1"/>
    <col min="13048" max="13048" width="0" style="19" hidden="1" customWidth="1"/>
    <col min="13049" max="13049" width="4" style="19" customWidth="1"/>
    <col min="13050" max="13298" width="9.140625" style="19"/>
    <col min="13299" max="13299" width="7.42578125" style="19" customWidth="1"/>
    <col min="13300" max="13300" width="52.5703125" style="19" customWidth="1"/>
    <col min="13301" max="13301" width="15.7109375" style="19" customWidth="1"/>
    <col min="13302" max="13302" width="12.5703125" style="19" customWidth="1"/>
    <col min="13303" max="13303" width="7.42578125" style="19" customWidth="1"/>
    <col min="13304" max="13304" width="0" style="19" hidden="1" customWidth="1"/>
    <col min="13305" max="13305" width="4" style="19" customWidth="1"/>
    <col min="13306" max="13554" width="9.140625" style="19"/>
    <col min="13555" max="13555" width="7.42578125" style="19" customWidth="1"/>
    <col min="13556" max="13556" width="52.5703125" style="19" customWidth="1"/>
    <col min="13557" max="13557" width="15.7109375" style="19" customWidth="1"/>
    <col min="13558" max="13558" width="12.5703125" style="19" customWidth="1"/>
    <col min="13559" max="13559" width="7.42578125" style="19" customWidth="1"/>
    <col min="13560" max="13560" width="0" style="19" hidden="1" customWidth="1"/>
    <col min="13561" max="13561" width="4" style="19" customWidth="1"/>
    <col min="13562" max="13810" width="9.140625" style="19"/>
    <col min="13811" max="13811" width="7.42578125" style="19" customWidth="1"/>
    <col min="13812" max="13812" width="52.5703125" style="19" customWidth="1"/>
    <col min="13813" max="13813" width="15.7109375" style="19" customWidth="1"/>
    <col min="13814" max="13814" width="12.5703125" style="19" customWidth="1"/>
    <col min="13815" max="13815" width="7.42578125" style="19" customWidth="1"/>
    <col min="13816" max="13816" width="0" style="19" hidden="1" customWidth="1"/>
    <col min="13817" max="13817" width="4" style="19" customWidth="1"/>
    <col min="13818" max="14066" width="9.140625" style="19"/>
    <col min="14067" max="14067" width="7.42578125" style="19" customWidth="1"/>
    <col min="14068" max="14068" width="52.5703125" style="19" customWidth="1"/>
    <col min="14069" max="14069" width="15.7109375" style="19" customWidth="1"/>
    <col min="14070" max="14070" width="12.5703125" style="19" customWidth="1"/>
    <col min="14071" max="14071" width="7.42578125" style="19" customWidth="1"/>
    <col min="14072" max="14072" width="0" style="19" hidden="1" customWidth="1"/>
    <col min="14073" max="14073" width="4" style="19" customWidth="1"/>
    <col min="14074" max="14322" width="9.140625" style="19"/>
    <col min="14323" max="14323" width="7.42578125" style="19" customWidth="1"/>
    <col min="14324" max="14324" width="52.5703125" style="19" customWidth="1"/>
    <col min="14325" max="14325" width="15.7109375" style="19" customWidth="1"/>
    <col min="14326" max="14326" width="12.5703125" style="19" customWidth="1"/>
    <col min="14327" max="14327" width="7.42578125" style="19" customWidth="1"/>
    <col min="14328" max="14328" width="0" style="19" hidden="1" customWidth="1"/>
    <col min="14329" max="14329" width="4" style="19" customWidth="1"/>
    <col min="14330" max="14578" width="9.140625" style="19"/>
    <col min="14579" max="14579" width="7.42578125" style="19" customWidth="1"/>
    <col min="14580" max="14580" width="52.5703125" style="19" customWidth="1"/>
    <col min="14581" max="14581" width="15.7109375" style="19" customWidth="1"/>
    <col min="14582" max="14582" width="12.5703125" style="19" customWidth="1"/>
    <col min="14583" max="14583" width="7.42578125" style="19" customWidth="1"/>
    <col min="14584" max="14584" width="0" style="19" hidden="1" customWidth="1"/>
    <col min="14585" max="14585" width="4" style="19" customWidth="1"/>
    <col min="14586" max="14834" width="9.140625" style="19"/>
    <col min="14835" max="14835" width="7.42578125" style="19" customWidth="1"/>
    <col min="14836" max="14836" width="52.5703125" style="19" customWidth="1"/>
    <col min="14837" max="14837" width="15.7109375" style="19" customWidth="1"/>
    <col min="14838" max="14838" width="12.5703125" style="19" customWidth="1"/>
    <col min="14839" max="14839" width="7.42578125" style="19" customWidth="1"/>
    <col min="14840" max="14840" width="0" style="19" hidden="1" customWidth="1"/>
    <col min="14841" max="14841" width="4" style="19" customWidth="1"/>
    <col min="14842" max="15090" width="9.140625" style="19"/>
    <col min="15091" max="15091" width="7.42578125" style="19" customWidth="1"/>
    <col min="15092" max="15092" width="52.5703125" style="19" customWidth="1"/>
    <col min="15093" max="15093" width="15.7109375" style="19" customWidth="1"/>
    <col min="15094" max="15094" width="12.5703125" style="19" customWidth="1"/>
    <col min="15095" max="15095" width="7.42578125" style="19" customWidth="1"/>
    <col min="15096" max="15096" width="0" style="19" hidden="1" customWidth="1"/>
    <col min="15097" max="15097" width="4" style="19" customWidth="1"/>
    <col min="15098" max="15346" width="9.140625" style="19"/>
    <col min="15347" max="15347" width="7.42578125" style="19" customWidth="1"/>
    <col min="15348" max="15348" width="52.5703125" style="19" customWidth="1"/>
    <col min="15349" max="15349" width="15.7109375" style="19" customWidth="1"/>
    <col min="15350" max="15350" width="12.5703125" style="19" customWidth="1"/>
    <col min="15351" max="15351" width="7.42578125" style="19" customWidth="1"/>
    <col min="15352" max="15352" width="0" style="19" hidden="1" customWidth="1"/>
    <col min="15353" max="15353" width="4" style="19" customWidth="1"/>
    <col min="15354" max="15602" width="9.140625" style="19"/>
    <col min="15603" max="15603" width="7.42578125" style="19" customWidth="1"/>
    <col min="15604" max="15604" width="52.5703125" style="19" customWidth="1"/>
    <col min="15605" max="15605" width="15.7109375" style="19" customWidth="1"/>
    <col min="15606" max="15606" width="12.5703125" style="19" customWidth="1"/>
    <col min="15607" max="15607" width="7.42578125" style="19" customWidth="1"/>
    <col min="15608" max="15608" width="0" style="19" hidden="1" customWidth="1"/>
    <col min="15609" max="15609" width="4" style="19" customWidth="1"/>
    <col min="15610" max="15858" width="9.140625" style="19"/>
    <col min="15859" max="15859" width="7.42578125" style="19" customWidth="1"/>
    <col min="15860" max="15860" width="52.5703125" style="19" customWidth="1"/>
    <col min="15861" max="15861" width="15.7109375" style="19" customWidth="1"/>
    <col min="15862" max="15862" width="12.5703125" style="19" customWidth="1"/>
    <col min="15863" max="15863" width="7.42578125" style="19" customWidth="1"/>
    <col min="15864" max="15864" width="0" style="19" hidden="1" customWidth="1"/>
    <col min="15865" max="15865" width="4" style="19" customWidth="1"/>
    <col min="15866" max="16114" width="9.140625" style="19"/>
    <col min="16115" max="16115" width="7.42578125" style="19" customWidth="1"/>
    <col min="16116" max="16116" width="52.5703125" style="19" customWidth="1"/>
    <col min="16117" max="16117" width="15.7109375" style="19" customWidth="1"/>
    <col min="16118" max="16118" width="12.5703125" style="19" customWidth="1"/>
    <col min="16119" max="16119" width="7.42578125" style="19" customWidth="1"/>
    <col min="16120" max="16120" width="0" style="19" hidden="1" customWidth="1"/>
    <col min="16121" max="16121" width="4" style="19" customWidth="1"/>
    <col min="16122" max="16384" width="9.140625" style="19"/>
  </cols>
  <sheetData>
    <row r="1" spans="1:9" ht="17.100000000000001" customHeight="1">
      <c r="A1" s="197"/>
      <c r="B1" s="196"/>
      <c r="C1" s="196"/>
      <c r="D1" s="196"/>
      <c r="E1" s="196"/>
      <c r="F1" s="196"/>
      <c r="G1" s="196"/>
      <c r="H1" s="196"/>
      <c r="I1" s="196"/>
    </row>
    <row r="2" spans="1:9" ht="16.5" customHeight="1">
      <c r="A2" s="131" t="s">
        <v>1651</v>
      </c>
      <c r="B2" s="125"/>
      <c r="C2" s="125"/>
      <c r="D2" s="125"/>
      <c r="E2" s="171">
        <v>7.5345000000000004</v>
      </c>
      <c r="F2" s="125"/>
      <c r="G2" s="125"/>
      <c r="H2" s="125"/>
      <c r="I2" s="125"/>
    </row>
    <row r="3" spans="1:9" ht="42.75" customHeight="1">
      <c r="A3" s="55" t="s">
        <v>1347</v>
      </c>
      <c r="B3" s="69" t="s">
        <v>1385</v>
      </c>
      <c r="C3" s="54" t="str">
        <f>'Opći dio'!B11</f>
        <v>Izvršenje 2021.</v>
      </c>
      <c r="D3" s="54" t="str">
        <f>'Opći dio'!C11</f>
        <v>IZVRŠENJE                   I.-VI. 2022.</v>
      </c>
      <c r="E3" s="54"/>
      <c r="F3" s="54" t="str">
        <f>'Opći dio'!D11</f>
        <v>IZVRŠENJE                 I. -VI. 2023.</v>
      </c>
      <c r="G3" s="54" t="str">
        <f>'Opći dio'!E11</f>
        <v>PLAN 2023.</v>
      </c>
      <c r="H3" s="104" t="str">
        <f>'Opći dio prihodi'!G3</f>
        <v>Indeks                (4/3)</v>
      </c>
      <c r="I3" s="104" t="str">
        <f>'Opći dio prihodi'!H3</f>
        <v>Indeks (4/5)</v>
      </c>
    </row>
    <row r="4" spans="1:9" ht="15" customHeight="1">
      <c r="A4" s="68">
        <f>'Opći dio prihodi'!A4</f>
        <v>0</v>
      </c>
      <c r="B4" s="68">
        <f>'Opći dio prihodi'!B4</f>
        <v>1</v>
      </c>
      <c r="C4" s="68">
        <f>'Opći dio prihodi'!C4</f>
        <v>2</v>
      </c>
      <c r="D4" s="68">
        <f>'Opći dio prihodi'!D4</f>
        <v>3</v>
      </c>
      <c r="E4" s="68"/>
      <c r="F4" s="68">
        <f>'Opći dio prihodi'!E4</f>
        <v>4</v>
      </c>
      <c r="G4" s="68">
        <f>'Opći dio prihodi'!F4</f>
        <v>5</v>
      </c>
      <c r="H4" s="68">
        <f>'Opći dio prihodi'!G4</f>
        <v>6</v>
      </c>
      <c r="I4" s="68">
        <f>'Opći dio prihodi'!H4</f>
        <v>7</v>
      </c>
    </row>
    <row r="5" spans="1:9" ht="30" customHeight="1">
      <c r="A5" s="88"/>
      <c r="B5" s="88" t="s">
        <v>1511</v>
      </c>
      <c r="C5" s="89">
        <f t="shared" ref="C5:F6" si="0">C6</f>
        <v>2730436.5253168754</v>
      </c>
      <c r="D5" s="89">
        <f>D6</f>
        <v>1393587.04</v>
      </c>
      <c r="E5" s="89">
        <f>E6</f>
        <v>184960.78571902582</v>
      </c>
      <c r="F5" s="89">
        <f t="shared" si="0"/>
        <v>1585905.48</v>
      </c>
      <c r="G5" s="89">
        <f>G6</f>
        <v>3518688</v>
      </c>
      <c r="H5" s="160">
        <f>F5/D5*100</f>
        <v>113.80024601836136</v>
      </c>
      <c r="I5" s="160">
        <f>F5/G5*100</f>
        <v>45.07093212015387</v>
      </c>
    </row>
    <row r="6" spans="1:9" ht="30.75" customHeight="1">
      <c r="A6" s="55"/>
      <c r="B6" s="55" t="s">
        <v>1464</v>
      </c>
      <c r="C6" s="56">
        <f t="shared" si="0"/>
        <v>2730436.5253168754</v>
      </c>
      <c r="D6" s="56">
        <f>D7</f>
        <v>1393587.04</v>
      </c>
      <c r="E6" s="56">
        <f>E7</f>
        <v>184960.78571902582</v>
      </c>
      <c r="F6" s="56">
        <f t="shared" si="0"/>
        <v>1585905.48</v>
      </c>
      <c r="G6" s="56">
        <f>G7</f>
        <v>3518688</v>
      </c>
      <c r="H6" s="161">
        <f t="shared" ref="H6:H69" si="1">F6/D6*100</f>
        <v>113.80024601836136</v>
      </c>
      <c r="I6" s="161">
        <f t="shared" ref="I6:I69" si="2">F6/G6*100</f>
        <v>45.07093212015387</v>
      </c>
    </row>
    <row r="7" spans="1:9" ht="15" customHeight="1">
      <c r="A7" s="50"/>
      <c r="B7" s="50" t="s">
        <v>1261</v>
      </c>
      <c r="C7" s="53">
        <f t="shared" ref="C7:F7" si="3">SUM(C8:C15)</f>
        <v>2730436.5253168754</v>
      </c>
      <c r="D7" s="53">
        <f>SUM(D8:D15)</f>
        <v>1393587.04</v>
      </c>
      <c r="E7" s="53">
        <f>SUM(E8:E15)</f>
        <v>184960.78571902582</v>
      </c>
      <c r="F7" s="53">
        <f t="shared" si="3"/>
        <v>1585905.48</v>
      </c>
      <c r="G7" s="53">
        <f t="shared" ref="G7" si="4">SUM(G8:G15)</f>
        <v>3518688</v>
      </c>
      <c r="H7" s="162">
        <f t="shared" si="1"/>
        <v>113.80024601836136</v>
      </c>
      <c r="I7" s="162">
        <f t="shared" si="2"/>
        <v>45.07093212015387</v>
      </c>
    </row>
    <row r="8" spans="1:9" ht="15" customHeight="1">
      <c r="A8" s="60">
        <v>3111</v>
      </c>
      <c r="B8" s="59" t="s">
        <v>1429</v>
      </c>
      <c r="C8" s="79">
        <v>2245159.4664543099</v>
      </c>
      <c r="D8" s="79">
        <v>1136536.4099999999</v>
      </c>
      <c r="E8" s="79">
        <f>D8/$E$2</f>
        <v>150844.30420067688</v>
      </c>
      <c r="F8" s="79">
        <f>1292339.43</f>
        <v>1292339.43</v>
      </c>
      <c r="G8" s="79">
        <v>2861918</v>
      </c>
      <c r="H8" s="163">
        <f t="shared" si="1"/>
        <v>113.70858149630243</v>
      </c>
      <c r="I8" s="163">
        <f t="shared" si="2"/>
        <v>45.156410141730127</v>
      </c>
    </row>
    <row r="9" spans="1:9" ht="15" customHeight="1">
      <c r="A9" s="60">
        <v>3114</v>
      </c>
      <c r="B9" s="59" t="s">
        <v>1628</v>
      </c>
      <c r="C9" s="79">
        <v>0</v>
      </c>
      <c r="D9" s="79">
        <v>6395.87</v>
      </c>
      <c r="E9" s="79">
        <f t="shared" ref="E9:E14" si="5">D9/$E$2</f>
        <v>848.87782865485428</v>
      </c>
      <c r="F9" s="79">
        <v>989.91</v>
      </c>
      <c r="G9" s="79">
        <v>38732</v>
      </c>
      <c r="H9" s="163">
        <f t="shared" si="1"/>
        <v>15.477331465461305</v>
      </c>
      <c r="I9" s="163">
        <f t="shared" si="2"/>
        <v>2.5557936589899821</v>
      </c>
    </row>
    <row r="10" spans="1:9" ht="15" customHeight="1">
      <c r="A10" s="60">
        <v>3121</v>
      </c>
      <c r="B10" s="59" t="s">
        <v>1316</v>
      </c>
      <c r="C10" s="79">
        <v>65181.232994890168</v>
      </c>
      <c r="D10" s="79">
        <v>31402.13</v>
      </c>
      <c r="E10" s="79">
        <f t="shared" si="5"/>
        <v>4167.7788838011811</v>
      </c>
      <c r="F10" s="79">
        <v>43633.22</v>
      </c>
      <c r="G10" s="79">
        <v>63538</v>
      </c>
      <c r="H10" s="163">
        <f t="shared" si="1"/>
        <v>138.94987378244724</v>
      </c>
      <c r="I10" s="163">
        <f t="shared" si="2"/>
        <v>68.672636847241023</v>
      </c>
    </row>
    <row r="11" spans="1:9" ht="15" customHeight="1">
      <c r="A11" s="60">
        <v>3132</v>
      </c>
      <c r="B11" s="59" t="s">
        <v>1381</v>
      </c>
      <c r="C11" s="79">
        <v>370451.39027141815</v>
      </c>
      <c r="D11" s="79">
        <v>188583.62</v>
      </c>
      <c r="E11" s="79">
        <f t="shared" si="5"/>
        <v>25029.34766739664</v>
      </c>
      <c r="F11" s="79">
        <f>213399.49</f>
        <v>213399.49</v>
      </c>
      <c r="G11" s="79">
        <v>472216</v>
      </c>
      <c r="H11" s="163">
        <f t="shared" si="1"/>
        <v>113.15908030612627</v>
      </c>
      <c r="I11" s="163">
        <f t="shared" si="2"/>
        <v>45.191075694173847</v>
      </c>
    </row>
    <row r="12" spans="1:9" ht="15" customHeight="1">
      <c r="A12" s="60">
        <v>3133</v>
      </c>
      <c r="B12" s="59" t="s">
        <v>1430</v>
      </c>
      <c r="C12" s="79">
        <v>0</v>
      </c>
      <c r="D12" s="79">
        <v>0.35</v>
      </c>
      <c r="E12" s="79">
        <f t="shared" si="5"/>
        <v>4.6452982945119112E-2</v>
      </c>
      <c r="F12" s="79"/>
      <c r="G12" s="79">
        <v>0</v>
      </c>
      <c r="H12" s="163">
        <f t="shared" si="1"/>
        <v>0</v>
      </c>
      <c r="I12" s="163" t="e">
        <f t="shared" si="2"/>
        <v>#DIV/0!</v>
      </c>
    </row>
    <row r="13" spans="1:9" ht="15" customHeight="1">
      <c r="A13" s="60">
        <v>3212</v>
      </c>
      <c r="B13" s="59" t="s">
        <v>1265</v>
      </c>
      <c r="C13" s="79">
        <v>43275.333466056138</v>
      </c>
      <c r="D13" s="79">
        <v>28463.82</v>
      </c>
      <c r="E13" s="79">
        <f t="shared" si="5"/>
        <v>3777.7981286084009</v>
      </c>
      <c r="F13" s="79">
        <v>33754.57</v>
      </c>
      <c r="G13" s="79">
        <v>70537</v>
      </c>
      <c r="H13" s="163">
        <f t="shared" si="1"/>
        <v>118.58763159688334</v>
      </c>
      <c r="I13" s="163">
        <f t="shared" si="2"/>
        <v>47.853707983044359</v>
      </c>
    </row>
    <row r="14" spans="1:9" ht="15" customHeight="1">
      <c r="A14" s="60">
        <v>3236</v>
      </c>
      <c r="B14" s="59" t="s">
        <v>1277</v>
      </c>
      <c r="C14" s="79">
        <v>2322.649147255956</v>
      </c>
      <c r="D14" s="79"/>
      <c r="E14" s="79">
        <f t="shared" si="5"/>
        <v>0</v>
      </c>
      <c r="F14" s="79"/>
      <c r="G14" s="79">
        <v>7300</v>
      </c>
      <c r="H14" s="163" t="e">
        <f t="shared" si="1"/>
        <v>#DIV/0!</v>
      </c>
      <c r="I14" s="163">
        <f t="shared" si="2"/>
        <v>0</v>
      </c>
    </row>
    <row r="15" spans="1:9" ht="15" customHeight="1">
      <c r="A15" s="60">
        <v>3295</v>
      </c>
      <c r="B15" s="59" t="s">
        <v>1284</v>
      </c>
      <c r="C15" s="79">
        <v>4046.4529829451189</v>
      </c>
      <c r="D15" s="79">
        <v>2204.84</v>
      </c>
      <c r="E15" s="79">
        <f>D15/$E$2</f>
        <v>292.63255690490411</v>
      </c>
      <c r="F15" s="79">
        <v>1788.86</v>
      </c>
      <c r="G15" s="79">
        <v>4447</v>
      </c>
      <c r="H15" s="163">
        <f t="shared" si="1"/>
        <v>81.133324867110517</v>
      </c>
      <c r="I15" s="163">
        <f t="shared" si="2"/>
        <v>40.226219923543958</v>
      </c>
    </row>
    <row r="16" spans="1:9" ht="30" customHeight="1">
      <c r="A16" s="88"/>
      <c r="B16" s="88" t="s">
        <v>1507</v>
      </c>
      <c r="C16" s="89">
        <f t="shared" ref="C16:F16" si="6">C17+C58</f>
        <v>429663.41495786037</v>
      </c>
      <c r="D16" s="89">
        <f>D17+D58</f>
        <v>260252.31999999998</v>
      </c>
      <c r="E16" s="89"/>
      <c r="F16" s="89">
        <f t="shared" si="6"/>
        <v>265034.74999999994</v>
      </c>
      <c r="G16" s="89">
        <f>G17+G58</f>
        <v>540219.2145464198</v>
      </c>
      <c r="H16" s="160">
        <f t="shared" si="1"/>
        <v>101.8376128212805</v>
      </c>
      <c r="I16" s="160">
        <f t="shared" si="2"/>
        <v>49.06059297104585</v>
      </c>
    </row>
    <row r="17" spans="1:9" ht="32.25" customHeight="1">
      <c r="A17" s="55"/>
      <c r="B17" s="55" t="s">
        <v>862</v>
      </c>
      <c r="C17" s="124">
        <f>C18</f>
        <v>429663.41495786037</v>
      </c>
      <c r="D17" s="124">
        <f>D18</f>
        <v>260172.68999999997</v>
      </c>
      <c r="E17" s="124"/>
      <c r="F17" s="124">
        <f t="shared" ref="F17" si="7">F18</f>
        <v>260451.26999999996</v>
      </c>
      <c r="G17" s="124">
        <f>G18</f>
        <v>390009.2145464198</v>
      </c>
      <c r="H17" s="164">
        <f t="shared" si="1"/>
        <v>100.10707503543127</v>
      </c>
      <c r="I17" s="164">
        <f t="shared" si="2"/>
        <v>66.780799090325189</v>
      </c>
    </row>
    <row r="18" spans="1:9" ht="15" customHeight="1">
      <c r="A18" s="50"/>
      <c r="B18" s="50" t="s">
        <v>1261</v>
      </c>
      <c r="C18" s="53">
        <f>SUM(C19:C57)</f>
        <v>429663.41495786037</v>
      </c>
      <c r="D18" s="53">
        <f t="shared" ref="D18:G18" si="8">SUM(D19:D57)</f>
        <v>260172.68999999997</v>
      </c>
      <c r="E18" s="53">
        <f t="shared" si="8"/>
        <v>34530.850089587904</v>
      </c>
      <c r="F18" s="53">
        <f t="shared" si="8"/>
        <v>260451.26999999996</v>
      </c>
      <c r="G18" s="53">
        <f t="shared" si="8"/>
        <v>390009.2145464198</v>
      </c>
      <c r="H18" s="162">
        <f t="shared" si="1"/>
        <v>100.10707503543127</v>
      </c>
      <c r="I18" s="162">
        <f t="shared" si="2"/>
        <v>66.780799090325189</v>
      </c>
    </row>
    <row r="19" spans="1:9" ht="15" customHeight="1">
      <c r="A19" s="60">
        <v>3111</v>
      </c>
      <c r="B19" s="59" t="s">
        <v>1429</v>
      </c>
      <c r="C19" s="79">
        <v>0</v>
      </c>
      <c r="D19" s="79">
        <v>6177.01</v>
      </c>
      <c r="E19" s="79">
        <f t="shared" ref="E19:E56" si="9">D19/$E$2</f>
        <v>819.8301148052293</v>
      </c>
      <c r="F19" s="79">
        <v>742.89</v>
      </c>
      <c r="G19" s="79">
        <v>0</v>
      </c>
      <c r="H19" s="163">
        <f t="shared" si="1"/>
        <v>12.026692525995585</v>
      </c>
      <c r="I19" s="163" t="e">
        <f t="shared" si="2"/>
        <v>#DIV/0!</v>
      </c>
    </row>
    <row r="20" spans="1:9" ht="15" customHeight="1">
      <c r="A20" s="60">
        <v>3112</v>
      </c>
      <c r="B20" s="59" t="s">
        <v>1446</v>
      </c>
      <c r="C20" s="79">
        <v>95.958590483774628</v>
      </c>
      <c r="D20" s="79"/>
      <c r="E20" s="79">
        <f t="shared" si="9"/>
        <v>0</v>
      </c>
      <c r="F20" s="79"/>
      <c r="G20" s="79">
        <v>0</v>
      </c>
      <c r="H20" s="163" t="e">
        <f t="shared" si="1"/>
        <v>#DIV/0!</v>
      </c>
      <c r="I20" s="163" t="e">
        <f t="shared" si="2"/>
        <v>#DIV/0!</v>
      </c>
    </row>
    <row r="21" spans="1:9" ht="15" hidden="1" customHeight="1">
      <c r="A21" s="60">
        <v>3113</v>
      </c>
      <c r="B21" s="59" t="s">
        <v>1549</v>
      </c>
      <c r="C21" s="79">
        <v>0</v>
      </c>
      <c r="D21" s="79"/>
      <c r="E21" s="79">
        <f t="shared" si="9"/>
        <v>0</v>
      </c>
      <c r="F21" s="79"/>
      <c r="G21" s="79">
        <v>0</v>
      </c>
      <c r="H21" s="163" t="e">
        <f t="shared" si="1"/>
        <v>#DIV/0!</v>
      </c>
      <c r="I21" s="163" t="e">
        <f t="shared" si="2"/>
        <v>#DIV/0!</v>
      </c>
    </row>
    <row r="22" spans="1:9" ht="15" customHeight="1">
      <c r="A22" s="60">
        <v>3132</v>
      </c>
      <c r="B22" s="59" t="s">
        <v>1381</v>
      </c>
      <c r="C22" s="79">
        <v>153.4275665273077</v>
      </c>
      <c r="D22" s="79"/>
      <c r="E22" s="79">
        <f t="shared" si="9"/>
        <v>0</v>
      </c>
      <c r="F22" s="79">
        <v>122.58</v>
      </c>
      <c r="G22" s="79">
        <v>0</v>
      </c>
      <c r="H22" s="163" t="e">
        <f t="shared" si="1"/>
        <v>#DIV/0!</v>
      </c>
      <c r="I22" s="163" t="e">
        <f t="shared" si="2"/>
        <v>#DIV/0!</v>
      </c>
    </row>
    <row r="23" spans="1:9" ht="15" hidden="1" customHeight="1">
      <c r="A23" s="60">
        <v>3133</v>
      </c>
      <c r="B23" s="59" t="s">
        <v>1430</v>
      </c>
      <c r="C23" s="79">
        <v>0</v>
      </c>
      <c r="D23" s="79"/>
      <c r="E23" s="79">
        <f t="shared" si="9"/>
        <v>0</v>
      </c>
      <c r="F23" s="79"/>
      <c r="G23" s="79">
        <v>0</v>
      </c>
      <c r="H23" s="163" t="e">
        <f t="shared" si="1"/>
        <v>#DIV/0!</v>
      </c>
      <c r="I23" s="163" t="e">
        <f t="shared" si="2"/>
        <v>#DIV/0!</v>
      </c>
    </row>
    <row r="24" spans="1:9" ht="15" customHeight="1">
      <c r="A24" s="60">
        <v>3211</v>
      </c>
      <c r="B24" s="59" t="s">
        <v>1264</v>
      </c>
      <c r="C24" s="79">
        <v>7793.3505872984269</v>
      </c>
      <c r="D24" s="79"/>
      <c r="E24" s="79">
        <f t="shared" si="9"/>
        <v>0</v>
      </c>
      <c r="F24" s="79">
        <f>624.22+8376.86</f>
        <v>9001.08</v>
      </c>
      <c r="G24" s="79">
        <v>6636.1404207313026</v>
      </c>
      <c r="H24" s="163" t="e">
        <f t="shared" si="1"/>
        <v>#DIV/0!</v>
      </c>
      <c r="I24" s="163">
        <f t="shared" si="2"/>
        <v>135.63727452000001</v>
      </c>
    </row>
    <row r="25" spans="1:9" ht="15" customHeight="1">
      <c r="A25" s="60">
        <v>3213</v>
      </c>
      <c r="B25" s="59" t="s">
        <v>1266</v>
      </c>
      <c r="C25" s="79">
        <v>768.8632291459287</v>
      </c>
      <c r="D25" s="79">
        <v>2481.94</v>
      </c>
      <c r="E25" s="79">
        <f t="shared" si="9"/>
        <v>329.41004711659696</v>
      </c>
      <c r="F25" s="79">
        <v>1326.4</v>
      </c>
      <c r="G25" s="79">
        <v>6636.1404207313026</v>
      </c>
      <c r="H25" s="163">
        <f t="shared" si="1"/>
        <v>53.442065481034994</v>
      </c>
      <c r="I25" s="163">
        <f t="shared" si="2"/>
        <v>19.987521600000001</v>
      </c>
    </row>
    <row r="26" spans="1:9" ht="15" customHeight="1">
      <c r="A26" s="60">
        <v>3214</v>
      </c>
      <c r="B26" s="59" t="s">
        <v>1601</v>
      </c>
      <c r="C26" s="79">
        <v>180.76846506072067</v>
      </c>
      <c r="D26" s="79"/>
      <c r="E26" s="79">
        <f t="shared" si="9"/>
        <v>0</v>
      </c>
      <c r="F26" s="79"/>
      <c r="G26" s="79">
        <v>0</v>
      </c>
      <c r="H26" s="163" t="e">
        <f t="shared" si="1"/>
        <v>#DIV/0!</v>
      </c>
      <c r="I26" s="163" t="e">
        <f t="shared" si="2"/>
        <v>#DIV/0!</v>
      </c>
    </row>
    <row r="27" spans="1:9" ht="15" customHeight="1">
      <c r="A27" s="60">
        <v>3221</v>
      </c>
      <c r="B27" s="59" t="s">
        <v>1267</v>
      </c>
      <c r="C27" s="79">
        <v>25635.808613710265</v>
      </c>
      <c r="D27" s="79">
        <v>12984.69</v>
      </c>
      <c r="E27" s="79">
        <f t="shared" si="9"/>
        <v>1723.3645231933108</v>
      </c>
      <c r="F27" s="79">
        <v>15630.54</v>
      </c>
      <c r="G27" s="79">
        <v>17872</v>
      </c>
      <c r="H27" s="163">
        <f t="shared" si="1"/>
        <v>120.37668977850069</v>
      </c>
      <c r="I27" s="163">
        <f t="shared" si="2"/>
        <v>87.45825872873769</v>
      </c>
    </row>
    <row r="28" spans="1:9" ht="15" customHeight="1">
      <c r="A28" s="60">
        <v>3222</v>
      </c>
      <c r="B28" s="59" t="s">
        <v>1268</v>
      </c>
      <c r="C28" s="79">
        <v>1069.2149445882274</v>
      </c>
      <c r="D28" s="79">
        <v>1271.52</v>
      </c>
      <c r="E28" s="79">
        <f t="shared" si="9"/>
        <v>168.7597053553653</v>
      </c>
      <c r="F28" s="79">
        <v>650.35</v>
      </c>
      <c r="G28" s="79">
        <v>2654.4561682925209</v>
      </c>
      <c r="H28" s="163">
        <f t="shared" si="1"/>
        <v>51.147445576947284</v>
      </c>
      <c r="I28" s="163">
        <f t="shared" si="2"/>
        <v>24.500310375000005</v>
      </c>
    </row>
    <row r="29" spans="1:9" ht="15" customHeight="1">
      <c r="A29" s="60">
        <v>3223</v>
      </c>
      <c r="B29" s="59" t="s">
        <v>1269</v>
      </c>
      <c r="C29" s="79">
        <v>52454.177450394847</v>
      </c>
      <c r="D29" s="79">
        <v>58867.68</v>
      </c>
      <c r="E29" s="79">
        <f t="shared" si="9"/>
        <v>7813.0838144535137</v>
      </c>
      <c r="F29" s="79">
        <v>36224.54</v>
      </c>
      <c r="G29" s="79">
        <v>82906</v>
      </c>
      <c r="H29" s="163">
        <f t="shared" si="1"/>
        <v>61.535531891183759</v>
      </c>
      <c r="I29" s="163">
        <f t="shared" si="2"/>
        <v>43.693508310616849</v>
      </c>
    </row>
    <row r="30" spans="1:9" ht="15" customHeight="1">
      <c r="A30" s="60">
        <v>3224</v>
      </c>
      <c r="B30" s="59" t="s">
        <v>1270</v>
      </c>
      <c r="C30" s="79">
        <v>23469.905103191981</v>
      </c>
      <c r="D30" s="79">
        <v>12198.14</v>
      </c>
      <c r="E30" s="79">
        <f t="shared" si="9"/>
        <v>1618.9713982347864</v>
      </c>
      <c r="F30" s="79">
        <f>4016.49+66.25</f>
        <v>4082.74</v>
      </c>
      <c r="G30" s="79">
        <v>15926.737009755125</v>
      </c>
      <c r="H30" s="163">
        <f t="shared" si="1"/>
        <v>33.470184798666025</v>
      </c>
      <c r="I30" s="163">
        <f t="shared" si="2"/>
        <v>25.634503774999999</v>
      </c>
    </row>
    <row r="31" spans="1:9" ht="15" customHeight="1">
      <c r="A31" s="60">
        <v>3225</v>
      </c>
      <c r="B31" s="59" t="s">
        <v>1630</v>
      </c>
      <c r="C31" s="79">
        <v>0</v>
      </c>
      <c r="D31" s="79">
        <v>449.74</v>
      </c>
      <c r="E31" s="79">
        <f t="shared" si="9"/>
        <v>59.69075585639392</v>
      </c>
      <c r="F31" s="79"/>
      <c r="G31" s="79">
        <v>0</v>
      </c>
      <c r="H31" s="163">
        <f t="shared" si="1"/>
        <v>0</v>
      </c>
      <c r="I31" s="163" t="e">
        <f t="shared" si="2"/>
        <v>#DIV/0!</v>
      </c>
    </row>
    <row r="32" spans="1:9" ht="15" customHeight="1">
      <c r="A32" s="60">
        <v>3227</v>
      </c>
      <c r="B32" s="59" t="s">
        <v>1329</v>
      </c>
      <c r="C32" s="79">
        <v>714.18143207910271</v>
      </c>
      <c r="D32" s="79">
        <v>562.24</v>
      </c>
      <c r="E32" s="79">
        <f t="shared" si="9"/>
        <v>74.622071803039347</v>
      </c>
      <c r="F32" s="79">
        <v>541.87</v>
      </c>
      <c r="G32" s="79">
        <v>1327.2280841462605</v>
      </c>
      <c r="H32" s="163">
        <f t="shared" si="1"/>
        <v>96.376992031872504</v>
      </c>
      <c r="I32" s="163">
        <f t="shared" si="2"/>
        <v>40.827195150000001</v>
      </c>
    </row>
    <row r="33" spans="1:9" ht="15" customHeight="1">
      <c r="A33" s="60">
        <v>3231</v>
      </c>
      <c r="B33" s="59" t="s">
        <v>1272</v>
      </c>
      <c r="C33" s="79">
        <v>4997.5446280443293</v>
      </c>
      <c r="D33" s="79">
        <v>2184.16</v>
      </c>
      <c r="E33" s="79">
        <f t="shared" si="9"/>
        <v>289.88784922688961</v>
      </c>
      <c r="F33" s="79">
        <v>1846.35</v>
      </c>
      <c r="G33" s="79">
        <v>5308.9123365850419</v>
      </c>
      <c r="H33" s="163">
        <f t="shared" si="1"/>
        <v>84.533642224012894</v>
      </c>
      <c r="I33" s="163">
        <f t="shared" si="2"/>
        <v>34.778310187499997</v>
      </c>
    </row>
    <row r="34" spans="1:9" ht="15" customHeight="1">
      <c r="A34" s="60">
        <v>3232</v>
      </c>
      <c r="B34" s="59" t="s">
        <v>1273</v>
      </c>
      <c r="C34" s="79">
        <v>8176.2558895746233</v>
      </c>
      <c r="D34" s="79">
        <v>12079.95</v>
      </c>
      <c r="E34" s="79">
        <f t="shared" si="9"/>
        <v>1603.284889508262</v>
      </c>
      <c r="F34" s="79">
        <f>13834.17+131.25</f>
        <v>13965.42</v>
      </c>
      <c r="G34" s="79">
        <v>24513</v>
      </c>
      <c r="H34" s="163">
        <f t="shared" si="1"/>
        <v>115.60825996796345</v>
      </c>
      <c r="I34" s="163">
        <f t="shared" si="2"/>
        <v>56.971484518418805</v>
      </c>
    </row>
    <row r="35" spans="1:9" ht="15" customHeight="1">
      <c r="A35" s="60">
        <v>3233</v>
      </c>
      <c r="B35" s="59" t="s">
        <v>1274</v>
      </c>
      <c r="C35" s="79">
        <v>10584.245802641184</v>
      </c>
      <c r="D35" s="79">
        <v>10629.04</v>
      </c>
      <c r="E35" s="79">
        <f t="shared" si="9"/>
        <v>1410.716039551397</v>
      </c>
      <c r="F35" s="79">
        <v>6734.84</v>
      </c>
      <c r="G35" s="79">
        <v>19908.421262193908</v>
      </c>
      <c r="H35" s="163">
        <f t="shared" si="1"/>
        <v>63.362636700962639</v>
      </c>
      <c r="I35" s="163">
        <f t="shared" si="2"/>
        <v>33.829101319999999</v>
      </c>
    </row>
    <row r="36" spans="1:9" ht="15" customHeight="1">
      <c r="A36" s="60">
        <v>3234</v>
      </c>
      <c r="B36" s="59" t="s">
        <v>1275</v>
      </c>
      <c r="C36" s="79">
        <v>35721.547547946109</v>
      </c>
      <c r="D36" s="79">
        <v>16320.18</v>
      </c>
      <c r="E36" s="79">
        <f t="shared" si="9"/>
        <v>2166.0601234322116</v>
      </c>
      <c r="F36" s="79">
        <v>15512.71</v>
      </c>
      <c r="G36" s="79">
        <v>24629</v>
      </c>
      <c r="H36" s="163">
        <f t="shared" si="1"/>
        <v>95.052321726843687</v>
      </c>
      <c r="I36" s="163">
        <f t="shared" si="2"/>
        <v>62.985545495147989</v>
      </c>
    </row>
    <row r="37" spans="1:9" ht="15" customHeight="1">
      <c r="A37" s="60">
        <v>3235</v>
      </c>
      <c r="B37" s="59" t="s">
        <v>1276</v>
      </c>
      <c r="C37" s="79">
        <v>47916.782799124026</v>
      </c>
      <c r="D37" s="79">
        <v>25000.21</v>
      </c>
      <c r="E37" s="79">
        <f t="shared" si="9"/>
        <v>3318.0980821554181</v>
      </c>
      <c r="F37" s="79">
        <f>48776.17+95</f>
        <v>48871.17</v>
      </c>
      <c r="G37" s="79">
        <v>31190</v>
      </c>
      <c r="H37" s="163">
        <f t="shared" si="1"/>
        <v>195.48303794248127</v>
      </c>
      <c r="I37" s="163">
        <f t="shared" si="2"/>
        <v>156.68858608528373</v>
      </c>
    </row>
    <row r="38" spans="1:9" ht="15" customHeight="1">
      <c r="A38" s="60">
        <v>3236</v>
      </c>
      <c r="B38" s="59" t="s">
        <v>1277</v>
      </c>
      <c r="C38" s="79">
        <v>2677.6826597650806</v>
      </c>
      <c r="D38" s="79">
        <v>2606.27</v>
      </c>
      <c r="E38" s="79">
        <f t="shared" si="9"/>
        <v>345.91147388678741</v>
      </c>
      <c r="F38" s="79">
        <v>280.08</v>
      </c>
      <c r="G38" s="79">
        <v>0</v>
      </c>
      <c r="H38" s="163">
        <f t="shared" si="1"/>
        <v>10.746392353823662</v>
      </c>
      <c r="I38" s="163" t="e">
        <f t="shared" si="2"/>
        <v>#DIV/0!</v>
      </c>
    </row>
    <row r="39" spans="1:9" ht="15" customHeight="1">
      <c r="A39" s="60">
        <v>3237</v>
      </c>
      <c r="B39" s="59" t="s">
        <v>1278</v>
      </c>
      <c r="C39" s="79">
        <v>124858.84929325104</v>
      </c>
      <c r="D39" s="79">
        <v>61573.82</v>
      </c>
      <c r="E39" s="79">
        <f t="shared" si="9"/>
        <v>8172.2503152166692</v>
      </c>
      <c r="F39" s="79">
        <v>66510.490000000005</v>
      </c>
      <c r="G39" s="79">
        <v>85883</v>
      </c>
      <c r="H39" s="163">
        <f t="shared" si="1"/>
        <v>108.0174821052194</v>
      </c>
      <c r="I39" s="163">
        <f t="shared" si="2"/>
        <v>77.44313775718129</v>
      </c>
    </row>
    <row r="40" spans="1:9" ht="15" customHeight="1">
      <c r="A40" s="60">
        <v>3238</v>
      </c>
      <c r="B40" s="59" t="s">
        <v>1279</v>
      </c>
      <c r="C40" s="79">
        <v>14554.515893556307</v>
      </c>
      <c r="D40" s="79">
        <v>6273.19</v>
      </c>
      <c r="E40" s="79">
        <f t="shared" si="9"/>
        <v>832.59539451854789</v>
      </c>
      <c r="F40" s="79">
        <v>7789.82</v>
      </c>
      <c r="G40" s="79">
        <v>15926.737009755125</v>
      </c>
      <c r="H40" s="163">
        <f t="shared" si="1"/>
        <v>124.17637597458391</v>
      </c>
      <c r="I40" s="163">
        <f t="shared" si="2"/>
        <v>48.910332325000006</v>
      </c>
    </row>
    <row r="41" spans="1:9" ht="15" customHeight="1">
      <c r="A41" s="60">
        <v>3239</v>
      </c>
      <c r="B41" s="59" t="s">
        <v>1280</v>
      </c>
      <c r="C41" s="79">
        <v>23562.147455040147</v>
      </c>
      <c r="D41" s="79">
        <v>12214.48</v>
      </c>
      <c r="E41" s="79">
        <f t="shared" si="9"/>
        <v>1621.1400889242816</v>
      </c>
      <c r="F41" s="79">
        <v>3771.15</v>
      </c>
      <c r="G41" s="79">
        <v>19908.421262193908</v>
      </c>
      <c r="H41" s="163">
        <f t="shared" si="1"/>
        <v>30.874421178797622</v>
      </c>
      <c r="I41" s="163">
        <f t="shared" si="2"/>
        <v>18.942486450000001</v>
      </c>
    </row>
    <row r="42" spans="1:9" ht="15" customHeight="1">
      <c r="A42" s="60">
        <v>3241</v>
      </c>
      <c r="B42" s="59" t="s">
        <v>1454</v>
      </c>
      <c r="C42" s="79">
        <v>205.05673900059725</v>
      </c>
      <c r="D42" s="79">
        <v>118.92</v>
      </c>
      <c r="E42" s="79">
        <f t="shared" si="9"/>
        <v>15.78339637666733</v>
      </c>
      <c r="F42" s="79">
        <v>1337.61</v>
      </c>
      <c r="G42" s="79">
        <v>132.72280841462606</v>
      </c>
      <c r="H42" s="163">
        <f t="shared" si="1"/>
        <v>1124.7981836528759</v>
      </c>
      <c r="I42" s="163">
        <f t="shared" si="2"/>
        <v>1007.8222544999999</v>
      </c>
    </row>
    <row r="43" spans="1:9" ht="15" customHeight="1">
      <c r="A43" s="60">
        <v>3292</v>
      </c>
      <c r="B43" s="59" t="s">
        <v>1281</v>
      </c>
      <c r="C43" s="79">
        <v>3793.3505872984269</v>
      </c>
      <c r="D43" s="79">
        <v>2769.3</v>
      </c>
      <c r="E43" s="79">
        <f t="shared" si="9"/>
        <v>367.54927334262391</v>
      </c>
      <c r="F43" s="79">
        <v>2649.39</v>
      </c>
      <c r="G43" s="79">
        <v>4910.7439113411638</v>
      </c>
      <c r="H43" s="163">
        <f t="shared" si="1"/>
        <v>95.670024916043744</v>
      </c>
      <c r="I43" s="163">
        <f t="shared" si="2"/>
        <v>53.950889067567566</v>
      </c>
    </row>
    <row r="44" spans="1:9" ht="15" customHeight="1">
      <c r="A44" s="60">
        <v>3293</v>
      </c>
      <c r="B44" s="59" t="s">
        <v>1320</v>
      </c>
      <c r="C44" s="79">
        <v>1870.5952617957396</v>
      </c>
      <c r="D44" s="79">
        <v>842.13</v>
      </c>
      <c r="E44" s="79">
        <f t="shared" si="9"/>
        <v>111.76985865020903</v>
      </c>
      <c r="F44" s="79">
        <f>1607.44+2239.4</f>
        <v>3846.84</v>
      </c>
      <c r="G44" s="79">
        <v>1327.2280841462605</v>
      </c>
      <c r="H44" s="163">
        <f t="shared" si="1"/>
        <v>456.79883153432365</v>
      </c>
      <c r="I44" s="163">
        <f t="shared" si="2"/>
        <v>289.84015980000004</v>
      </c>
    </row>
    <row r="45" spans="1:9" ht="15" customHeight="1">
      <c r="A45" s="60">
        <v>3294</v>
      </c>
      <c r="B45" s="59" t="s">
        <v>1283</v>
      </c>
      <c r="C45" s="79">
        <v>1194.5052757316344</v>
      </c>
      <c r="D45" s="79">
        <v>3971.62</v>
      </c>
      <c r="E45" s="79">
        <f t="shared" si="9"/>
        <v>527.1245603556971</v>
      </c>
      <c r="F45" s="79">
        <v>2036.83</v>
      </c>
      <c r="G45" s="79">
        <v>3981.6842524387812</v>
      </c>
      <c r="H45" s="163">
        <f t="shared" si="1"/>
        <v>51.284614338733313</v>
      </c>
      <c r="I45" s="163">
        <f t="shared" si="2"/>
        <v>51.154985449999998</v>
      </c>
    </row>
    <row r="46" spans="1:9" ht="15" customHeight="1">
      <c r="A46" s="60">
        <v>3295</v>
      </c>
      <c r="B46" s="59" t="s">
        <v>1284</v>
      </c>
      <c r="C46" s="79">
        <v>555.84312164045389</v>
      </c>
      <c r="D46" s="79">
        <v>326.77</v>
      </c>
      <c r="E46" s="79">
        <f t="shared" si="9"/>
        <v>43.369832105647347</v>
      </c>
      <c r="F46" s="79">
        <v>1441.4</v>
      </c>
      <c r="G46" s="79">
        <v>663.61404207313024</v>
      </c>
      <c r="H46" s="163">
        <f t="shared" si="1"/>
        <v>441.10536462955599</v>
      </c>
      <c r="I46" s="163">
        <f t="shared" si="2"/>
        <v>217.20456600000003</v>
      </c>
    </row>
    <row r="47" spans="1:9" ht="15" hidden="1" customHeight="1">
      <c r="A47" s="60">
        <v>3296</v>
      </c>
      <c r="B47" s="59" t="s">
        <v>1467</v>
      </c>
      <c r="C47" s="79">
        <v>0</v>
      </c>
      <c r="D47" s="79"/>
      <c r="E47" s="79">
        <f t="shared" si="9"/>
        <v>0</v>
      </c>
      <c r="F47" s="79"/>
      <c r="G47" s="79">
        <v>0</v>
      </c>
      <c r="H47" s="163" t="e">
        <f t="shared" si="1"/>
        <v>#DIV/0!</v>
      </c>
      <c r="I47" s="163" t="e">
        <f t="shared" si="2"/>
        <v>#DIV/0!</v>
      </c>
    </row>
    <row r="48" spans="1:9" ht="15" customHeight="1">
      <c r="A48" s="60">
        <v>3299</v>
      </c>
      <c r="B48" s="59" t="s">
        <v>1285</v>
      </c>
      <c r="C48" s="79">
        <v>10144.136969938283</v>
      </c>
      <c r="D48" s="79">
        <v>2566.16</v>
      </c>
      <c r="E48" s="79">
        <f t="shared" si="9"/>
        <v>340.58796204127674</v>
      </c>
      <c r="F48" s="79">
        <f>4351.35+3547.5</f>
        <v>7898.85</v>
      </c>
      <c r="G48" s="79">
        <v>9954.2106310969539</v>
      </c>
      <c r="H48" s="163">
        <f t="shared" si="1"/>
        <v>307.80816472862182</v>
      </c>
      <c r="I48" s="163">
        <f t="shared" si="2"/>
        <v>79.351847100000001</v>
      </c>
    </row>
    <row r="49" spans="1:9" ht="15" customHeight="1">
      <c r="A49" s="60">
        <v>3431</v>
      </c>
      <c r="B49" s="59" t="s">
        <v>1286</v>
      </c>
      <c r="C49" s="79">
        <v>3657.5751542902644</v>
      </c>
      <c r="D49" s="79">
        <v>2039.27</v>
      </c>
      <c r="E49" s="79">
        <f t="shared" si="9"/>
        <v>270.65764151569448</v>
      </c>
      <c r="F49" s="79">
        <v>1911.22</v>
      </c>
      <c r="G49" s="79">
        <v>2294</v>
      </c>
      <c r="H49" s="163">
        <f t="shared" si="1"/>
        <v>93.720792244283487</v>
      </c>
      <c r="I49" s="163">
        <f t="shared" si="2"/>
        <v>83.31386224934613</v>
      </c>
    </row>
    <row r="50" spans="1:9" ht="15" hidden="1" customHeight="1">
      <c r="A50" s="60">
        <v>3432</v>
      </c>
      <c r="B50" s="81" t="s">
        <v>1321</v>
      </c>
      <c r="C50" s="79">
        <v>0</v>
      </c>
      <c r="D50" s="79"/>
      <c r="E50" s="79">
        <f t="shared" si="9"/>
        <v>0</v>
      </c>
      <c r="F50" s="79"/>
      <c r="G50" s="79">
        <v>0</v>
      </c>
      <c r="H50" s="163" t="e">
        <f t="shared" si="1"/>
        <v>#DIV/0!</v>
      </c>
      <c r="I50" s="163" t="e">
        <f t="shared" si="2"/>
        <v>#DIV/0!</v>
      </c>
    </row>
    <row r="51" spans="1:9" ht="15" customHeight="1">
      <c r="A51" s="60">
        <v>3433</v>
      </c>
      <c r="B51" s="59" t="s">
        <v>1447</v>
      </c>
      <c r="C51" s="79">
        <v>0.79633685048775626</v>
      </c>
      <c r="D51" s="79"/>
      <c r="E51" s="79">
        <f t="shared" si="9"/>
        <v>0</v>
      </c>
      <c r="F51" s="79"/>
      <c r="G51" s="79">
        <v>39.816842524387816</v>
      </c>
      <c r="H51" s="163" t="e">
        <f t="shared" si="1"/>
        <v>#DIV/0!</v>
      </c>
      <c r="I51" s="163">
        <f t="shared" si="2"/>
        <v>0</v>
      </c>
    </row>
    <row r="52" spans="1:9" ht="15" customHeight="1">
      <c r="A52" s="60">
        <v>3721</v>
      </c>
      <c r="B52" s="59" t="s">
        <v>1598</v>
      </c>
      <c r="C52" s="79">
        <v>5337.8459088194304</v>
      </c>
      <c r="D52" s="79">
        <v>2488.5500000000002</v>
      </c>
      <c r="E52" s="79">
        <f t="shared" si="9"/>
        <v>330.28734488021769</v>
      </c>
      <c r="F52" s="79"/>
      <c r="G52" s="79">
        <v>4383</v>
      </c>
      <c r="H52" s="163">
        <f t="shared" si="1"/>
        <v>0</v>
      </c>
      <c r="I52" s="163">
        <f t="shared" si="2"/>
        <v>0</v>
      </c>
    </row>
    <row r="53" spans="1:9" ht="15" customHeight="1">
      <c r="A53" s="60">
        <v>3812</v>
      </c>
      <c r="B53" s="59" t="s">
        <v>1439</v>
      </c>
      <c r="C53" s="79">
        <v>1591.0810272745371</v>
      </c>
      <c r="D53" s="79"/>
      <c r="E53" s="79">
        <f t="shared" si="9"/>
        <v>0</v>
      </c>
      <c r="F53" s="79"/>
      <c r="G53" s="79"/>
      <c r="H53" s="163" t="e">
        <f t="shared" si="1"/>
        <v>#DIV/0!</v>
      </c>
      <c r="I53" s="163" t="e">
        <f t="shared" si="2"/>
        <v>#DIV/0!</v>
      </c>
    </row>
    <row r="54" spans="1:9" ht="15" customHeight="1">
      <c r="A54" s="60">
        <v>4123</v>
      </c>
      <c r="B54" s="59" t="s">
        <v>1332</v>
      </c>
      <c r="C54" s="79">
        <v>3481.5847103324704</v>
      </c>
      <c r="D54" s="79"/>
      <c r="E54" s="79">
        <f t="shared" si="9"/>
        <v>0</v>
      </c>
      <c r="F54" s="79">
        <v>5000</v>
      </c>
      <c r="G54" s="79"/>
      <c r="H54" s="163" t="e">
        <f t="shared" si="1"/>
        <v>#DIV/0!</v>
      </c>
      <c r="I54" s="163" t="e">
        <f t="shared" si="2"/>
        <v>#DIV/0!</v>
      </c>
    </row>
    <row r="55" spans="1:9" ht="15" customHeight="1">
      <c r="A55" s="60">
        <v>4221</v>
      </c>
      <c r="B55" s="59" t="s">
        <v>1287</v>
      </c>
      <c r="C55" s="79">
        <v>10723.737474284955</v>
      </c>
      <c r="D55" s="79">
        <v>925.61</v>
      </c>
      <c r="E55" s="79">
        <f t="shared" si="9"/>
        <v>122.84955869666202</v>
      </c>
      <c r="F55" s="79">
        <v>724.11</v>
      </c>
      <c r="G55" s="79">
        <v>1096</v>
      </c>
      <c r="H55" s="163">
        <f t="shared" si="1"/>
        <v>78.230572271258964</v>
      </c>
      <c r="I55" s="163">
        <f t="shared" si="2"/>
        <v>66.068430656934311</v>
      </c>
    </row>
    <row r="56" spans="1:9" ht="15" customHeight="1">
      <c r="A56" s="60">
        <v>4223</v>
      </c>
      <c r="B56" s="59" t="s">
        <v>1333</v>
      </c>
      <c r="C56" s="79">
        <v>1722.0784391797729</v>
      </c>
      <c r="D56" s="79">
        <v>250.1</v>
      </c>
      <c r="E56" s="79">
        <f t="shared" si="9"/>
        <v>33.19397438449797</v>
      </c>
      <c r="F56" s="79"/>
      <c r="G56" s="79"/>
      <c r="H56" s="163">
        <f t="shared" si="1"/>
        <v>0</v>
      </c>
      <c r="I56" s="163" t="e">
        <f t="shared" si="2"/>
        <v>#DIV/0!</v>
      </c>
    </row>
    <row r="57" spans="1:9" ht="15" hidden="1" customHeight="1">
      <c r="A57" s="60">
        <v>4224</v>
      </c>
      <c r="B57" s="59" t="s">
        <v>1600</v>
      </c>
      <c r="C57" s="79"/>
      <c r="D57" s="79"/>
      <c r="E57" s="79"/>
      <c r="F57" s="79"/>
      <c r="G57" s="79"/>
      <c r="H57" s="163" t="e">
        <f t="shared" si="1"/>
        <v>#DIV/0!</v>
      </c>
      <c r="I57" s="163" t="e">
        <f t="shared" si="2"/>
        <v>#DIV/0!</v>
      </c>
    </row>
    <row r="58" spans="1:9" ht="32.25" customHeight="1">
      <c r="A58" s="55"/>
      <c r="B58" s="55" t="s">
        <v>1643</v>
      </c>
      <c r="C58" s="71">
        <f>C59</f>
        <v>0</v>
      </c>
      <c r="D58" s="71">
        <f>D59</f>
        <v>79.63</v>
      </c>
      <c r="E58" s="71"/>
      <c r="F58" s="71">
        <f t="shared" ref="F58" si="10">F59</f>
        <v>4583.4799999999996</v>
      </c>
      <c r="G58" s="71">
        <f>G59</f>
        <v>150210</v>
      </c>
      <c r="H58" s="165">
        <f t="shared" si="1"/>
        <v>5755.9713675750345</v>
      </c>
      <c r="I58" s="165">
        <f t="shared" si="2"/>
        <v>3.0513813993742094</v>
      </c>
    </row>
    <row r="59" spans="1:9" ht="15" customHeight="1">
      <c r="A59" s="50"/>
      <c r="B59" s="50" t="s">
        <v>1261</v>
      </c>
      <c r="C59" s="53">
        <f t="shared" ref="C59:F59" si="11">SUM(C60:C66)</f>
        <v>0</v>
      </c>
      <c r="D59" s="53">
        <f>SUM(D60:D66)</f>
        <v>79.63</v>
      </c>
      <c r="E59" s="53"/>
      <c r="F59" s="53">
        <f t="shared" si="11"/>
        <v>4583.4799999999996</v>
      </c>
      <c r="G59" s="53">
        <f>SUM(G60:G66)</f>
        <v>150210</v>
      </c>
      <c r="H59" s="162">
        <f t="shared" si="1"/>
        <v>5755.9713675750345</v>
      </c>
      <c r="I59" s="162">
        <f t="shared" si="2"/>
        <v>3.0513813993742094</v>
      </c>
    </row>
    <row r="60" spans="1:9" ht="15" customHeight="1">
      <c r="A60" s="60">
        <v>3111</v>
      </c>
      <c r="B60" s="59" t="s">
        <v>1429</v>
      </c>
      <c r="C60" s="79"/>
      <c r="D60" s="79"/>
      <c r="E60" s="79">
        <f t="shared" ref="E60:E66" si="12">D60/$E$2</f>
        <v>0</v>
      </c>
      <c r="F60" s="79">
        <v>2299.44</v>
      </c>
      <c r="G60" s="79">
        <v>18420</v>
      </c>
      <c r="H60" s="163" t="e">
        <f t="shared" si="1"/>
        <v>#DIV/0!</v>
      </c>
      <c r="I60" s="163">
        <f t="shared" si="2"/>
        <v>12.483387622149838</v>
      </c>
    </row>
    <row r="61" spans="1:9" ht="15" customHeight="1">
      <c r="A61" s="60">
        <v>3132</v>
      </c>
      <c r="B61" s="59" t="s">
        <v>1381</v>
      </c>
      <c r="C61" s="79"/>
      <c r="D61" s="79"/>
      <c r="E61" s="79">
        <f t="shared" si="12"/>
        <v>0</v>
      </c>
      <c r="F61" s="79">
        <v>356.36</v>
      </c>
      <c r="G61" s="79">
        <v>3039</v>
      </c>
      <c r="H61" s="163" t="e">
        <f t="shared" si="1"/>
        <v>#DIV/0!</v>
      </c>
      <c r="I61" s="163">
        <f t="shared" si="2"/>
        <v>11.726225732148734</v>
      </c>
    </row>
    <row r="62" spans="1:9" ht="15" customHeight="1">
      <c r="A62" s="60">
        <v>3133</v>
      </c>
      <c r="B62" s="59" t="s">
        <v>1430</v>
      </c>
      <c r="C62" s="79"/>
      <c r="D62" s="79"/>
      <c r="E62" s="79">
        <f t="shared" si="12"/>
        <v>0</v>
      </c>
      <c r="F62" s="79">
        <v>39.119999999999997</v>
      </c>
      <c r="G62" s="79"/>
      <c r="H62" s="163" t="e">
        <f t="shared" si="1"/>
        <v>#DIV/0!</v>
      </c>
      <c r="I62" s="163" t="e">
        <f t="shared" si="2"/>
        <v>#DIV/0!</v>
      </c>
    </row>
    <row r="63" spans="1:9" ht="15" hidden="1" customHeight="1">
      <c r="A63" s="60">
        <v>3433</v>
      </c>
      <c r="B63" s="59" t="s">
        <v>1447</v>
      </c>
      <c r="C63" s="79"/>
      <c r="D63" s="79"/>
      <c r="E63" s="79">
        <f t="shared" si="12"/>
        <v>0</v>
      </c>
      <c r="F63" s="79"/>
      <c r="G63" s="79">
        <v>0</v>
      </c>
      <c r="H63" s="163" t="e">
        <f t="shared" si="1"/>
        <v>#DIV/0!</v>
      </c>
      <c r="I63" s="163" t="e">
        <f t="shared" si="2"/>
        <v>#DIV/0!</v>
      </c>
    </row>
    <row r="64" spans="1:9" ht="15" customHeight="1">
      <c r="A64" s="60">
        <v>3295</v>
      </c>
      <c r="B64" s="59" t="s">
        <v>1284</v>
      </c>
      <c r="C64" s="79"/>
      <c r="D64" s="79">
        <v>79.63</v>
      </c>
      <c r="E64" s="79">
        <f t="shared" si="12"/>
        <v>10.568717234056672</v>
      </c>
      <c r="F64" s="79">
        <v>291.99</v>
      </c>
      <c r="G64" s="79">
        <v>100000</v>
      </c>
      <c r="H64" s="163">
        <f t="shared" si="1"/>
        <v>366.68341077483365</v>
      </c>
      <c r="I64" s="163">
        <f t="shared" si="2"/>
        <v>0.29199000000000003</v>
      </c>
    </row>
    <row r="65" spans="1:9" ht="15" customHeight="1">
      <c r="A65" s="60">
        <v>3296</v>
      </c>
      <c r="B65" s="59" t="s">
        <v>1467</v>
      </c>
      <c r="C65" s="79"/>
      <c r="D65" s="79"/>
      <c r="E65" s="79">
        <f t="shared" si="12"/>
        <v>0</v>
      </c>
      <c r="F65" s="79">
        <v>718.21</v>
      </c>
      <c r="G65" s="79">
        <v>26800</v>
      </c>
      <c r="H65" s="163" t="e">
        <f t="shared" si="1"/>
        <v>#DIV/0!</v>
      </c>
      <c r="I65" s="163">
        <f t="shared" si="2"/>
        <v>2.6798880597014927</v>
      </c>
    </row>
    <row r="66" spans="1:9" ht="15" customHeight="1">
      <c r="A66" s="60">
        <v>3433</v>
      </c>
      <c r="B66" s="59" t="s">
        <v>1646</v>
      </c>
      <c r="C66" s="79"/>
      <c r="D66" s="79"/>
      <c r="E66" s="79">
        <f t="shared" si="12"/>
        <v>0</v>
      </c>
      <c r="F66" s="79">
        <v>878.36</v>
      </c>
      <c r="G66" s="79">
        <v>1951</v>
      </c>
      <c r="H66" s="163" t="e">
        <f t="shared" si="1"/>
        <v>#DIV/0!</v>
      </c>
      <c r="I66" s="163">
        <f t="shared" si="2"/>
        <v>45.021014864172223</v>
      </c>
    </row>
    <row r="67" spans="1:9" ht="30" customHeight="1">
      <c r="A67" s="88"/>
      <c r="B67" s="88" t="s">
        <v>1509</v>
      </c>
      <c r="C67" s="89">
        <f t="shared" ref="C67:F67" si="13">C68</f>
        <v>1446656.1815648021</v>
      </c>
      <c r="D67" s="89">
        <f>D68</f>
        <v>687248.99999999988</v>
      </c>
      <c r="E67" s="89"/>
      <c r="F67" s="89">
        <f t="shared" si="13"/>
        <v>255524.99</v>
      </c>
      <c r="G67" s="89">
        <f>G68</f>
        <v>204384</v>
      </c>
      <c r="H67" s="160">
        <f t="shared" si="1"/>
        <v>37.180845661470592</v>
      </c>
      <c r="I67" s="160">
        <f t="shared" si="2"/>
        <v>125.0220124863003</v>
      </c>
    </row>
    <row r="68" spans="1:9" ht="15" customHeight="1">
      <c r="A68" s="55"/>
      <c r="B68" s="55" t="s">
        <v>16</v>
      </c>
      <c r="C68" s="56">
        <f t="shared" ref="C68" si="14">C69+C73+C111+C83+C142+C165</f>
        <v>1446656.1815648021</v>
      </c>
      <c r="D68" s="56">
        <f>D69+D73+D111+D83+D142+D165</f>
        <v>687248.99999999988</v>
      </c>
      <c r="E68" s="56"/>
      <c r="F68" s="56">
        <f>F69+F73+F111+F83+F142+F165</f>
        <v>255524.99</v>
      </c>
      <c r="G68" s="56">
        <f>G69+G73+G111+G83+G142+G165</f>
        <v>204384</v>
      </c>
      <c r="H68" s="161">
        <f t="shared" si="1"/>
        <v>37.180845661470592</v>
      </c>
      <c r="I68" s="161">
        <f t="shared" si="2"/>
        <v>125.0220124863003</v>
      </c>
    </row>
    <row r="69" spans="1:9" ht="15" customHeight="1">
      <c r="A69" s="50"/>
      <c r="B69" s="50" t="s">
        <v>1261</v>
      </c>
      <c r="C69" s="53">
        <f t="shared" ref="C69:F69" si="15">SUM(C70:C72)</f>
        <v>126537.26192846239</v>
      </c>
      <c r="D69" s="53">
        <f>SUM(D70:D72)</f>
        <v>66466.63</v>
      </c>
      <c r="E69" s="53"/>
      <c r="F69" s="53">
        <f t="shared" si="15"/>
        <v>50769.26</v>
      </c>
      <c r="G69" s="53">
        <f t="shared" ref="G69" si="16">SUM(G70:G72)</f>
        <v>0</v>
      </c>
      <c r="H69" s="162">
        <f t="shared" si="1"/>
        <v>76.383081254458062</v>
      </c>
      <c r="I69" s="162" t="e">
        <f t="shared" si="2"/>
        <v>#DIV/0!</v>
      </c>
    </row>
    <row r="70" spans="1:9" ht="15" customHeight="1">
      <c r="A70" s="60">
        <v>3111</v>
      </c>
      <c r="B70" s="59" t="s">
        <v>1429</v>
      </c>
      <c r="C70" s="79">
        <v>108615.70110823544</v>
      </c>
      <c r="D70" s="79">
        <v>57052.88</v>
      </c>
      <c r="E70" s="79">
        <f t="shared" ref="E70:E71" si="17">D70/$E$2</f>
        <v>7572.2184617426501</v>
      </c>
      <c r="F70" s="79">
        <v>43578.76</v>
      </c>
      <c r="G70" s="79"/>
      <c r="H70" s="163">
        <f t="shared" ref="H70:H133" si="18">F70/D70*100</f>
        <v>76.383102833721978</v>
      </c>
      <c r="I70" s="163" t="e">
        <f t="shared" ref="I70:I133" si="19">F70/G70*100</f>
        <v>#DIV/0!</v>
      </c>
    </row>
    <row r="71" spans="1:9" ht="15" customHeight="1">
      <c r="A71" s="60">
        <v>3132</v>
      </c>
      <c r="B71" s="59" t="s">
        <v>1381</v>
      </c>
      <c r="C71" s="79">
        <v>17921.560820226954</v>
      </c>
      <c r="D71" s="79">
        <v>9413.75</v>
      </c>
      <c r="E71" s="79">
        <f t="shared" si="17"/>
        <v>1249.419337713186</v>
      </c>
      <c r="F71" s="79">
        <v>7190.5</v>
      </c>
      <c r="G71" s="79"/>
      <c r="H71" s="163">
        <f t="shared" si="18"/>
        <v>76.382950471384945</v>
      </c>
      <c r="I71" s="163" t="e">
        <f t="shared" si="19"/>
        <v>#DIV/0!</v>
      </c>
    </row>
    <row r="72" spans="1:9" ht="15" hidden="1" customHeight="1">
      <c r="A72" s="60">
        <v>3133</v>
      </c>
      <c r="B72" s="59" t="s">
        <v>1430</v>
      </c>
      <c r="C72" s="79"/>
      <c r="D72" s="79"/>
      <c r="E72" s="79"/>
      <c r="F72" s="79"/>
      <c r="G72" s="79"/>
      <c r="H72" s="163" t="e">
        <f t="shared" si="18"/>
        <v>#DIV/0!</v>
      </c>
      <c r="I72" s="163" t="e">
        <f t="shared" si="19"/>
        <v>#DIV/0!</v>
      </c>
    </row>
    <row r="73" spans="1:9" ht="15" hidden="1" customHeight="1">
      <c r="A73" s="50"/>
      <c r="B73" s="50" t="s">
        <v>1263</v>
      </c>
      <c r="C73" s="53">
        <f t="shared" ref="C73:F73" si="20">SUM(C74:C82)</f>
        <v>0</v>
      </c>
      <c r="D73" s="53">
        <f>SUM(D74:D82)</f>
        <v>0</v>
      </c>
      <c r="E73" s="53"/>
      <c r="F73" s="53">
        <f t="shared" si="20"/>
        <v>0</v>
      </c>
      <c r="G73" s="53">
        <f t="shared" ref="G73" si="21">SUM(G74:G82)</f>
        <v>0</v>
      </c>
      <c r="H73" s="162" t="e">
        <f t="shared" si="18"/>
        <v>#DIV/0!</v>
      </c>
      <c r="I73" s="162" t="e">
        <f t="shared" si="19"/>
        <v>#DIV/0!</v>
      </c>
    </row>
    <row r="74" spans="1:9" ht="15" hidden="1" customHeight="1">
      <c r="A74" s="60">
        <v>3111</v>
      </c>
      <c r="B74" s="59" t="s">
        <v>1429</v>
      </c>
      <c r="C74" s="79"/>
      <c r="D74" s="79"/>
      <c r="E74" s="79"/>
      <c r="F74" s="79"/>
      <c r="G74" s="79"/>
      <c r="H74" s="163" t="e">
        <f t="shared" si="18"/>
        <v>#DIV/0!</v>
      </c>
      <c r="I74" s="163" t="e">
        <f t="shared" si="19"/>
        <v>#DIV/0!</v>
      </c>
    </row>
    <row r="75" spans="1:9" ht="15" hidden="1" customHeight="1">
      <c r="A75" s="60">
        <v>3121</v>
      </c>
      <c r="B75" s="59" t="s">
        <v>1316</v>
      </c>
      <c r="C75" s="79"/>
      <c r="D75" s="79"/>
      <c r="E75" s="79"/>
      <c r="F75" s="79"/>
      <c r="G75" s="79"/>
      <c r="H75" s="163" t="e">
        <f t="shared" si="18"/>
        <v>#DIV/0!</v>
      </c>
      <c r="I75" s="163" t="e">
        <f t="shared" si="19"/>
        <v>#DIV/0!</v>
      </c>
    </row>
    <row r="76" spans="1:9" ht="15" hidden="1" customHeight="1">
      <c r="A76" s="60">
        <v>3132</v>
      </c>
      <c r="B76" s="59" t="s">
        <v>1381</v>
      </c>
      <c r="C76" s="79"/>
      <c r="D76" s="79"/>
      <c r="E76" s="79"/>
      <c r="F76" s="79"/>
      <c r="G76" s="79"/>
      <c r="H76" s="163" t="e">
        <f t="shared" si="18"/>
        <v>#DIV/0!</v>
      </c>
      <c r="I76" s="163" t="e">
        <f t="shared" si="19"/>
        <v>#DIV/0!</v>
      </c>
    </row>
    <row r="77" spans="1:9" ht="15" hidden="1" customHeight="1">
      <c r="A77" s="60">
        <v>3133</v>
      </c>
      <c r="B77" s="59" t="s">
        <v>1430</v>
      </c>
      <c r="C77" s="79"/>
      <c r="D77" s="79"/>
      <c r="E77" s="79"/>
      <c r="F77" s="79"/>
      <c r="G77" s="79"/>
      <c r="H77" s="163" t="e">
        <f t="shared" si="18"/>
        <v>#DIV/0!</v>
      </c>
      <c r="I77" s="163" t="e">
        <f t="shared" si="19"/>
        <v>#DIV/0!</v>
      </c>
    </row>
    <row r="78" spans="1:9" ht="15" hidden="1" customHeight="1">
      <c r="A78" s="60">
        <v>3211</v>
      </c>
      <c r="B78" s="59" t="s">
        <v>1264</v>
      </c>
      <c r="C78" s="79"/>
      <c r="D78" s="79"/>
      <c r="E78" s="79"/>
      <c r="F78" s="79"/>
      <c r="G78" s="79"/>
      <c r="H78" s="163" t="e">
        <f t="shared" si="18"/>
        <v>#DIV/0!</v>
      </c>
      <c r="I78" s="163" t="e">
        <f t="shared" si="19"/>
        <v>#DIV/0!</v>
      </c>
    </row>
    <row r="79" spans="1:9" ht="15" hidden="1" customHeight="1">
      <c r="A79" s="60">
        <v>3212</v>
      </c>
      <c r="B79" s="59" t="s">
        <v>1265</v>
      </c>
      <c r="C79" s="79"/>
      <c r="D79" s="79"/>
      <c r="E79" s="79"/>
      <c r="F79" s="79"/>
      <c r="G79" s="79"/>
      <c r="H79" s="163" t="e">
        <f t="shared" si="18"/>
        <v>#DIV/0!</v>
      </c>
      <c r="I79" s="163" t="e">
        <f t="shared" si="19"/>
        <v>#DIV/0!</v>
      </c>
    </row>
    <row r="80" spans="1:9" ht="15" hidden="1" customHeight="1">
      <c r="A80" s="60">
        <v>3223</v>
      </c>
      <c r="B80" s="59" t="s">
        <v>1269</v>
      </c>
      <c r="C80" s="79"/>
      <c r="D80" s="79"/>
      <c r="E80" s="79"/>
      <c r="F80" s="79"/>
      <c r="G80" s="79"/>
      <c r="H80" s="163" t="e">
        <f t="shared" si="18"/>
        <v>#DIV/0!</v>
      </c>
      <c r="I80" s="163" t="e">
        <f t="shared" si="19"/>
        <v>#DIV/0!</v>
      </c>
    </row>
    <row r="81" spans="1:9" ht="15" hidden="1" customHeight="1">
      <c r="A81" s="60">
        <v>3237</v>
      </c>
      <c r="B81" s="59" t="s">
        <v>1278</v>
      </c>
      <c r="C81" s="79"/>
      <c r="D81" s="79"/>
      <c r="E81" s="79"/>
      <c r="F81" s="79"/>
      <c r="G81" s="79"/>
      <c r="H81" s="163" t="e">
        <f t="shared" si="18"/>
        <v>#DIV/0!</v>
      </c>
      <c r="I81" s="163" t="e">
        <f t="shared" si="19"/>
        <v>#DIV/0!</v>
      </c>
    </row>
    <row r="82" spans="1:9" ht="15" hidden="1" customHeight="1">
      <c r="A82" s="60">
        <v>4221</v>
      </c>
      <c r="B82" s="59" t="s">
        <v>1287</v>
      </c>
      <c r="C82" s="79"/>
      <c r="D82" s="79"/>
      <c r="E82" s="79"/>
      <c r="F82" s="79"/>
      <c r="G82" s="79"/>
      <c r="H82" s="163" t="e">
        <f t="shared" si="18"/>
        <v>#DIV/0!</v>
      </c>
      <c r="I82" s="163" t="e">
        <f t="shared" si="19"/>
        <v>#DIV/0!</v>
      </c>
    </row>
    <row r="83" spans="1:9" ht="15" customHeight="1">
      <c r="A83" s="50"/>
      <c r="B83" s="50" t="s">
        <v>1557</v>
      </c>
      <c r="C83" s="53">
        <f t="shared" ref="C83:F83" si="22">SUM(C84:C110)</f>
        <v>103164.11175260469</v>
      </c>
      <c r="D83" s="53">
        <f>SUM(D84:D110)</f>
        <v>15660.899999999998</v>
      </c>
      <c r="E83" s="53"/>
      <c r="F83" s="53">
        <f t="shared" si="22"/>
        <v>1222.8799999999999</v>
      </c>
      <c r="G83" s="53">
        <f t="shared" ref="G83" si="23">SUM(G84:G110)</f>
        <v>0</v>
      </c>
      <c r="H83" s="162">
        <f t="shared" si="18"/>
        <v>7.8084912105945383</v>
      </c>
      <c r="I83" s="162" t="e">
        <f t="shared" si="19"/>
        <v>#DIV/0!</v>
      </c>
    </row>
    <row r="84" spans="1:9" ht="15" customHeight="1">
      <c r="A84" s="60">
        <v>3111</v>
      </c>
      <c r="B84" s="59" t="s">
        <v>1429</v>
      </c>
      <c r="C84" s="79">
        <v>71468.710597916244</v>
      </c>
      <c r="D84" s="79">
        <v>9311.7099999999991</v>
      </c>
      <c r="E84" s="79">
        <f t="shared" ref="E84:E106" si="24">D84/$E$2</f>
        <v>1235.8763023425574</v>
      </c>
      <c r="F84" s="79">
        <v>691.75</v>
      </c>
      <c r="G84" s="79"/>
      <c r="H84" s="163">
        <f t="shared" si="18"/>
        <v>7.4288181225575123</v>
      </c>
      <c r="I84" s="163" t="e">
        <f t="shared" si="19"/>
        <v>#DIV/0!</v>
      </c>
    </row>
    <row r="85" spans="1:9" ht="15" customHeight="1">
      <c r="A85" s="60">
        <v>3121</v>
      </c>
      <c r="B85" s="59" t="s">
        <v>1316</v>
      </c>
      <c r="C85" s="79">
        <v>398.16842524387812</v>
      </c>
      <c r="D85" s="79"/>
      <c r="E85" s="79">
        <f t="shared" si="24"/>
        <v>0</v>
      </c>
      <c r="F85" s="79"/>
      <c r="G85" s="79"/>
      <c r="H85" s="163" t="e">
        <f t="shared" si="18"/>
        <v>#DIV/0!</v>
      </c>
      <c r="I85" s="163" t="e">
        <f t="shared" si="19"/>
        <v>#DIV/0!</v>
      </c>
    </row>
    <row r="86" spans="1:9" ht="15" customHeight="1">
      <c r="A86" s="60">
        <v>3132</v>
      </c>
      <c r="B86" s="59" t="s">
        <v>1381</v>
      </c>
      <c r="C86" s="79">
        <v>9484.504612117591</v>
      </c>
      <c r="D86" s="79">
        <v>1536.42</v>
      </c>
      <c r="E86" s="79">
        <f t="shared" si="24"/>
        <v>203.91797730439976</v>
      </c>
      <c r="F86" s="79">
        <v>114.14</v>
      </c>
      <c r="G86" s="79"/>
      <c r="H86" s="163">
        <f t="shared" si="18"/>
        <v>7.428958227567982</v>
      </c>
      <c r="I86" s="163" t="e">
        <f t="shared" si="19"/>
        <v>#DIV/0!</v>
      </c>
    </row>
    <row r="87" spans="1:9" ht="15" hidden="1" customHeight="1">
      <c r="A87" s="60">
        <v>3133</v>
      </c>
      <c r="B87" s="59" t="s">
        <v>1430</v>
      </c>
      <c r="C87" s="79">
        <v>0</v>
      </c>
      <c r="D87" s="79"/>
      <c r="E87" s="79">
        <f t="shared" si="24"/>
        <v>0</v>
      </c>
      <c r="F87" s="79"/>
      <c r="G87" s="79"/>
      <c r="H87" s="163" t="e">
        <f t="shared" si="18"/>
        <v>#DIV/0!</v>
      </c>
      <c r="I87" s="163" t="e">
        <f t="shared" si="19"/>
        <v>#DIV/0!</v>
      </c>
    </row>
    <row r="88" spans="1:9" ht="15" customHeight="1">
      <c r="A88" s="60">
        <v>3211</v>
      </c>
      <c r="B88" s="59" t="s">
        <v>1264</v>
      </c>
      <c r="C88" s="79">
        <v>0</v>
      </c>
      <c r="D88" s="79">
        <v>898.1</v>
      </c>
      <c r="E88" s="79">
        <f t="shared" si="24"/>
        <v>119.19835423717565</v>
      </c>
      <c r="F88" s="79"/>
      <c r="G88" s="79"/>
      <c r="H88" s="163">
        <f t="shared" si="18"/>
        <v>0</v>
      </c>
      <c r="I88" s="163" t="e">
        <f t="shared" si="19"/>
        <v>#DIV/0!</v>
      </c>
    </row>
    <row r="89" spans="1:9" ht="15" customHeight="1">
      <c r="A89" s="60">
        <v>3212</v>
      </c>
      <c r="B89" s="59" t="s">
        <v>1265</v>
      </c>
      <c r="C89" s="79">
        <v>543.49990045789366</v>
      </c>
      <c r="D89" s="79">
        <v>523.96</v>
      </c>
      <c r="E89" s="79">
        <f t="shared" si="24"/>
        <v>69.541442696927461</v>
      </c>
      <c r="F89" s="79">
        <v>80.900000000000006</v>
      </c>
      <c r="G89" s="79"/>
      <c r="H89" s="163">
        <f t="shared" si="18"/>
        <v>15.440109932055881</v>
      </c>
      <c r="I89" s="163" t="e">
        <f t="shared" si="19"/>
        <v>#DIV/0!</v>
      </c>
    </row>
    <row r="90" spans="1:9" ht="15" customHeight="1">
      <c r="A90" s="60">
        <v>3213</v>
      </c>
      <c r="B90" s="59" t="s">
        <v>1266</v>
      </c>
      <c r="C90" s="79">
        <v>0</v>
      </c>
      <c r="D90" s="79">
        <v>1337.61</v>
      </c>
      <c r="E90" s="79">
        <f t="shared" si="24"/>
        <v>177.53135576348794</v>
      </c>
      <c r="F90" s="79"/>
      <c r="G90" s="79"/>
      <c r="H90" s="163">
        <f t="shared" si="18"/>
        <v>0</v>
      </c>
      <c r="I90" s="163" t="e">
        <f t="shared" si="19"/>
        <v>#DIV/0!</v>
      </c>
    </row>
    <row r="91" spans="1:9" ht="15" hidden="1" customHeight="1">
      <c r="A91" s="97">
        <v>3221</v>
      </c>
      <c r="B91" s="59" t="s">
        <v>1267</v>
      </c>
      <c r="C91" s="79">
        <v>0</v>
      </c>
      <c r="D91" s="79"/>
      <c r="E91" s="79">
        <f t="shared" si="24"/>
        <v>0</v>
      </c>
      <c r="F91" s="79"/>
      <c r="G91" s="79"/>
      <c r="H91" s="163" t="e">
        <f t="shared" si="18"/>
        <v>#DIV/0!</v>
      </c>
      <c r="I91" s="163" t="e">
        <f t="shared" si="19"/>
        <v>#DIV/0!</v>
      </c>
    </row>
    <row r="92" spans="1:9" ht="15" hidden="1" customHeight="1">
      <c r="A92" s="97" t="s">
        <v>1483</v>
      </c>
      <c r="B92" s="59" t="s">
        <v>1268</v>
      </c>
      <c r="C92" s="79">
        <v>0</v>
      </c>
      <c r="D92" s="79"/>
      <c r="E92" s="79">
        <f t="shared" si="24"/>
        <v>0</v>
      </c>
      <c r="F92" s="79"/>
      <c r="G92" s="79"/>
      <c r="H92" s="163" t="e">
        <f t="shared" si="18"/>
        <v>#DIV/0!</v>
      </c>
      <c r="I92" s="163" t="e">
        <f t="shared" si="19"/>
        <v>#DIV/0!</v>
      </c>
    </row>
    <row r="93" spans="1:9" ht="15" hidden="1" customHeight="1">
      <c r="A93" s="97" t="s">
        <v>1485</v>
      </c>
      <c r="B93" s="59" t="s">
        <v>1270</v>
      </c>
      <c r="C93" s="79">
        <v>0</v>
      </c>
      <c r="D93" s="79"/>
      <c r="E93" s="79">
        <f t="shared" si="24"/>
        <v>0</v>
      </c>
      <c r="F93" s="79"/>
      <c r="G93" s="79"/>
      <c r="H93" s="163" t="e">
        <f t="shared" si="18"/>
        <v>#DIV/0!</v>
      </c>
      <c r="I93" s="163" t="e">
        <f t="shared" si="19"/>
        <v>#DIV/0!</v>
      </c>
    </row>
    <row r="94" spans="1:9" ht="15" hidden="1" customHeight="1">
      <c r="A94" s="97">
        <v>3231</v>
      </c>
      <c r="B94" s="59" t="s">
        <v>1272</v>
      </c>
      <c r="C94" s="79">
        <v>0</v>
      </c>
      <c r="D94" s="79"/>
      <c r="E94" s="79">
        <f t="shared" si="24"/>
        <v>0</v>
      </c>
      <c r="F94" s="79"/>
      <c r="G94" s="79"/>
      <c r="H94" s="163" t="e">
        <f t="shared" si="18"/>
        <v>#DIV/0!</v>
      </c>
      <c r="I94" s="163" t="e">
        <f t="shared" si="19"/>
        <v>#DIV/0!</v>
      </c>
    </row>
    <row r="95" spans="1:9" ht="15" hidden="1" customHeight="1">
      <c r="A95" s="97" t="s">
        <v>1488</v>
      </c>
      <c r="B95" s="59" t="s">
        <v>1543</v>
      </c>
      <c r="C95" s="79">
        <v>0</v>
      </c>
      <c r="D95" s="79"/>
      <c r="E95" s="79">
        <f t="shared" si="24"/>
        <v>0</v>
      </c>
      <c r="F95" s="79"/>
      <c r="G95" s="79"/>
      <c r="H95" s="163" t="e">
        <f t="shared" si="18"/>
        <v>#DIV/0!</v>
      </c>
      <c r="I95" s="163" t="e">
        <f t="shared" si="19"/>
        <v>#DIV/0!</v>
      </c>
    </row>
    <row r="96" spans="1:9" ht="15" hidden="1" customHeight="1">
      <c r="A96" s="60">
        <v>3235</v>
      </c>
      <c r="B96" s="59" t="s">
        <v>1276</v>
      </c>
      <c r="C96" s="79">
        <v>0</v>
      </c>
      <c r="D96" s="79"/>
      <c r="E96" s="79">
        <f t="shared" si="24"/>
        <v>0</v>
      </c>
      <c r="F96" s="79"/>
      <c r="G96" s="79"/>
      <c r="H96" s="163" t="e">
        <f t="shared" si="18"/>
        <v>#DIV/0!</v>
      </c>
      <c r="I96" s="163" t="e">
        <f t="shared" si="19"/>
        <v>#DIV/0!</v>
      </c>
    </row>
    <row r="97" spans="1:9" ht="15" customHeight="1">
      <c r="A97" s="60">
        <v>3237</v>
      </c>
      <c r="B97" s="59" t="s">
        <v>1278</v>
      </c>
      <c r="C97" s="79">
        <v>19709.337049571968</v>
      </c>
      <c r="D97" s="79">
        <v>1233.05</v>
      </c>
      <c r="E97" s="79">
        <f t="shared" si="24"/>
        <v>163.65385891565464</v>
      </c>
      <c r="F97" s="79"/>
      <c r="G97" s="79"/>
      <c r="H97" s="163">
        <f t="shared" si="18"/>
        <v>0</v>
      </c>
      <c r="I97" s="163" t="e">
        <f t="shared" si="19"/>
        <v>#DIV/0!</v>
      </c>
    </row>
    <row r="98" spans="1:9" ht="15" hidden="1" customHeight="1">
      <c r="A98" s="60">
        <v>3238</v>
      </c>
      <c r="B98" s="59" t="s">
        <v>1279</v>
      </c>
      <c r="C98" s="79">
        <v>0</v>
      </c>
      <c r="D98" s="79"/>
      <c r="E98" s="79">
        <f t="shared" si="24"/>
        <v>0</v>
      </c>
      <c r="F98" s="79"/>
      <c r="G98" s="79"/>
      <c r="H98" s="163" t="e">
        <f t="shared" si="18"/>
        <v>#DIV/0!</v>
      </c>
      <c r="I98" s="163" t="e">
        <f t="shared" si="19"/>
        <v>#DIV/0!</v>
      </c>
    </row>
    <row r="99" spans="1:9" ht="15" hidden="1" customHeight="1">
      <c r="A99" s="60">
        <v>3239</v>
      </c>
      <c r="B99" s="59" t="s">
        <v>1280</v>
      </c>
      <c r="C99" s="79">
        <v>0</v>
      </c>
      <c r="D99" s="79"/>
      <c r="E99" s="79">
        <f t="shared" si="24"/>
        <v>0</v>
      </c>
      <c r="F99" s="79"/>
      <c r="G99" s="79"/>
      <c r="H99" s="163" t="e">
        <f t="shared" si="18"/>
        <v>#DIV/0!</v>
      </c>
      <c r="I99" s="163" t="e">
        <f t="shared" si="19"/>
        <v>#DIV/0!</v>
      </c>
    </row>
    <row r="100" spans="1:9" ht="15" hidden="1" customHeight="1">
      <c r="A100" s="60">
        <v>3293</v>
      </c>
      <c r="B100" s="59" t="s">
        <v>1282</v>
      </c>
      <c r="C100" s="79">
        <v>0</v>
      </c>
      <c r="D100" s="79"/>
      <c r="E100" s="79">
        <f t="shared" si="24"/>
        <v>0</v>
      </c>
      <c r="F100" s="79"/>
      <c r="G100" s="79"/>
      <c r="H100" s="163" t="e">
        <f t="shared" si="18"/>
        <v>#DIV/0!</v>
      </c>
      <c r="I100" s="163" t="e">
        <f t="shared" si="19"/>
        <v>#DIV/0!</v>
      </c>
    </row>
    <row r="101" spans="1:9" ht="15" customHeight="1">
      <c r="A101" s="60">
        <v>3294</v>
      </c>
      <c r="B101" s="59" t="s">
        <v>1283</v>
      </c>
      <c r="C101" s="79">
        <v>1559.8911672970999</v>
      </c>
      <c r="D101" s="79">
        <v>820.05</v>
      </c>
      <c r="E101" s="79">
        <f t="shared" si="24"/>
        <v>108.83933904041409</v>
      </c>
      <c r="F101" s="79">
        <v>336.09</v>
      </c>
      <c r="G101" s="79"/>
      <c r="H101" s="163">
        <f t="shared" si="18"/>
        <v>40.984086336199013</v>
      </c>
      <c r="I101" s="163" t="e">
        <f t="shared" si="19"/>
        <v>#DIV/0!</v>
      </c>
    </row>
    <row r="102" spans="1:9" ht="15" hidden="1" customHeight="1">
      <c r="A102" s="60">
        <v>3295</v>
      </c>
      <c r="B102" s="59" t="s">
        <v>1284</v>
      </c>
      <c r="C102" s="79">
        <v>0</v>
      </c>
      <c r="D102" s="79"/>
      <c r="E102" s="79">
        <f t="shared" si="24"/>
        <v>0</v>
      </c>
      <c r="F102" s="79"/>
      <c r="G102" s="79"/>
      <c r="H102" s="163" t="e">
        <f t="shared" si="18"/>
        <v>#DIV/0!</v>
      </c>
      <c r="I102" s="163" t="e">
        <f t="shared" si="19"/>
        <v>#DIV/0!</v>
      </c>
    </row>
    <row r="103" spans="1:9" ht="15" hidden="1" customHeight="1">
      <c r="A103" s="60">
        <v>3531</v>
      </c>
      <c r="B103" s="59" t="s">
        <v>1590</v>
      </c>
      <c r="C103" s="79">
        <v>0</v>
      </c>
      <c r="D103" s="79"/>
      <c r="E103" s="79">
        <f t="shared" si="24"/>
        <v>0</v>
      </c>
      <c r="F103" s="79"/>
      <c r="G103" s="79"/>
      <c r="H103" s="163" t="e">
        <f t="shared" si="18"/>
        <v>#DIV/0!</v>
      </c>
      <c r="I103" s="163" t="e">
        <f t="shared" si="19"/>
        <v>#DIV/0!</v>
      </c>
    </row>
    <row r="104" spans="1:9" ht="15" hidden="1" customHeight="1">
      <c r="A104" s="60">
        <v>3611</v>
      </c>
      <c r="B104" s="59" t="s">
        <v>1591</v>
      </c>
      <c r="C104" s="79">
        <v>0</v>
      </c>
      <c r="D104" s="79"/>
      <c r="E104" s="79">
        <f t="shared" si="24"/>
        <v>0</v>
      </c>
      <c r="F104" s="79"/>
      <c r="G104" s="79"/>
      <c r="H104" s="163" t="e">
        <f t="shared" si="18"/>
        <v>#DIV/0!</v>
      </c>
      <c r="I104" s="163" t="e">
        <f t="shared" si="19"/>
        <v>#DIV/0!</v>
      </c>
    </row>
    <row r="105" spans="1:9" ht="15" hidden="1" customHeight="1">
      <c r="A105" s="60">
        <v>3813</v>
      </c>
      <c r="B105" s="59" t="s">
        <v>1592</v>
      </c>
      <c r="C105" s="79">
        <v>0</v>
      </c>
      <c r="D105" s="79"/>
      <c r="E105" s="79">
        <f t="shared" si="24"/>
        <v>0</v>
      </c>
      <c r="F105" s="79"/>
      <c r="G105" s="79"/>
      <c r="H105" s="163" t="e">
        <f t="shared" si="18"/>
        <v>#DIV/0!</v>
      </c>
      <c r="I105" s="163" t="e">
        <f t="shared" si="19"/>
        <v>#DIV/0!</v>
      </c>
    </row>
    <row r="106" spans="1:9" ht="15" customHeight="1">
      <c r="A106" s="60">
        <v>4221</v>
      </c>
      <c r="B106" s="59" t="s">
        <v>1287</v>
      </c>
      <c r="C106" s="79">
        <v>0</v>
      </c>
      <c r="D106" s="79"/>
      <c r="E106" s="79">
        <f t="shared" si="24"/>
        <v>0</v>
      </c>
      <c r="F106" s="79"/>
      <c r="G106" s="79"/>
      <c r="H106" s="163" t="e">
        <f t="shared" si="18"/>
        <v>#DIV/0!</v>
      </c>
      <c r="I106" s="163" t="e">
        <f t="shared" si="19"/>
        <v>#DIV/0!</v>
      </c>
    </row>
    <row r="107" spans="1:9" ht="15" hidden="1" customHeight="1">
      <c r="A107" s="60">
        <v>4224</v>
      </c>
      <c r="B107" s="59" t="s">
        <v>1334</v>
      </c>
      <c r="C107" s="79"/>
      <c r="D107" s="79"/>
      <c r="E107" s="79"/>
      <c r="F107" s="79"/>
      <c r="G107" s="79"/>
      <c r="H107" s="163" t="e">
        <f t="shared" si="18"/>
        <v>#DIV/0!</v>
      </c>
      <c r="I107" s="163" t="e">
        <f t="shared" si="19"/>
        <v>#DIV/0!</v>
      </c>
    </row>
    <row r="108" spans="1:9" ht="15" hidden="1" customHeight="1">
      <c r="A108" s="60">
        <v>4225</v>
      </c>
      <c r="B108" s="59" t="s">
        <v>1468</v>
      </c>
      <c r="C108" s="79"/>
      <c r="D108" s="79"/>
      <c r="E108" s="79"/>
      <c r="F108" s="79"/>
      <c r="G108" s="79"/>
      <c r="H108" s="163" t="e">
        <f t="shared" si="18"/>
        <v>#DIV/0!</v>
      </c>
      <c r="I108" s="163" t="e">
        <f t="shared" si="19"/>
        <v>#DIV/0!</v>
      </c>
    </row>
    <row r="109" spans="1:9" ht="15" hidden="1" customHeight="1">
      <c r="A109" s="60">
        <v>4227</v>
      </c>
      <c r="B109" s="59" t="s">
        <v>1657</v>
      </c>
      <c r="C109" s="79"/>
      <c r="D109" s="79"/>
      <c r="E109" s="79"/>
      <c r="F109" s="79"/>
      <c r="G109" s="79"/>
      <c r="H109" s="163" t="e">
        <f t="shared" si="18"/>
        <v>#DIV/0!</v>
      </c>
      <c r="I109" s="163" t="e">
        <f t="shared" si="19"/>
        <v>#DIV/0!</v>
      </c>
    </row>
    <row r="110" spans="1:9" ht="15" hidden="1" customHeight="1">
      <c r="A110" s="60">
        <v>4262</v>
      </c>
      <c r="B110" s="59" t="s">
        <v>1450</v>
      </c>
      <c r="C110" s="79"/>
      <c r="D110" s="79"/>
      <c r="E110" s="79"/>
      <c r="F110" s="79"/>
      <c r="G110" s="79"/>
      <c r="H110" s="163" t="e">
        <f t="shared" si="18"/>
        <v>#DIV/0!</v>
      </c>
      <c r="I110" s="163" t="e">
        <f t="shared" si="19"/>
        <v>#DIV/0!</v>
      </c>
    </row>
    <row r="111" spans="1:9" ht="15" customHeight="1">
      <c r="A111" s="50"/>
      <c r="B111" s="50" t="s">
        <v>18</v>
      </c>
      <c r="C111" s="53">
        <f t="shared" ref="C111" si="25">SUM(C112:C141)</f>
        <v>1144143.4733558963</v>
      </c>
      <c r="D111" s="53">
        <f>SUM(D112:D141)</f>
        <v>534904.27999999991</v>
      </c>
      <c r="E111" s="53"/>
      <c r="F111" s="53">
        <f>SUM(F112:F141)</f>
        <v>133729.75</v>
      </c>
      <c r="G111" s="53">
        <f>SUM(G112:G141)</f>
        <v>153428</v>
      </c>
      <c r="H111" s="162">
        <f t="shared" si="18"/>
        <v>25.000687973556694</v>
      </c>
      <c r="I111" s="162">
        <f t="shared" si="19"/>
        <v>87.16124175509033</v>
      </c>
    </row>
    <row r="112" spans="1:9" ht="15" customHeight="1">
      <c r="A112" s="60">
        <v>3111</v>
      </c>
      <c r="B112" s="59" t="s">
        <v>1429</v>
      </c>
      <c r="C112" s="79">
        <v>315713.98234786646</v>
      </c>
      <c r="D112" s="79">
        <v>150806.32999999999</v>
      </c>
      <c r="E112" s="79">
        <f t="shared" ref="E112:E140" si="26">D112/$E$2</f>
        <v>20015.439644302871</v>
      </c>
      <c r="F112" s="79">
        <v>88644.79</v>
      </c>
      <c r="G112" s="79">
        <v>110435</v>
      </c>
      <c r="H112" s="163">
        <f t="shared" si="18"/>
        <v>58.780549861534325</v>
      </c>
      <c r="I112" s="163">
        <f t="shared" si="19"/>
        <v>80.268746321365498</v>
      </c>
    </row>
    <row r="113" spans="1:9" ht="15" customHeight="1">
      <c r="A113" s="60">
        <v>3112</v>
      </c>
      <c r="B113" s="59" t="s">
        <v>1518</v>
      </c>
      <c r="C113" s="79"/>
      <c r="D113" s="79"/>
      <c r="E113" s="79"/>
      <c r="F113" s="79">
        <v>30.43</v>
      </c>
      <c r="G113" s="79"/>
      <c r="H113" s="163" t="e">
        <f t="shared" si="18"/>
        <v>#DIV/0!</v>
      </c>
      <c r="I113" s="163" t="e">
        <f t="shared" si="19"/>
        <v>#DIV/0!</v>
      </c>
    </row>
    <row r="114" spans="1:9" ht="15" customHeight="1">
      <c r="A114" s="60">
        <v>3121</v>
      </c>
      <c r="B114" s="59" t="s">
        <v>1316</v>
      </c>
      <c r="C114" s="79">
        <v>1473.2231734023492</v>
      </c>
      <c r="D114" s="79">
        <v>398.16</v>
      </c>
      <c r="E114" s="79">
        <f t="shared" si="26"/>
        <v>52.84491339836751</v>
      </c>
      <c r="F114" s="79">
        <v>300</v>
      </c>
      <c r="G114" s="79">
        <v>0</v>
      </c>
      <c r="H114" s="163">
        <f t="shared" si="18"/>
        <v>75.346594333936096</v>
      </c>
      <c r="I114" s="163" t="e">
        <f t="shared" si="19"/>
        <v>#DIV/0!</v>
      </c>
    </row>
    <row r="115" spans="1:9" ht="15" customHeight="1">
      <c r="A115" s="60">
        <v>3132</v>
      </c>
      <c r="B115" s="59" t="s">
        <v>1381</v>
      </c>
      <c r="C115" s="79">
        <v>52081.757249983406</v>
      </c>
      <c r="D115" s="79">
        <v>24882.99</v>
      </c>
      <c r="E115" s="79">
        <f t="shared" si="26"/>
        <v>3302.5403145530559</v>
      </c>
      <c r="F115" s="79">
        <v>14626.28</v>
      </c>
      <c r="G115" s="79">
        <v>18722.999999999996</v>
      </c>
      <c r="H115" s="163">
        <f t="shared" si="18"/>
        <v>58.780235011949934</v>
      </c>
      <c r="I115" s="163">
        <f t="shared" si="19"/>
        <v>78.11931848528549</v>
      </c>
    </row>
    <row r="116" spans="1:9" ht="15" hidden="1" customHeight="1">
      <c r="A116" s="60">
        <v>3133</v>
      </c>
      <c r="B116" s="59" t="s">
        <v>1430</v>
      </c>
      <c r="C116" s="79">
        <v>0</v>
      </c>
      <c r="D116" s="79"/>
      <c r="E116" s="79">
        <f t="shared" si="26"/>
        <v>0</v>
      </c>
      <c r="F116" s="79"/>
      <c r="G116" s="79">
        <v>0</v>
      </c>
      <c r="H116" s="163" t="e">
        <f t="shared" si="18"/>
        <v>#DIV/0!</v>
      </c>
      <c r="I116" s="163" t="e">
        <f t="shared" si="19"/>
        <v>#DIV/0!</v>
      </c>
    </row>
    <row r="117" spans="1:9" ht="15" customHeight="1">
      <c r="A117" s="60">
        <v>3211</v>
      </c>
      <c r="B117" s="59" t="s">
        <v>1264</v>
      </c>
      <c r="C117" s="79">
        <v>9954.8742451390262</v>
      </c>
      <c r="D117" s="79">
        <v>6904.74</v>
      </c>
      <c r="E117" s="79">
        <f t="shared" si="26"/>
        <v>916.41648417280499</v>
      </c>
      <c r="F117" s="79">
        <v>11826.16</v>
      </c>
      <c r="G117" s="79">
        <v>3280</v>
      </c>
      <c r="H117" s="163">
        <f t="shared" si="18"/>
        <v>171.27596404788594</v>
      </c>
      <c r="I117" s="163">
        <f t="shared" si="19"/>
        <v>360.55365853658532</v>
      </c>
    </row>
    <row r="118" spans="1:9" ht="15" customHeight="1">
      <c r="A118" s="60">
        <v>3212</v>
      </c>
      <c r="B118" s="59" t="s">
        <v>1265</v>
      </c>
      <c r="C118" s="79">
        <v>1507.4656579733225</v>
      </c>
      <c r="D118" s="79">
        <v>754.11</v>
      </c>
      <c r="E118" s="79">
        <f t="shared" si="26"/>
        <v>100.08759705355365</v>
      </c>
      <c r="F118" s="79">
        <v>352.98</v>
      </c>
      <c r="G118" s="79">
        <v>0</v>
      </c>
      <c r="H118" s="163">
        <f t="shared" si="18"/>
        <v>46.80749492779568</v>
      </c>
      <c r="I118" s="163" t="e">
        <f t="shared" si="19"/>
        <v>#DIV/0!</v>
      </c>
    </row>
    <row r="119" spans="1:9" ht="15" customHeight="1">
      <c r="A119" s="60">
        <v>3213</v>
      </c>
      <c r="B119" s="59" t="s">
        <v>1266</v>
      </c>
      <c r="C119" s="79">
        <v>99.54210631096953</v>
      </c>
      <c r="D119" s="79">
        <v>1355.13</v>
      </c>
      <c r="E119" s="79">
        <f t="shared" si="26"/>
        <v>179.8566593669122</v>
      </c>
      <c r="F119" s="79">
        <f>230+320</f>
        <v>550</v>
      </c>
      <c r="G119" s="79">
        <v>0</v>
      </c>
      <c r="H119" s="163">
        <f t="shared" si="18"/>
        <v>40.586511995159128</v>
      </c>
      <c r="I119" s="163" t="e">
        <f t="shared" si="19"/>
        <v>#DIV/0!</v>
      </c>
    </row>
    <row r="120" spans="1:9" ht="15" customHeight="1">
      <c r="A120" s="60">
        <v>3221</v>
      </c>
      <c r="B120" s="59" t="s">
        <v>1267</v>
      </c>
      <c r="C120" s="79">
        <v>3.1853474019510251</v>
      </c>
      <c r="D120" s="79">
        <v>62.21</v>
      </c>
      <c r="E120" s="79">
        <f t="shared" si="26"/>
        <v>8.2566859114738858</v>
      </c>
      <c r="F120" s="79"/>
      <c r="G120" s="79">
        <v>0</v>
      </c>
      <c r="H120" s="163">
        <f t="shared" si="18"/>
        <v>0</v>
      </c>
      <c r="I120" s="163" t="e">
        <f t="shared" si="19"/>
        <v>#DIV/0!</v>
      </c>
    </row>
    <row r="121" spans="1:9" ht="15" hidden="1" customHeight="1">
      <c r="A121" s="60">
        <v>3222</v>
      </c>
      <c r="B121" s="59" t="s">
        <v>1268</v>
      </c>
      <c r="C121" s="79">
        <v>0</v>
      </c>
      <c r="D121" s="79"/>
      <c r="E121" s="79">
        <f t="shared" si="26"/>
        <v>0</v>
      </c>
      <c r="F121" s="79"/>
      <c r="G121" s="79">
        <v>0</v>
      </c>
      <c r="H121" s="163" t="e">
        <f t="shared" si="18"/>
        <v>#DIV/0!</v>
      </c>
      <c r="I121" s="163" t="e">
        <f t="shared" si="19"/>
        <v>#DIV/0!</v>
      </c>
    </row>
    <row r="122" spans="1:9" ht="15" hidden="1" customHeight="1">
      <c r="A122" s="60">
        <v>3223</v>
      </c>
      <c r="B122" s="59" t="s">
        <v>1269</v>
      </c>
      <c r="C122" s="79">
        <v>0</v>
      </c>
      <c r="D122" s="79"/>
      <c r="E122" s="79">
        <f t="shared" si="26"/>
        <v>0</v>
      </c>
      <c r="F122" s="79"/>
      <c r="G122" s="79">
        <v>0</v>
      </c>
      <c r="H122" s="163" t="e">
        <f t="shared" si="18"/>
        <v>#DIV/0!</v>
      </c>
      <c r="I122" s="163" t="e">
        <f t="shared" si="19"/>
        <v>#DIV/0!</v>
      </c>
    </row>
    <row r="123" spans="1:9" ht="15" hidden="1" customHeight="1">
      <c r="A123" s="60">
        <v>3224</v>
      </c>
      <c r="B123" s="59" t="s">
        <v>1270</v>
      </c>
      <c r="C123" s="79">
        <v>0</v>
      </c>
      <c r="D123" s="79"/>
      <c r="E123" s="79">
        <f t="shared" si="26"/>
        <v>0</v>
      </c>
      <c r="F123" s="79"/>
      <c r="G123" s="79">
        <v>0</v>
      </c>
      <c r="H123" s="163" t="e">
        <f t="shared" si="18"/>
        <v>#DIV/0!</v>
      </c>
      <c r="I123" s="163" t="e">
        <f t="shared" si="19"/>
        <v>#DIV/0!</v>
      </c>
    </row>
    <row r="124" spans="1:9" ht="15" customHeight="1">
      <c r="A124" s="60">
        <v>3231</v>
      </c>
      <c r="B124" s="59" t="s">
        <v>1272</v>
      </c>
      <c r="C124" s="79">
        <v>356.49346340168557</v>
      </c>
      <c r="D124" s="79"/>
      <c r="E124" s="79">
        <f t="shared" si="26"/>
        <v>0</v>
      </c>
      <c r="F124" s="79"/>
      <c r="G124" s="79">
        <v>0</v>
      </c>
      <c r="H124" s="163" t="e">
        <f t="shared" si="18"/>
        <v>#DIV/0!</v>
      </c>
      <c r="I124" s="163" t="e">
        <f t="shared" si="19"/>
        <v>#DIV/0!</v>
      </c>
    </row>
    <row r="125" spans="1:9" ht="15" hidden="1" customHeight="1">
      <c r="A125" s="60">
        <v>3232</v>
      </c>
      <c r="B125" s="59" t="s">
        <v>1553</v>
      </c>
      <c r="C125" s="79">
        <v>0</v>
      </c>
      <c r="D125" s="79">
        <v>0</v>
      </c>
      <c r="E125" s="79">
        <f t="shared" si="26"/>
        <v>0</v>
      </c>
      <c r="F125" s="79"/>
      <c r="G125" s="79">
        <v>0</v>
      </c>
      <c r="H125" s="163" t="e">
        <f t="shared" si="18"/>
        <v>#DIV/0!</v>
      </c>
      <c r="I125" s="163" t="e">
        <f t="shared" si="19"/>
        <v>#DIV/0!</v>
      </c>
    </row>
    <row r="126" spans="1:9" ht="15" customHeight="1">
      <c r="A126" s="60">
        <v>3233</v>
      </c>
      <c r="B126" s="59" t="s">
        <v>1274</v>
      </c>
      <c r="C126" s="79">
        <v>11993.231136770853</v>
      </c>
      <c r="D126" s="79">
        <v>7044.16</v>
      </c>
      <c r="E126" s="79">
        <f t="shared" si="26"/>
        <v>934.92069812197224</v>
      </c>
      <c r="F126" s="79">
        <v>261.08</v>
      </c>
      <c r="G126" s="79">
        <v>0</v>
      </c>
      <c r="H126" s="163">
        <f t="shared" si="18"/>
        <v>3.7063326216326713</v>
      </c>
      <c r="I126" s="163" t="e">
        <f t="shared" si="19"/>
        <v>#DIV/0!</v>
      </c>
    </row>
    <row r="127" spans="1:9" ht="15" hidden="1" customHeight="1">
      <c r="A127" s="60">
        <v>3234</v>
      </c>
      <c r="B127" s="59" t="s">
        <v>1275</v>
      </c>
      <c r="C127" s="79">
        <v>0</v>
      </c>
      <c r="D127" s="79"/>
      <c r="E127" s="79">
        <f t="shared" si="26"/>
        <v>0</v>
      </c>
      <c r="F127" s="79"/>
      <c r="G127" s="79">
        <v>0</v>
      </c>
      <c r="H127" s="163" t="e">
        <f t="shared" si="18"/>
        <v>#DIV/0!</v>
      </c>
      <c r="I127" s="163" t="e">
        <f t="shared" si="19"/>
        <v>#DIV/0!</v>
      </c>
    </row>
    <row r="128" spans="1:9" ht="15" customHeight="1">
      <c r="A128" s="60">
        <v>3235</v>
      </c>
      <c r="B128" s="59" t="s">
        <v>1276</v>
      </c>
      <c r="C128" s="79">
        <v>743.77861835556439</v>
      </c>
      <c r="D128" s="79">
        <v>52.81</v>
      </c>
      <c r="E128" s="79">
        <f t="shared" si="26"/>
        <v>7.0090915123764015</v>
      </c>
      <c r="F128" s="79">
        <v>2388.5</v>
      </c>
      <c r="G128" s="79">
        <v>0</v>
      </c>
      <c r="H128" s="163">
        <f t="shared" si="18"/>
        <v>4522.8176481726941</v>
      </c>
      <c r="I128" s="163" t="e">
        <f t="shared" si="19"/>
        <v>#DIV/0!</v>
      </c>
    </row>
    <row r="129" spans="1:11" ht="15" customHeight="1">
      <c r="A129" s="60">
        <v>3237</v>
      </c>
      <c r="B129" s="59" t="s">
        <v>1278</v>
      </c>
      <c r="C129" s="79">
        <v>95904.041409516227</v>
      </c>
      <c r="D129" s="79">
        <v>23581.84</v>
      </c>
      <c r="E129" s="79">
        <f t="shared" si="26"/>
        <v>3129.8480323843651</v>
      </c>
      <c r="F129" s="79"/>
      <c r="G129" s="79">
        <v>1990</v>
      </c>
      <c r="H129" s="163">
        <f t="shared" si="18"/>
        <v>0</v>
      </c>
      <c r="I129" s="163">
        <f t="shared" si="19"/>
        <v>0</v>
      </c>
    </row>
    <row r="130" spans="1:11" ht="15" customHeight="1">
      <c r="A130" s="60">
        <v>3239</v>
      </c>
      <c r="B130" s="59" t="s">
        <v>1280</v>
      </c>
      <c r="C130" s="79">
        <v>72.997544628044324</v>
      </c>
      <c r="D130" s="79"/>
      <c r="E130" s="79">
        <f t="shared" si="26"/>
        <v>0</v>
      </c>
      <c r="F130" s="79"/>
      <c r="G130" s="79">
        <v>0</v>
      </c>
      <c r="H130" s="163" t="e">
        <f t="shared" si="18"/>
        <v>#DIV/0!</v>
      </c>
      <c r="I130" s="163" t="e">
        <f t="shared" si="19"/>
        <v>#DIV/0!</v>
      </c>
    </row>
    <row r="131" spans="1:11" ht="15" customHeight="1">
      <c r="A131" s="60">
        <v>3293</v>
      </c>
      <c r="B131" s="59" t="s">
        <v>1320</v>
      </c>
      <c r="C131" s="79">
        <v>3807.9500962240359</v>
      </c>
      <c r="D131" s="79">
        <v>79.540000000000006</v>
      </c>
      <c r="E131" s="79">
        <f t="shared" si="26"/>
        <v>10.556772181299356</v>
      </c>
      <c r="F131" s="79">
        <v>12361.03</v>
      </c>
      <c r="G131" s="79">
        <v>5000</v>
      </c>
      <c r="H131" s="163">
        <f t="shared" si="18"/>
        <v>15540.646215740509</v>
      </c>
      <c r="I131" s="163">
        <f t="shared" si="19"/>
        <v>247.22060000000005</v>
      </c>
    </row>
    <row r="132" spans="1:11" ht="15" hidden="1" customHeight="1">
      <c r="A132" s="60">
        <v>3295</v>
      </c>
      <c r="B132" s="59" t="s">
        <v>1284</v>
      </c>
      <c r="C132" s="79">
        <v>0</v>
      </c>
      <c r="D132" s="79"/>
      <c r="E132" s="79">
        <f t="shared" si="26"/>
        <v>0</v>
      </c>
      <c r="F132" s="79"/>
      <c r="G132" s="79">
        <v>0</v>
      </c>
      <c r="H132" s="163" t="e">
        <f t="shared" si="18"/>
        <v>#DIV/0!</v>
      </c>
      <c r="I132" s="163" t="e">
        <f t="shared" si="19"/>
        <v>#DIV/0!</v>
      </c>
    </row>
    <row r="133" spans="1:11" ht="15.75" hidden="1" customHeight="1">
      <c r="A133" s="60">
        <v>3432</v>
      </c>
      <c r="B133" s="81" t="s">
        <v>1321</v>
      </c>
      <c r="C133" s="79">
        <v>0</v>
      </c>
      <c r="D133" s="79"/>
      <c r="E133" s="79">
        <f t="shared" si="26"/>
        <v>0</v>
      </c>
      <c r="F133" s="79"/>
      <c r="G133" s="79">
        <v>0</v>
      </c>
      <c r="H133" s="163" t="e">
        <f t="shared" si="18"/>
        <v>#DIV/0!</v>
      </c>
      <c r="I133" s="163" t="e">
        <f t="shared" si="19"/>
        <v>#DIV/0!</v>
      </c>
    </row>
    <row r="134" spans="1:11" ht="15" customHeight="1">
      <c r="A134" s="60">
        <v>3531</v>
      </c>
      <c r="B134" s="59" t="s">
        <v>1590</v>
      </c>
      <c r="C134" s="79">
        <v>424547.3488619019</v>
      </c>
      <c r="D134" s="79">
        <v>152320.89000000001</v>
      </c>
      <c r="E134" s="79">
        <f t="shared" si="26"/>
        <v>20216.456301015329</v>
      </c>
      <c r="F134" s="79"/>
      <c r="G134" s="79">
        <v>0</v>
      </c>
      <c r="H134" s="163">
        <f t="shared" ref="H134:H197" si="27">F134/D134*100</f>
        <v>0</v>
      </c>
      <c r="I134" s="163" t="e">
        <f t="shared" ref="I134:I197" si="28">F134/G134*100</f>
        <v>#DIV/0!</v>
      </c>
    </row>
    <row r="135" spans="1:11" ht="15" customHeight="1">
      <c r="A135" s="60">
        <v>3611</v>
      </c>
      <c r="B135" s="59" t="s">
        <v>1591</v>
      </c>
      <c r="C135" s="79">
        <v>29517.419868604418</v>
      </c>
      <c r="D135" s="79">
        <v>61255.03</v>
      </c>
      <c r="E135" s="79">
        <f t="shared" si="26"/>
        <v>8129.9396111221704</v>
      </c>
      <c r="F135" s="79"/>
      <c r="G135" s="79">
        <v>0</v>
      </c>
      <c r="H135" s="163">
        <f t="shared" si="27"/>
        <v>0</v>
      </c>
      <c r="I135" s="163" t="e">
        <f t="shared" si="28"/>
        <v>#DIV/0!</v>
      </c>
    </row>
    <row r="136" spans="1:11" ht="15" customHeight="1">
      <c r="A136" s="60">
        <v>3693</v>
      </c>
      <c r="B136" s="59" t="s">
        <v>1606</v>
      </c>
      <c r="C136" s="79">
        <v>145281.30599243479</v>
      </c>
      <c r="D136" s="79">
        <v>43993.19</v>
      </c>
      <c r="E136" s="79">
        <f t="shared" si="26"/>
        <v>5838.8997279182431</v>
      </c>
      <c r="F136" s="79"/>
      <c r="G136" s="79">
        <v>0</v>
      </c>
      <c r="H136" s="163">
        <f t="shared" si="27"/>
        <v>0</v>
      </c>
      <c r="I136" s="163" t="e">
        <f t="shared" si="28"/>
        <v>#DIV/0!</v>
      </c>
    </row>
    <row r="137" spans="1:11" ht="15" hidden="1" customHeight="1">
      <c r="A137" s="60">
        <v>3694</v>
      </c>
      <c r="B137" s="59" t="s">
        <v>1607</v>
      </c>
      <c r="C137" s="79">
        <v>0</v>
      </c>
      <c r="D137" s="79"/>
      <c r="E137" s="79">
        <f t="shared" si="26"/>
        <v>0</v>
      </c>
      <c r="F137" s="79"/>
      <c r="G137" s="79">
        <v>0</v>
      </c>
      <c r="H137" s="163" t="e">
        <f t="shared" si="27"/>
        <v>#DIV/0!</v>
      </c>
      <c r="I137" s="163" t="e">
        <f t="shared" si="28"/>
        <v>#DIV/0!</v>
      </c>
    </row>
    <row r="138" spans="1:11" ht="15" customHeight="1">
      <c r="A138" s="60">
        <v>3813</v>
      </c>
      <c r="B138" s="59" t="s">
        <v>1592</v>
      </c>
      <c r="C138" s="79">
        <v>42647.554582254961</v>
      </c>
      <c r="D138" s="79">
        <v>61413.15</v>
      </c>
      <c r="E138" s="79">
        <f t="shared" si="26"/>
        <v>8150.9257415886914</v>
      </c>
      <c r="F138" s="79"/>
      <c r="G138" s="79">
        <v>0</v>
      </c>
      <c r="H138" s="163">
        <f t="shared" si="27"/>
        <v>0</v>
      </c>
      <c r="I138" s="163" t="e">
        <f t="shared" si="28"/>
        <v>#DIV/0!</v>
      </c>
    </row>
    <row r="139" spans="1:11" ht="15" customHeight="1">
      <c r="A139" s="60">
        <v>4123</v>
      </c>
      <c r="B139" s="59" t="s">
        <v>1332</v>
      </c>
      <c r="C139" s="79"/>
      <c r="D139" s="79"/>
      <c r="E139" s="79"/>
      <c r="F139" s="79">
        <v>2388.5</v>
      </c>
      <c r="G139" s="79"/>
      <c r="H139" s="163" t="e">
        <f t="shared" si="27"/>
        <v>#DIV/0!</v>
      </c>
      <c r="I139" s="163" t="e">
        <f t="shared" si="28"/>
        <v>#DIV/0!</v>
      </c>
    </row>
    <row r="140" spans="1:11" ht="15" customHeight="1">
      <c r="A140" s="60">
        <v>4221</v>
      </c>
      <c r="B140" s="59" t="s">
        <v>1287</v>
      </c>
      <c r="C140" s="79">
        <v>8437.3216537261924</v>
      </c>
      <c r="D140" s="79"/>
      <c r="E140" s="79">
        <f t="shared" si="26"/>
        <v>0</v>
      </c>
      <c r="F140" s="79"/>
      <c r="G140" s="79">
        <v>0</v>
      </c>
      <c r="H140" s="163" t="e">
        <f t="shared" si="27"/>
        <v>#DIV/0!</v>
      </c>
      <c r="I140" s="163" t="e">
        <f t="shared" si="28"/>
        <v>#DIV/0!</v>
      </c>
    </row>
    <row r="141" spans="1:11" ht="15" customHeight="1">
      <c r="A141" s="60">
        <v>4227</v>
      </c>
      <c r="B141" s="59" t="s">
        <v>1523</v>
      </c>
      <c r="C141" s="79"/>
      <c r="D141" s="79"/>
      <c r="E141" s="79"/>
      <c r="F141" s="79"/>
      <c r="G141" s="79">
        <v>14000</v>
      </c>
      <c r="H141" s="163" t="e">
        <f t="shared" si="27"/>
        <v>#DIV/0!</v>
      </c>
      <c r="I141" s="163">
        <f t="shared" si="28"/>
        <v>0</v>
      </c>
    </row>
    <row r="142" spans="1:11" ht="15" customHeight="1">
      <c r="A142" s="50"/>
      <c r="B142" s="50" t="s">
        <v>1514</v>
      </c>
      <c r="C142" s="53">
        <f t="shared" ref="C142:F142" si="29">SUM(C143:C164)</f>
        <v>50306.45696462936</v>
      </c>
      <c r="D142" s="53">
        <f>SUM(D143:D164)</f>
        <v>34944.21</v>
      </c>
      <c r="E142" s="53"/>
      <c r="F142" s="53">
        <f t="shared" si="29"/>
        <v>57214.99</v>
      </c>
      <c r="G142" s="53">
        <f t="shared" ref="G142" si="30">SUM(G143:G164)</f>
        <v>44735</v>
      </c>
      <c r="H142" s="162">
        <f t="shared" si="27"/>
        <v>163.7323894287494</v>
      </c>
      <c r="I142" s="162">
        <f t="shared" si="28"/>
        <v>127.89759695987482</v>
      </c>
    </row>
    <row r="143" spans="1:11" ht="15" customHeight="1">
      <c r="A143" s="60">
        <v>3111</v>
      </c>
      <c r="B143" s="59" t="s">
        <v>1429</v>
      </c>
      <c r="C143" s="79">
        <v>35730.838144535133</v>
      </c>
      <c r="D143" s="79">
        <v>24939.77</v>
      </c>
      <c r="E143" s="79">
        <f t="shared" ref="E143:E163" si="31">D143/$E$2</f>
        <v>3310.0763156148382</v>
      </c>
      <c r="F143" s="79">
        <v>43328.77</v>
      </c>
      <c r="G143" s="79">
        <v>34821</v>
      </c>
      <c r="H143" s="163">
        <f t="shared" si="27"/>
        <v>173.7336390832794</v>
      </c>
      <c r="I143" s="163">
        <f t="shared" si="28"/>
        <v>124.43287096866833</v>
      </c>
      <c r="J143" s="92"/>
      <c r="K143" s="113"/>
    </row>
    <row r="144" spans="1:11" ht="15" customHeight="1">
      <c r="A144" s="60">
        <v>3121</v>
      </c>
      <c r="B144" s="59" t="s">
        <v>1316</v>
      </c>
      <c r="C144" s="79">
        <v>278.71789767071471</v>
      </c>
      <c r="D144" s="79"/>
      <c r="E144" s="79">
        <f t="shared" si="31"/>
        <v>0</v>
      </c>
      <c r="F144" s="79">
        <v>300</v>
      </c>
      <c r="G144" s="79">
        <v>750</v>
      </c>
      <c r="H144" s="163" t="e">
        <f t="shared" si="27"/>
        <v>#DIV/0!</v>
      </c>
      <c r="I144" s="163">
        <f t="shared" si="28"/>
        <v>40</v>
      </c>
      <c r="J144" s="92"/>
      <c r="K144" s="113"/>
    </row>
    <row r="145" spans="1:9" ht="15" customHeight="1">
      <c r="A145" s="60">
        <v>3132</v>
      </c>
      <c r="B145" s="59" t="s">
        <v>1381</v>
      </c>
      <c r="C145" s="79">
        <v>8214.3473355896203</v>
      </c>
      <c r="D145" s="79">
        <v>4115.07</v>
      </c>
      <c r="E145" s="79">
        <f t="shared" si="31"/>
        <v>546.16364722277513</v>
      </c>
      <c r="F145" s="79">
        <v>7149.26</v>
      </c>
      <c r="G145" s="79">
        <v>6509</v>
      </c>
      <c r="H145" s="163">
        <f t="shared" si="27"/>
        <v>173.73361814015317</v>
      </c>
      <c r="I145" s="163">
        <f t="shared" si="28"/>
        <v>109.83653402980489</v>
      </c>
    </row>
    <row r="146" spans="1:9" ht="15" customHeight="1">
      <c r="A146" s="60">
        <v>3133</v>
      </c>
      <c r="B146" s="59" t="s">
        <v>1430</v>
      </c>
      <c r="C146" s="79">
        <v>0</v>
      </c>
      <c r="D146" s="79"/>
      <c r="E146" s="79">
        <f t="shared" si="31"/>
        <v>0</v>
      </c>
      <c r="F146" s="79"/>
      <c r="G146" s="79">
        <v>0</v>
      </c>
      <c r="H146" s="163" t="e">
        <f t="shared" si="27"/>
        <v>#DIV/0!</v>
      </c>
      <c r="I146" s="163" t="e">
        <f t="shared" si="28"/>
        <v>#DIV/0!</v>
      </c>
    </row>
    <row r="147" spans="1:9" ht="15" customHeight="1">
      <c r="A147" s="60">
        <v>3211</v>
      </c>
      <c r="B147" s="59" t="s">
        <v>1264</v>
      </c>
      <c r="C147" s="79">
        <v>1889.972791824275</v>
      </c>
      <c r="D147" s="79">
        <v>1726.55</v>
      </c>
      <c r="E147" s="79">
        <f t="shared" si="31"/>
        <v>229.15256486827261</v>
      </c>
      <c r="F147" s="79">
        <v>4329</v>
      </c>
      <c r="G147" s="79">
        <v>2655</v>
      </c>
      <c r="H147" s="163">
        <f t="shared" si="27"/>
        <v>250.73122701340824</v>
      </c>
      <c r="I147" s="163">
        <f t="shared" si="28"/>
        <v>163.05084745762713</v>
      </c>
    </row>
    <row r="148" spans="1:9" ht="15" customHeight="1">
      <c r="A148" s="60">
        <v>3212</v>
      </c>
      <c r="B148" s="59" t="s">
        <v>1265</v>
      </c>
      <c r="C148" s="79">
        <v>0</v>
      </c>
      <c r="D148" s="79"/>
      <c r="E148" s="79">
        <f t="shared" si="31"/>
        <v>0</v>
      </c>
      <c r="F148" s="79"/>
      <c r="G148" s="79">
        <v>0</v>
      </c>
      <c r="H148" s="163" t="e">
        <f t="shared" si="27"/>
        <v>#DIV/0!</v>
      </c>
      <c r="I148" s="163" t="e">
        <f t="shared" si="28"/>
        <v>#DIV/0!</v>
      </c>
    </row>
    <row r="149" spans="1:9" ht="15" customHeight="1">
      <c r="A149" s="60">
        <v>3213</v>
      </c>
      <c r="B149" s="59" t="s">
        <v>1266</v>
      </c>
      <c r="C149" s="79">
        <v>0</v>
      </c>
      <c r="D149" s="79"/>
      <c r="E149" s="79">
        <f t="shared" si="31"/>
        <v>0</v>
      </c>
      <c r="F149" s="79">
        <v>320</v>
      </c>
      <c r="G149" s="79">
        <v>0</v>
      </c>
      <c r="H149" s="163" t="e">
        <f t="shared" si="27"/>
        <v>#DIV/0!</v>
      </c>
      <c r="I149" s="163" t="e">
        <f t="shared" si="28"/>
        <v>#DIV/0!</v>
      </c>
    </row>
    <row r="150" spans="1:9" ht="15" customHeight="1">
      <c r="A150" s="60">
        <v>3221</v>
      </c>
      <c r="B150" s="59" t="s">
        <v>1267</v>
      </c>
      <c r="C150" s="79">
        <v>0</v>
      </c>
      <c r="D150" s="79"/>
      <c r="E150" s="79">
        <f t="shared" si="31"/>
        <v>0</v>
      </c>
      <c r="F150" s="79"/>
      <c r="G150" s="79">
        <v>0</v>
      </c>
      <c r="H150" s="163" t="e">
        <f t="shared" si="27"/>
        <v>#DIV/0!</v>
      </c>
      <c r="I150" s="163" t="e">
        <f t="shared" si="28"/>
        <v>#DIV/0!</v>
      </c>
    </row>
    <row r="151" spans="1:9" ht="15" customHeight="1">
      <c r="A151" s="60">
        <v>3231</v>
      </c>
      <c r="B151" s="59" t="s">
        <v>1272</v>
      </c>
      <c r="C151" s="79">
        <v>178.24673170084279</v>
      </c>
      <c r="D151" s="79">
        <v>204.36</v>
      </c>
      <c r="E151" s="79">
        <f t="shared" si="31"/>
        <v>27.123233127612981</v>
      </c>
      <c r="F151" s="79"/>
      <c r="G151" s="79">
        <v>0</v>
      </c>
      <c r="H151" s="163">
        <f t="shared" si="27"/>
        <v>0</v>
      </c>
      <c r="I151" s="163" t="e">
        <f t="shared" si="28"/>
        <v>#DIV/0!</v>
      </c>
    </row>
    <row r="152" spans="1:9" ht="15" customHeight="1">
      <c r="A152" s="60">
        <v>3233</v>
      </c>
      <c r="B152" s="59" t="s">
        <v>1274</v>
      </c>
      <c r="C152" s="79">
        <v>0</v>
      </c>
      <c r="D152" s="79">
        <v>3958.46</v>
      </c>
      <c r="E152" s="79">
        <f t="shared" si="31"/>
        <v>525.37792819696062</v>
      </c>
      <c r="F152" s="79"/>
      <c r="G152" s="79">
        <v>0</v>
      </c>
      <c r="H152" s="163">
        <f t="shared" si="27"/>
        <v>0</v>
      </c>
      <c r="I152" s="163" t="e">
        <f t="shared" si="28"/>
        <v>#DIV/0!</v>
      </c>
    </row>
    <row r="153" spans="1:9" ht="15" customHeight="1">
      <c r="A153" s="60">
        <v>3235</v>
      </c>
      <c r="B153" s="59" t="s">
        <v>1276</v>
      </c>
      <c r="C153" s="79">
        <v>2946.4463468046984</v>
      </c>
      <c r="D153" s="79"/>
      <c r="E153" s="79">
        <f t="shared" si="31"/>
        <v>0</v>
      </c>
      <c r="F153" s="79"/>
      <c r="G153" s="79">
        <v>0</v>
      </c>
      <c r="H153" s="163" t="e">
        <f t="shared" si="27"/>
        <v>#DIV/0!</v>
      </c>
      <c r="I153" s="163" t="e">
        <f t="shared" si="28"/>
        <v>#DIV/0!</v>
      </c>
    </row>
    <row r="154" spans="1:9" ht="15" customHeight="1">
      <c r="A154" s="60">
        <v>3237</v>
      </c>
      <c r="B154" s="59" t="s">
        <v>1278</v>
      </c>
      <c r="C154" s="79">
        <v>0</v>
      </c>
      <c r="D154" s="79"/>
      <c r="E154" s="79">
        <f t="shared" si="31"/>
        <v>0</v>
      </c>
      <c r="F154" s="79"/>
      <c r="G154" s="79">
        <v>0</v>
      </c>
      <c r="H154" s="163" t="e">
        <f t="shared" si="27"/>
        <v>#DIV/0!</v>
      </c>
      <c r="I154" s="163" t="e">
        <f t="shared" si="28"/>
        <v>#DIV/0!</v>
      </c>
    </row>
    <row r="155" spans="1:9" ht="15" customHeight="1">
      <c r="A155" s="60">
        <v>3238</v>
      </c>
      <c r="B155" s="59" t="s">
        <v>1279</v>
      </c>
      <c r="C155" s="79"/>
      <c r="D155" s="79"/>
      <c r="E155" s="79"/>
      <c r="F155" s="79">
        <v>1330</v>
      </c>
      <c r="G155" s="79"/>
      <c r="H155" s="163" t="e">
        <f t="shared" si="27"/>
        <v>#DIV/0!</v>
      </c>
      <c r="I155" s="163" t="e">
        <f t="shared" si="28"/>
        <v>#DIV/0!</v>
      </c>
    </row>
    <row r="156" spans="1:9" ht="15" customHeight="1">
      <c r="A156" s="60">
        <v>3239</v>
      </c>
      <c r="B156" s="59" t="s">
        <v>1280</v>
      </c>
      <c r="C156" s="79">
        <v>33.180702103656515</v>
      </c>
      <c r="D156" s="79"/>
      <c r="E156" s="79">
        <f t="shared" si="31"/>
        <v>0</v>
      </c>
      <c r="F156" s="79"/>
      <c r="G156" s="79">
        <v>0</v>
      </c>
      <c r="H156" s="163" t="e">
        <f t="shared" si="27"/>
        <v>#DIV/0!</v>
      </c>
      <c r="I156" s="163" t="e">
        <f t="shared" si="28"/>
        <v>#DIV/0!</v>
      </c>
    </row>
    <row r="157" spans="1:9" ht="15" hidden="1" customHeight="1">
      <c r="A157" s="60">
        <v>3293</v>
      </c>
      <c r="B157" s="59" t="s">
        <v>1320</v>
      </c>
      <c r="C157" s="79">
        <v>0</v>
      </c>
      <c r="D157" s="79"/>
      <c r="E157" s="79">
        <f t="shared" si="31"/>
        <v>0</v>
      </c>
      <c r="F157" s="79"/>
      <c r="G157" s="79">
        <v>0</v>
      </c>
      <c r="H157" s="163" t="e">
        <f t="shared" si="27"/>
        <v>#DIV/0!</v>
      </c>
      <c r="I157" s="163" t="e">
        <f t="shared" si="28"/>
        <v>#DIV/0!</v>
      </c>
    </row>
    <row r="158" spans="1:9" ht="15" hidden="1" customHeight="1">
      <c r="A158" s="60">
        <v>3295</v>
      </c>
      <c r="B158" s="59" t="s">
        <v>1284</v>
      </c>
      <c r="C158" s="79">
        <v>0</v>
      </c>
      <c r="D158" s="79"/>
      <c r="E158" s="79">
        <f t="shared" si="31"/>
        <v>0</v>
      </c>
      <c r="F158" s="79"/>
      <c r="G158" s="79">
        <v>0</v>
      </c>
      <c r="H158" s="163" t="e">
        <f t="shared" si="27"/>
        <v>#DIV/0!</v>
      </c>
      <c r="I158" s="163" t="e">
        <f t="shared" si="28"/>
        <v>#DIV/0!</v>
      </c>
    </row>
    <row r="159" spans="1:9" ht="19.5" hidden="1" customHeight="1">
      <c r="A159" s="60">
        <v>3432</v>
      </c>
      <c r="B159" s="81" t="s">
        <v>1321</v>
      </c>
      <c r="C159" s="79">
        <v>0</v>
      </c>
      <c r="D159" s="79"/>
      <c r="E159" s="79">
        <f t="shared" si="31"/>
        <v>0</v>
      </c>
      <c r="F159" s="79"/>
      <c r="G159" s="79">
        <v>0</v>
      </c>
      <c r="H159" s="163" t="e">
        <f t="shared" si="27"/>
        <v>#DIV/0!</v>
      </c>
      <c r="I159" s="163" t="e">
        <f t="shared" si="28"/>
        <v>#DIV/0!</v>
      </c>
    </row>
    <row r="160" spans="1:9" ht="17.25" hidden="1" customHeight="1">
      <c r="A160" s="60">
        <v>4123</v>
      </c>
      <c r="B160" s="81" t="s">
        <v>1332</v>
      </c>
      <c r="C160" s="79">
        <v>0</v>
      </c>
      <c r="D160" s="79"/>
      <c r="E160" s="79">
        <f t="shared" si="31"/>
        <v>0</v>
      </c>
      <c r="F160" s="79"/>
      <c r="G160" s="79">
        <v>0</v>
      </c>
      <c r="H160" s="163" t="e">
        <f t="shared" si="27"/>
        <v>#DIV/0!</v>
      </c>
      <c r="I160" s="163" t="e">
        <f t="shared" si="28"/>
        <v>#DIV/0!</v>
      </c>
    </row>
    <row r="161" spans="1:9" ht="17.25" customHeight="1">
      <c r="A161" s="60">
        <v>3293</v>
      </c>
      <c r="B161" s="81" t="s">
        <v>1320</v>
      </c>
      <c r="C161" s="79"/>
      <c r="D161" s="79"/>
      <c r="E161" s="79"/>
      <c r="F161" s="79">
        <v>457.96</v>
      </c>
      <c r="G161" s="79"/>
      <c r="H161" s="163" t="e">
        <f t="shared" si="27"/>
        <v>#DIV/0!</v>
      </c>
      <c r="I161" s="163" t="e">
        <f t="shared" si="28"/>
        <v>#DIV/0!</v>
      </c>
    </row>
    <row r="162" spans="1:9" ht="15" customHeight="1">
      <c r="A162" s="60">
        <v>4221</v>
      </c>
      <c r="B162" s="59" t="s">
        <v>1287</v>
      </c>
      <c r="C162" s="79">
        <v>1034.7070144004247</v>
      </c>
      <c r="D162" s="79"/>
      <c r="E162" s="79">
        <f t="shared" si="31"/>
        <v>0</v>
      </c>
      <c r="F162" s="79"/>
      <c r="G162" s="79">
        <v>0</v>
      </c>
      <c r="H162" s="163" t="e">
        <f t="shared" si="27"/>
        <v>#DIV/0!</v>
      </c>
      <c r="I162" s="163" t="e">
        <f t="shared" si="28"/>
        <v>#DIV/0!</v>
      </c>
    </row>
    <row r="163" spans="1:9" ht="15" customHeight="1">
      <c r="A163" s="60">
        <v>4227</v>
      </c>
      <c r="B163" s="59" t="s">
        <v>1657</v>
      </c>
      <c r="C163" s="79">
        <v>0</v>
      </c>
      <c r="D163" s="79"/>
      <c r="E163" s="79">
        <f t="shared" si="31"/>
        <v>0</v>
      </c>
      <c r="F163" s="79"/>
      <c r="G163" s="79">
        <v>0</v>
      </c>
      <c r="H163" s="163" t="e">
        <f t="shared" si="27"/>
        <v>#DIV/0!</v>
      </c>
      <c r="I163" s="163" t="e">
        <f t="shared" si="28"/>
        <v>#DIV/0!</v>
      </c>
    </row>
    <row r="164" spans="1:9" ht="15" hidden="1" customHeight="1">
      <c r="A164" s="60">
        <v>4262</v>
      </c>
      <c r="B164" s="59" t="s">
        <v>1541</v>
      </c>
      <c r="C164" s="79"/>
      <c r="D164" s="79"/>
      <c r="E164" s="79"/>
      <c r="F164" s="79"/>
      <c r="G164" s="79"/>
      <c r="H164" s="163" t="e">
        <f t="shared" si="27"/>
        <v>#DIV/0!</v>
      </c>
      <c r="I164" s="163" t="e">
        <f t="shared" si="28"/>
        <v>#DIV/0!</v>
      </c>
    </row>
    <row r="165" spans="1:9" ht="15" customHeight="1">
      <c r="A165" s="50"/>
      <c r="B165" s="50" t="s">
        <v>522</v>
      </c>
      <c r="C165" s="53">
        <f t="shared" ref="C165:F165" si="32">SUM(C166:C177)</f>
        <v>22504.877563209237</v>
      </c>
      <c r="D165" s="53">
        <f>SUM(D166:D177)</f>
        <v>35272.979999999996</v>
      </c>
      <c r="E165" s="53"/>
      <c r="F165" s="53">
        <f t="shared" si="32"/>
        <v>12588.11</v>
      </c>
      <c r="G165" s="53">
        <f t="shared" ref="G165" si="33">SUM(G166:G177)</f>
        <v>6221</v>
      </c>
      <c r="H165" s="162">
        <f t="shared" si="27"/>
        <v>35.687685021225882</v>
      </c>
      <c r="I165" s="162">
        <f t="shared" si="28"/>
        <v>202.34865777206238</v>
      </c>
    </row>
    <row r="166" spans="1:9" ht="15" customHeight="1">
      <c r="A166" s="60">
        <v>3111</v>
      </c>
      <c r="B166" s="59" t="s">
        <v>1429</v>
      </c>
      <c r="C166" s="79">
        <v>6773.2430818236107</v>
      </c>
      <c r="D166" s="79">
        <v>13068.96</v>
      </c>
      <c r="E166" s="79">
        <f t="shared" ref="E166:E173" si="34">D166/$E$2</f>
        <v>1734.5490742584111</v>
      </c>
      <c r="F166" s="79">
        <v>10654.11</v>
      </c>
      <c r="G166" s="79">
        <v>5150</v>
      </c>
      <c r="H166" s="163">
        <f t="shared" si="27"/>
        <v>81.522248136041441</v>
      </c>
      <c r="I166" s="163">
        <f t="shared" si="28"/>
        <v>206.8759223300971</v>
      </c>
    </row>
    <row r="167" spans="1:9" ht="15" hidden="1" customHeight="1">
      <c r="A167" s="60">
        <v>3121</v>
      </c>
      <c r="B167" s="59" t="s">
        <v>1316</v>
      </c>
      <c r="C167" s="79">
        <v>0</v>
      </c>
      <c r="D167" s="79"/>
      <c r="E167" s="79">
        <f t="shared" si="34"/>
        <v>0</v>
      </c>
      <c r="F167" s="79"/>
      <c r="G167" s="79">
        <v>221</v>
      </c>
      <c r="H167" s="163" t="e">
        <f t="shared" si="27"/>
        <v>#DIV/0!</v>
      </c>
      <c r="I167" s="163">
        <f t="shared" si="28"/>
        <v>0</v>
      </c>
    </row>
    <row r="168" spans="1:9" ht="15" customHeight="1">
      <c r="A168" s="60">
        <v>3132</v>
      </c>
      <c r="B168" s="59" t="s">
        <v>1381</v>
      </c>
      <c r="C168" s="79">
        <v>0</v>
      </c>
      <c r="D168" s="79">
        <v>2156.38</v>
      </c>
      <c r="E168" s="79">
        <f t="shared" si="34"/>
        <v>286.20080960913134</v>
      </c>
      <c r="F168" s="79">
        <v>1757.92</v>
      </c>
      <c r="G168" s="79">
        <v>850</v>
      </c>
      <c r="H168" s="163">
        <f t="shared" si="27"/>
        <v>81.521809699589127</v>
      </c>
      <c r="I168" s="163">
        <f t="shared" si="28"/>
        <v>206.81411764705882</v>
      </c>
    </row>
    <row r="169" spans="1:9" ht="15" customHeight="1">
      <c r="A169" s="60">
        <v>3211</v>
      </c>
      <c r="B169" s="59" t="s">
        <v>1264</v>
      </c>
      <c r="C169" s="79">
        <v>0</v>
      </c>
      <c r="D169" s="79">
        <v>1328.74</v>
      </c>
      <c r="E169" s="79">
        <f t="shared" si="34"/>
        <v>176.35410445285021</v>
      </c>
      <c r="F169" s="79"/>
      <c r="G169" s="79"/>
      <c r="H169" s="163">
        <f t="shared" si="27"/>
        <v>0</v>
      </c>
      <c r="I169" s="163" t="e">
        <f t="shared" si="28"/>
        <v>#DIV/0!</v>
      </c>
    </row>
    <row r="170" spans="1:9" ht="15" customHeight="1">
      <c r="A170" s="60">
        <v>3212</v>
      </c>
      <c r="B170" s="59" t="s">
        <v>1265</v>
      </c>
      <c r="C170" s="79"/>
      <c r="D170" s="79"/>
      <c r="E170" s="79"/>
      <c r="F170" s="79">
        <v>176.08</v>
      </c>
      <c r="G170" s="79"/>
      <c r="H170" s="163" t="e">
        <f t="shared" si="27"/>
        <v>#DIV/0!</v>
      </c>
      <c r="I170" s="163" t="e">
        <f t="shared" si="28"/>
        <v>#DIV/0!</v>
      </c>
    </row>
    <row r="171" spans="1:9" ht="15" customHeight="1">
      <c r="A171" s="60">
        <v>3213</v>
      </c>
      <c r="B171" s="59" t="s">
        <v>1266</v>
      </c>
      <c r="C171" s="79">
        <v>2548.6760899860637</v>
      </c>
      <c r="D171" s="79">
        <v>1547.89</v>
      </c>
      <c r="E171" s="79">
        <f t="shared" si="34"/>
        <v>205.44030791691551</v>
      </c>
      <c r="F171" s="79"/>
      <c r="G171" s="79"/>
      <c r="H171" s="163">
        <f t="shared" si="27"/>
        <v>0</v>
      </c>
      <c r="I171" s="163" t="e">
        <f t="shared" si="28"/>
        <v>#DIV/0!</v>
      </c>
    </row>
    <row r="172" spans="1:9" ht="15" customHeight="1">
      <c r="A172" s="60">
        <v>3231</v>
      </c>
      <c r="B172" s="59" t="s">
        <v>1272</v>
      </c>
      <c r="C172" s="79">
        <v>176.12316676620875</v>
      </c>
      <c r="D172" s="79"/>
      <c r="E172" s="79">
        <f t="shared" si="34"/>
        <v>0</v>
      </c>
      <c r="F172" s="79"/>
      <c r="G172" s="79"/>
      <c r="H172" s="163" t="e">
        <f t="shared" si="27"/>
        <v>#DIV/0!</v>
      </c>
      <c r="I172" s="163" t="e">
        <f t="shared" si="28"/>
        <v>#DIV/0!</v>
      </c>
    </row>
    <row r="173" spans="1:9" ht="15" customHeight="1">
      <c r="A173" s="60">
        <v>3238</v>
      </c>
      <c r="B173" s="59" t="s">
        <v>1279</v>
      </c>
      <c r="C173" s="79">
        <v>13006.835224633352</v>
      </c>
      <c r="D173" s="79">
        <v>17171.009999999998</v>
      </c>
      <c r="E173" s="79">
        <f t="shared" si="34"/>
        <v>2278.9846705156278</v>
      </c>
      <c r="F173" s="79"/>
      <c r="G173" s="79"/>
      <c r="H173" s="163">
        <f t="shared" si="27"/>
        <v>0</v>
      </c>
      <c r="I173" s="163" t="e">
        <f t="shared" si="28"/>
        <v>#DIV/0!</v>
      </c>
    </row>
    <row r="174" spans="1:9" ht="15" hidden="1" customHeight="1">
      <c r="A174" s="60">
        <v>3239</v>
      </c>
      <c r="B174" s="59" t="s">
        <v>1280</v>
      </c>
      <c r="C174" s="79"/>
      <c r="D174" s="79"/>
      <c r="E174" s="79"/>
      <c r="F174" s="79"/>
      <c r="G174" s="79"/>
      <c r="H174" s="163" t="e">
        <f t="shared" si="27"/>
        <v>#DIV/0!</v>
      </c>
      <c r="I174" s="163" t="e">
        <f t="shared" si="28"/>
        <v>#DIV/0!</v>
      </c>
    </row>
    <row r="175" spans="1:9" ht="15" hidden="1" customHeight="1">
      <c r="A175" s="60">
        <v>3294</v>
      </c>
      <c r="B175" s="59" t="s">
        <v>1283</v>
      </c>
      <c r="C175" s="79"/>
      <c r="D175" s="79"/>
      <c r="E175" s="79"/>
      <c r="F175" s="79"/>
      <c r="G175" s="79"/>
      <c r="H175" s="163" t="e">
        <f t="shared" si="27"/>
        <v>#DIV/0!</v>
      </c>
      <c r="I175" s="163" t="e">
        <f t="shared" si="28"/>
        <v>#DIV/0!</v>
      </c>
    </row>
    <row r="176" spans="1:9" ht="15" hidden="1" customHeight="1">
      <c r="A176" s="60">
        <v>4227</v>
      </c>
      <c r="B176" s="59" t="s">
        <v>1657</v>
      </c>
      <c r="C176" s="79"/>
      <c r="D176" s="79"/>
      <c r="E176" s="79"/>
      <c r="F176" s="79"/>
      <c r="G176" s="79"/>
      <c r="H176" s="163" t="e">
        <f t="shared" si="27"/>
        <v>#DIV/0!</v>
      </c>
      <c r="I176" s="163" t="e">
        <f t="shared" si="28"/>
        <v>#DIV/0!</v>
      </c>
    </row>
    <row r="177" spans="1:9" ht="15" hidden="1" customHeight="1">
      <c r="A177" s="60">
        <v>4262</v>
      </c>
      <c r="B177" s="59" t="s">
        <v>1450</v>
      </c>
      <c r="C177" s="79"/>
      <c r="D177" s="79"/>
      <c r="E177" s="79"/>
      <c r="F177" s="79"/>
      <c r="G177" s="79"/>
      <c r="H177" s="163" t="e">
        <f t="shared" si="27"/>
        <v>#DIV/0!</v>
      </c>
      <c r="I177" s="163" t="e">
        <f t="shared" si="28"/>
        <v>#DIV/0!</v>
      </c>
    </row>
    <row r="178" spans="1:9" ht="30" customHeight="1">
      <c r="A178" s="88"/>
      <c r="B178" s="88" t="s">
        <v>1597</v>
      </c>
      <c r="C178" s="89">
        <f t="shared" ref="C178" si="35">C179</f>
        <v>309175.52591412829</v>
      </c>
      <c r="D178" s="89">
        <f>D179</f>
        <v>141045.46000000002</v>
      </c>
      <c r="E178" s="89"/>
      <c r="F178" s="89">
        <f>F179</f>
        <v>85666.29</v>
      </c>
      <c r="G178" s="89">
        <f>G179</f>
        <v>126146</v>
      </c>
      <c r="H178" s="160">
        <f t="shared" si="27"/>
        <v>60.73665185678432</v>
      </c>
      <c r="I178" s="160">
        <f t="shared" si="28"/>
        <v>67.910429185229802</v>
      </c>
    </row>
    <row r="179" spans="1:9" ht="15" customHeight="1">
      <c r="A179" s="55"/>
      <c r="B179" s="55" t="s">
        <v>1517</v>
      </c>
      <c r="C179" s="71">
        <f t="shared" ref="C179" si="36">C180+C206</f>
        <v>309175.52591412829</v>
      </c>
      <c r="D179" s="71">
        <f>D180+D206</f>
        <v>141045.46000000002</v>
      </c>
      <c r="E179" s="71"/>
      <c r="F179" s="71">
        <f>F180+F206</f>
        <v>85666.29</v>
      </c>
      <c r="G179" s="71">
        <f>G180+G206</f>
        <v>126146</v>
      </c>
      <c r="H179" s="165">
        <f t="shared" si="27"/>
        <v>60.73665185678432</v>
      </c>
      <c r="I179" s="165">
        <f t="shared" si="28"/>
        <v>67.910429185229802</v>
      </c>
    </row>
    <row r="180" spans="1:9" ht="15" customHeight="1">
      <c r="A180" s="50"/>
      <c r="B180" s="50" t="s">
        <v>1516</v>
      </c>
      <c r="C180" s="53">
        <f>SUM(C181:C205)</f>
        <v>262799.25675227284</v>
      </c>
      <c r="D180" s="53">
        <f>SUM(D181:D205)</f>
        <v>119889.20000000001</v>
      </c>
      <c r="E180" s="53"/>
      <c r="F180" s="53">
        <f>SUM(F181:F205)</f>
        <v>72816.34</v>
      </c>
      <c r="G180" s="53">
        <f>SUM(G181:G205)</f>
        <v>107224</v>
      </c>
      <c r="H180" s="162">
        <f t="shared" si="27"/>
        <v>60.736363242060165</v>
      </c>
      <c r="I180" s="162">
        <f t="shared" si="28"/>
        <v>67.910486458255619</v>
      </c>
    </row>
    <row r="181" spans="1:9" ht="15" customHeight="1">
      <c r="A181" s="60">
        <v>3111</v>
      </c>
      <c r="B181" s="59" t="s">
        <v>1429</v>
      </c>
      <c r="C181" s="79">
        <v>95158.006503417608</v>
      </c>
      <c r="D181" s="79">
        <v>33355.71</v>
      </c>
      <c r="E181" s="79">
        <f t="shared" ref="E181:E205" si="37">D181/$E$2</f>
        <v>4427.0635078638261</v>
      </c>
      <c r="F181" s="79">
        <v>28116.42</v>
      </c>
      <c r="G181" s="79">
        <v>92038</v>
      </c>
      <c r="H181" s="163">
        <f t="shared" si="27"/>
        <v>84.292674327723788</v>
      </c>
      <c r="I181" s="163">
        <f t="shared" si="28"/>
        <v>30.548708142289055</v>
      </c>
    </row>
    <row r="182" spans="1:9" ht="15" customHeight="1">
      <c r="A182" s="60">
        <v>3121</v>
      </c>
      <c r="B182" s="59" t="s">
        <v>1316</v>
      </c>
      <c r="C182" s="79">
        <v>338.44316145729641</v>
      </c>
      <c r="D182" s="79">
        <v>169.22</v>
      </c>
      <c r="E182" s="79">
        <f t="shared" si="37"/>
        <v>22.45935363992302</v>
      </c>
      <c r="F182" s="79"/>
      <c r="G182" s="79">
        <v>0</v>
      </c>
      <c r="H182" s="163">
        <f t="shared" si="27"/>
        <v>0</v>
      </c>
      <c r="I182" s="163" t="e">
        <f t="shared" si="28"/>
        <v>#DIV/0!</v>
      </c>
    </row>
    <row r="183" spans="1:9" ht="15" customHeight="1">
      <c r="A183" s="60">
        <v>3132</v>
      </c>
      <c r="B183" s="59" t="s">
        <v>1381</v>
      </c>
      <c r="C183" s="79">
        <v>15701.108235450261</v>
      </c>
      <c r="D183" s="79">
        <v>5503.74</v>
      </c>
      <c r="E183" s="79">
        <f t="shared" si="37"/>
        <v>730.47182958391397</v>
      </c>
      <c r="F183" s="79">
        <v>4639.2700000000004</v>
      </c>
      <c r="G183" s="79">
        <v>15186</v>
      </c>
      <c r="H183" s="163">
        <f t="shared" si="27"/>
        <v>84.293044366194636</v>
      </c>
      <c r="I183" s="163">
        <f t="shared" si="28"/>
        <v>30.54965099433689</v>
      </c>
    </row>
    <row r="184" spans="1:9" ht="15" customHeight="1">
      <c r="A184" s="60">
        <v>3211</v>
      </c>
      <c r="B184" s="59" t="s">
        <v>1264</v>
      </c>
      <c r="C184" s="79">
        <v>4370.4293582852215</v>
      </c>
      <c r="D184" s="79">
        <v>212.77</v>
      </c>
      <c r="E184" s="79">
        <f t="shared" si="37"/>
        <v>28.239431946379984</v>
      </c>
      <c r="F184" s="79"/>
      <c r="G184" s="79"/>
      <c r="H184" s="163">
        <f t="shared" si="27"/>
        <v>0</v>
      </c>
      <c r="I184" s="163" t="e">
        <f t="shared" si="28"/>
        <v>#DIV/0!</v>
      </c>
    </row>
    <row r="185" spans="1:9" ht="15" customHeight="1">
      <c r="A185" s="60">
        <v>3212</v>
      </c>
      <c r="B185" s="59" t="s">
        <v>1265</v>
      </c>
      <c r="C185" s="79">
        <v>185.9446545888911</v>
      </c>
      <c r="D185" s="79">
        <v>168.87</v>
      </c>
      <c r="E185" s="79">
        <f t="shared" si="37"/>
        <v>22.4129006569779</v>
      </c>
      <c r="F185" s="79">
        <v>129.19999999999999</v>
      </c>
      <c r="G185" s="79"/>
      <c r="H185" s="163">
        <f t="shared" si="27"/>
        <v>76.508556878071872</v>
      </c>
      <c r="I185" s="163" t="e">
        <f t="shared" si="28"/>
        <v>#DIV/0!</v>
      </c>
    </row>
    <row r="186" spans="1:9" ht="15" customHeight="1">
      <c r="A186" s="60">
        <v>3213</v>
      </c>
      <c r="B186" s="59" t="s">
        <v>1266</v>
      </c>
      <c r="C186" s="79">
        <v>4984.4050700112812</v>
      </c>
      <c r="D186" s="79">
        <v>383.96</v>
      </c>
      <c r="E186" s="79">
        <f t="shared" si="37"/>
        <v>50.960249518879813</v>
      </c>
      <c r="F186" s="79"/>
      <c r="G186" s="79"/>
      <c r="H186" s="163">
        <f t="shared" si="27"/>
        <v>0</v>
      </c>
      <c r="I186" s="163" t="e">
        <f t="shared" si="28"/>
        <v>#DIV/0!</v>
      </c>
    </row>
    <row r="187" spans="1:9" ht="15" hidden="1" customHeight="1">
      <c r="A187" s="60">
        <v>3221</v>
      </c>
      <c r="B187" s="59" t="s">
        <v>1267</v>
      </c>
      <c r="C187" s="79">
        <v>0</v>
      </c>
      <c r="D187" s="79"/>
      <c r="E187" s="79">
        <f t="shared" si="37"/>
        <v>0</v>
      </c>
      <c r="F187" s="79"/>
      <c r="G187" s="79"/>
      <c r="H187" s="163" t="e">
        <f t="shared" si="27"/>
        <v>#DIV/0!</v>
      </c>
      <c r="I187" s="163" t="e">
        <f t="shared" si="28"/>
        <v>#DIV/0!</v>
      </c>
    </row>
    <row r="188" spans="1:9" ht="15" customHeight="1">
      <c r="A188" s="60">
        <v>3222</v>
      </c>
      <c r="B188" s="59" t="s">
        <v>1634</v>
      </c>
      <c r="C188" s="79">
        <v>0</v>
      </c>
      <c r="D188" s="79">
        <v>310.91000000000003</v>
      </c>
      <c r="E188" s="79">
        <f t="shared" si="37"/>
        <v>41.264848364191387</v>
      </c>
      <c r="F188" s="79"/>
      <c r="G188" s="79"/>
      <c r="H188" s="163">
        <f t="shared" si="27"/>
        <v>0</v>
      </c>
      <c r="I188" s="163" t="e">
        <f t="shared" si="28"/>
        <v>#DIV/0!</v>
      </c>
    </row>
    <row r="189" spans="1:9" ht="15" hidden="1" customHeight="1">
      <c r="A189" s="60">
        <v>3223</v>
      </c>
      <c r="B189" s="59" t="s">
        <v>1269</v>
      </c>
      <c r="C189" s="79">
        <v>0</v>
      </c>
      <c r="D189" s="79"/>
      <c r="E189" s="79">
        <f t="shared" si="37"/>
        <v>0</v>
      </c>
      <c r="F189" s="79"/>
      <c r="G189" s="79"/>
      <c r="H189" s="163" t="e">
        <f t="shared" si="27"/>
        <v>#DIV/0!</v>
      </c>
      <c r="I189" s="163" t="e">
        <f t="shared" si="28"/>
        <v>#DIV/0!</v>
      </c>
    </row>
    <row r="190" spans="1:9" ht="15" customHeight="1">
      <c r="A190" s="60">
        <v>3224</v>
      </c>
      <c r="B190" s="59" t="s">
        <v>1452</v>
      </c>
      <c r="C190" s="79">
        <v>135.37726458291857</v>
      </c>
      <c r="D190" s="79"/>
      <c r="E190" s="79">
        <f t="shared" si="37"/>
        <v>0</v>
      </c>
      <c r="F190" s="79"/>
      <c r="G190" s="79"/>
      <c r="H190" s="163" t="e">
        <f t="shared" si="27"/>
        <v>#DIV/0!</v>
      </c>
      <c r="I190" s="163" t="e">
        <f t="shared" si="28"/>
        <v>#DIV/0!</v>
      </c>
    </row>
    <row r="191" spans="1:9" ht="15" customHeight="1">
      <c r="A191" s="60">
        <v>3231</v>
      </c>
      <c r="B191" s="59" t="s">
        <v>1272</v>
      </c>
      <c r="C191" s="79">
        <v>0</v>
      </c>
      <c r="D191" s="79">
        <v>857.38</v>
      </c>
      <c r="E191" s="79">
        <f t="shared" si="37"/>
        <v>113.79388147853209</v>
      </c>
      <c r="F191" s="79"/>
      <c r="G191" s="79"/>
      <c r="H191" s="163">
        <f t="shared" si="27"/>
        <v>0</v>
      </c>
      <c r="I191" s="163" t="e">
        <f t="shared" si="28"/>
        <v>#DIV/0!</v>
      </c>
    </row>
    <row r="192" spans="1:9" ht="15" hidden="1" customHeight="1">
      <c r="A192" s="60">
        <v>3232</v>
      </c>
      <c r="B192" s="59" t="s">
        <v>1273</v>
      </c>
      <c r="C192" s="79">
        <v>0</v>
      </c>
      <c r="D192" s="79"/>
      <c r="E192" s="79">
        <f t="shared" si="37"/>
        <v>0</v>
      </c>
      <c r="F192" s="79"/>
      <c r="G192" s="79"/>
      <c r="H192" s="163" t="e">
        <f t="shared" si="27"/>
        <v>#DIV/0!</v>
      </c>
      <c r="I192" s="163" t="e">
        <f t="shared" si="28"/>
        <v>#DIV/0!</v>
      </c>
    </row>
    <row r="193" spans="1:9" ht="15" customHeight="1">
      <c r="A193" s="60">
        <v>3233</v>
      </c>
      <c r="B193" s="59" t="s">
        <v>1274</v>
      </c>
      <c r="C193" s="79">
        <v>564.07193576216071</v>
      </c>
      <c r="D193" s="79"/>
      <c r="E193" s="79">
        <f t="shared" si="37"/>
        <v>0</v>
      </c>
      <c r="F193" s="79">
        <v>1657.5</v>
      </c>
      <c r="G193" s="79"/>
      <c r="H193" s="163" t="e">
        <f t="shared" si="27"/>
        <v>#DIV/0!</v>
      </c>
      <c r="I193" s="163" t="e">
        <f t="shared" si="28"/>
        <v>#DIV/0!</v>
      </c>
    </row>
    <row r="194" spans="1:9" ht="15" hidden="1" customHeight="1">
      <c r="A194" s="60">
        <v>3234</v>
      </c>
      <c r="B194" s="59" t="s">
        <v>1275</v>
      </c>
      <c r="C194" s="79">
        <v>0</v>
      </c>
      <c r="D194" s="79"/>
      <c r="E194" s="79">
        <f t="shared" si="37"/>
        <v>0</v>
      </c>
      <c r="F194" s="79"/>
      <c r="G194" s="79"/>
      <c r="H194" s="163" t="e">
        <f t="shared" si="27"/>
        <v>#DIV/0!</v>
      </c>
      <c r="I194" s="163" t="e">
        <f t="shared" si="28"/>
        <v>#DIV/0!</v>
      </c>
    </row>
    <row r="195" spans="1:9" ht="15" customHeight="1">
      <c r="A195" s="60">
        <v>3235</v>
      </c>
      <c r="B195" s="59" t="s">
        <v>1276</v>
      </c>
      <c r="C195" s="79">
        <v>4825.5358683389741</v>
      </c>
      <c r="D195" s="79">
        <v>17075.27</v>
      </c>
      <c r="E195" s="79">
        <f t="shared" si="37"/>
        <v>2266.2777888380119</v>
      </c>
      <c r="F195" s="79"/>
      <c r="G195" s="79"/>
      <c r="H195" s="163">
        <f t="shared" si="27"/>
        <v>0</v>
      </c>
      <c r="I195" s="163" t="e">
        <f t="shared" si="28"/>
        <v>#DIV/0!</v>
      </c>
    </row>
    <row r="196" spans="1:9" ht="15" customHeight="1">
      <c r="A196" s="60">
        <v>3237</v>
      </c>
      <c r="B196" s="59" t="s">
        <v>1278</v>
      </c>
      <c r="C196" s="79">
        <v>21660.36233326697</v>
      </c>
      <c r="D196" s="79">
        <v>1353.77</v>
      </c>
      <c r="E196" s="79">
        <f t="shared" si="37"/>
        <v>179.67615634746829</v>
      </c>
      <c r="F196" s="79"/>
      <c r="G196" s="79"/>
      <c r="H196" s="163">
        <f t="shared" si="27"/>
        <v>0</v>
      </c>
      <c r="I196" s="163" t="e">
        <f t="shared" si="28"/>
        <v>#DIV/0!</v>
      </c>
    </row>
    <row r="197" spans="1:9" ht="15" customHeight="1">
      <c r="A197" s="60">
        <v>3238</v>
      </c>
      <c r="B197" s="59" t="s">
        <v>1279</v>
      </c>
      <c r="C197" s="79">
        <v>5640.7193576216068</v>
      </c>
      <c r="D197" s="79"/>
      <c r="E197" s="79">
        <f t="shared" si="37"/>
        <v>0</v>
      </c>
      <c r="F197" s="79"/>
      <c r="G197" s="79"/>
      <c r="H197" s="163" t="e">
        <f t="shared" si="27"/>
        <v>#DIV/0!</v>
      </c>
      <c r="I197" s="163" t="e">
        <f t="shared" si="28"/>
        <v>#DIV/0!</v>
      </c>
    </row>
    <row r="198" spans="1:9" ht="15" hidden="1" customHeight="1">
      <c r="A198" s="60">
        <v>3239</v>
      </c>
      <c r="B198" s="59" t="s">
        <v>1280</v>
      </c>
      <c r="C198" s="79">
        <v>0</v>
      </c>
      <c r="D198" s="79"/>
      <c r="E198" s="79">
        <f t="shared" si="37"/>
        <v>0</v>
      </c>
      <c r="F198" s="79"/>
      <c r="G198" s="79"/>
      <c r="H198" s="163" t="e">
        <f t="shared" ref="H198:H261" si="38">F198/D198*100</f>
        <v>#DIV/0!</v>
      </c>
      <c r="I198" s="163" t="e">
        <f t="shared" ref="I198:I261" si="39">F198/G198*100</f>
        <v>#DIV/0!</v>
      </c>
    </row>
    <row r="199" spans="1:9" ht="15" customHeight="1">
      <c r="A199" s="60">
        <v>3531</v>
      </c>
      <c r="B199" s="59" t="s">
        <v>1590</v>
      </c>
      <c r="C199" s="79">
        <v>43232.729444555043</v>
      </c>
      <c r="D199" s="79">
        <v>34721.47</v>
      </c>
      <c r="E199" s="79">
        <f t="shared" si="37"/>
        <v>4608.3310106841864</v>
      </c>
      <c r="F199" s="79">
        <v>2231.62</v>
      </c>
      <c r="G199" s="79"/>
      <c r="H199" s="163">
        <f t="shared" si="38"/>
        <v>6.4272048389656309</v>
      </c>
      <c r="I199" s="163" t="e">
        <f t="shared" si="39"/>
        <v>#DIV/0!</v>
      </c>
    </row>
    <row r="200" spans="1:9" ht="15" customHeight="1">
      <c r="A200" s="60">
        <v>3693</v>
      </c>
      <c r="B200" s="59" t="s">
        <v>1593</v>
      </c>
      <c r="C200" s="79">
        <v>16354.502621275466</v>
      </c>
      <c r="D200" s="79">
        <v>13589.48</v>
      </c>
      <c r="E200" s="79">
        <f t="shared" si="37"/>
        <v>1803.6339504943924</v>
      </c>
      <c r="F200" s="79"/>
      <c r="G200" s="79"/>
      <c r="H200" s="163">
        <f t="shared" si="38"/>
        <v>0</v>
      </c>
      <c r="I200" s="163" t="e">
        <f t="shared" si="39"/>
        <v>#DIV/0!</v>
      </c>
    </row>
    <row r="201" spans="1:9" ht="15" customHeight="1">
      <c r="A201" s="60">
        <v>3813</v>
      </c>
      <c r="B201" s="59" t="s">
        <v>1592</v>
      </c>
      <c r="C201" s="79">
        <v>6844.5152299422653</v>
      </c>
      <c r="D201" s="79">
        <v>4348.21</v>
      </c>
      <c r="E201" s="79">
        <f t="shared" si="37"/>
        <v>577.1066427765611</v>
      </c>
      <c r="F201" s="79"/>
      <c r="G201" s="79"/>
      <c r="H201" s="163">
        <f t="shared" si="38"/>
        <v>0</v>
      </c>
      <c r="I201" s="163" t="e">
        <f t="shared" si="39"/>
        <v>#DIV/0!</v>
      </c>
    </row>
    <row r="202" spans="1:9" ht="15" customHeight="1">
      <c r="A202" s="60">
        <v>3293</v>
      </c>
      <c r="B202" s="59" t="s">
        <v>1320</v>
      </c>
      <c r="C202" s="79">
        <v>1669.1220386223372</v>
      </c>
      <c r="D202" s="79"/>
      <c r="E202" s="79">
        <f t="shared" si="37"/>
        <v>0</v>
      </c>
      <c r="F202" s="79"/>
      <c r="G202" s="79"/>
      <c r="H202" s="163" t="e">
        <f t="shared" si="38"/>
        <v>#DIV/0!</v>
      </c>
      <c r="I202" s="163" t="e">
        <f t="shared" si="39"/>
        <v>#DIV/0!</v>
      </c>
    </row>
    <row r="203" spans="1:9" ht="15" customHeight="1">
      <c r="A203" s="60">
        <v>4221</v>
      </c>
      <c r="B203" s="59" t="s">
        <v>1287</v>
      </c>
      <c r="C203" s="79">
        <v>24234.388479660229</v>
      </c>
      <c r="D203" s="79"/>
      <c r="E203" s="79">
        <f t="shared" si="37"/>
        <v>0</v>
      </c>
      <c r="F203" s="79"/>
      <c r="G203" s="79"/>
      <c r="H203" s="163" t="e">
        <f t="shared" si="38"/>
        <v>#DIV/0!</v>
      </c>
      <c r="I203" s="163" t="e">
        <f t="shared" si="39"/>
        <v>#DIV/0!</v>
      </c>
    </row>
    <row r="204" spans="1:9" ht="15" customHeight="1">
      <c r="A204" s="60">
        <v>4224</v>
      </c>
      <c r="B204" s="59" t="s">
        <v>1334</v>
      </c>
      <c r="C204" s="79">
        <v>16899.595195434333</v>
      </c>
      <c r="D204" s="79"/>
      <c r="E204" s="79">
        <f t="shared" si="37"/>
        <v>0</v>
      </c>
      <c r="F204" s="79">
        <v>20250.18</v>
      </c>
      <c r="G204" s="79"/>
      <c r="H204" s="163" t="e">
        <f t="shared" si="38"/>
        <v>#DIV/0!</v>
      </c>
      <c r="I204" s="163" t="e">
        <f t="shared" si="39"/>
        <v>#DIV/0!</v>
      </c>
    </row>
    <row r="205" spans="1:9" ht="15" customHeight="1">
      <c r="A205" s="60">
        <v>4262</v>
      </c>
      <c r="B205" s="59" t="s">
        <v>1450</v>
      </c>
      <c r="C205" s="79">
        <v>0</v>
      </c>
      <c r="D205" s="79">
        <v>7838.44</v>
      </c>
      <c r="E205" s="79">
        <f t="shared" si="37"/>
        <v>1040.3397703895414</v>
      </c>
      <c r="F205" s="79">
        <v>15792.15</v>
      </c>
      <c r="G205" s="79"/>
      <c r="H205" s="163">
        <f t="shared" si="38"/>
        <v>201.47057322630525</v>
      </c>
      <c r="I205" s="163" t="e">
        <f t="shared" si="39"/>
        <v>#DIV/0!</v>
      </c>
    </row>
    <row r="206" spans="1:9" ht="15" customHeight="1">
      <c r="A206" s="50"/>
      <c r="B206" s="50" t="s">
        <v>1554</v>
      </c>
      <c r="C206" s="53">
        <f>SUM(C207:C231)</f>
        <v>46376.269161855453</v>
      </c>
      <c r="D206" s="53">
        <f t="shared" ref="D206" si="40">SUM(D207:D231)</f>
        <v>21156.260000000002</v>
      </c>
      <c r="E206" s="53"/>
      <c r="F206" s="53">
        <f>SUM(F207:F231)</f>
        <v>12849.95</v>
      </c>
      <c r="G206" s="53">
        <f t="shared" ref="G206" si="41">SUM(G207:G231)</f>
        <v>18922</v>
      </c>
      <c r="H206" s="162">
        <f t="shared" si="38"/>
        <v>60.738287391060609</v>
      </c>
      <c r="I206" s="162">
        <f t="shared" si="39"/>
        <v>67.91010464010148</v>
      </c>
    </row>
    <row r="207" spans="1:9" ht="15" customHeight="1">
      <c r="A207" s="60">
        <v>3111</v>
      </c>
      <c r="B207" s="59" t="s">
        <v>1429</v>
      </c>
      <c r="C207" s="79">
        <v>16792.620611852144</v>
      </c>
      <c r="D207" s="79">
        <v>5886.28</v>
      </c>
      <c r="E207" s="79">
        <f t="shared" ref="E207:E231" si="42">D207/$E$2</f>
        <v>781.24361271484497</v>
      </c>
      <c r="F207" s="79">
        <v>4961.71</v>
      </c>
      <c r="G207" s="79">
        <v>16242</v>
      </c>
      <c r="H207" s="163">
        <f t="shared" si="38"/>
        <v>84.292796129304079</v>
      </c>
      <c r="I207" s="163">
        <f t="shared" si="39"/>
        <v>30.548639330131756</v>
      </c>
    </row>
    <row r="208" spans="1:9" ht="15" customHeight="1">
      <c r="A208" s="60">
        <v>3121</v>
      </c>
      <c r="B208" s="59" t="s">
        <v>1316</v>
      </c>
      <c r="C208" s="79">
        <v>59.725263786581721</v>
      </c>
      <c r="D208" s="79">
        <v>29.26</v>
      </c>
      <c r="E208" s="79">
        <f t="shared" si="42"/>
        <v>3.8834693742119581</v>
      </c>
      <c r="F208" s="79"/>
      <c r="G208" s="79">
        <v>0</v>
      </c>
      <c r="H208" s="163">
        <f t="shared" si="38"/>
        <v>0</v>
      </c>
      <c r="I208" s="163" t="e">
        <f t="shared" si="39"/>
        <v>#DIV/0!</v>
      </c>
    </row>
    <row r="209" spans="1:9" ht="15" customHeight="1">
      <c r="A209" s="60">
        <v>3132</v>
      </c>
      <c r="B209" s="59" t="s">
        <v>1381</v>
      </c>
      <c r="C209" s="79">
        <v>2770.8540712721478</v>
      </c>
      <c r="D209" s="79">
        <v>971.23</v>
      </c>
      <c r="E209" s="79">
        <f t="shared" si="42"/>
        <v>128.90437321653727</v>
      </c>
      <c r="F209" s="79">
        <v>818.7</v>
      </c>
      <c r="G209" s="79">
        <v>2680</v>
      </c>
      <c r="H209" s="163">
        <f t="shared" si="38"/>
        <v>84.295172101356016</v>
      </c>
      <c r="I209" s="163">
        <f t="shared" si="39"/>
        <v>30.548507462686569</v>
      </c>
    </row>
    <row r="210" spans="1:9" ht="15" customHeight="1">
      <c r="A210" s="60">
        <v>3211</v>
      </c>
      <c r="B210" s="59" t="s">
        <v>1264</v>
      </c>
      <c r="C210" s="79">
        <v>771.25223969739193</v>
      </c>
      <c r="D210" s="79">
        <v>37.549999999999997</v>
      </c>
      <c r="E210" s="79">
        <f t="shared" si="42"/>
        <v>4.9837414559692075</v>
      </c>
      <c r="F210" s="79"/>
      <c r="G210" s="79"/>
      <c r="H210" s="163">
        <f t="shared" si="38"/>
        <v>0</v>
      </c>
      <c r="I210" s="163" t="e">
        <f t="shared" si="39"/>
        <v>#DIV/0!</v>
      </c>
    </row>
    <row r="211" spans="1:9" ht="15" customHeight="1">
      <c r="A211" s="60">
        <v>3212</v>
      </c>
      <c r="B211" s="59" t="s">
        <v>1265</v>
      </c>
      <c r="C211" s="79">
        <v>32.782533678412634</v>
      </c>
      <c r="D211" s="79">
        <v>29.78</v>
      </c>
      <c r="E211" s="79">
        <f t="shared" si="42"/>
        <v>3.9524852345875638</v>
      </c>
      <c r="F211" s="79">
        <v>22.8</v>
      </c>
      <c r="G211" s="79"/>
      <c r="H211" s="163">
        <f t="shared" si="38"/>
        <v>76.56145063801209</v>
      </c>
      <c r="I211" s="163" t="e">
        <f t="shared" si="39"/>
        <v>#DIV/0!</v>
      </c>
    </row>
    <row r="212" spans="1:9" ht="15" customHeight="1">
      <c r="A212" s="60">
        <v>3213</v>
      </c>
      <c r="B212" s="59" t="s">
        <v>1266</v>
      </c>
      <c r="C212" s="79">
        <v>879.55405136372678</v>
      </c>
      <c r="D212" s="79">
        <v>67.760000000000005</v>
      </c>
      <c r="E212" s="79">
        <f t="shared" si="42"/>
        <v>8.9932974981750622</v>
      </c>
      <c r="F212" s="79"/>
      <c r="G212" s="79"/>
      <c r="H212" s="163">
        <f t="shared" si="38"/>
        <v>0</v>
      </c>
      <c r="I212" s="163" t="e">
        <f t="shared" si="39"/>
        <v>#DIV/0!</v>
      </c>
    </row>
    <row r="213" spans="1:9" ht="15" hidden="1" customHeight="1">
      <c r="A213" s="60">
        <v>3221</v>
      </c>
      <c r="B213" s="59" t="s">
        <v>1267</v>
      </c>
      <c r="C213" s="79">
        <v>0</v>
      </c>
      <c r="D213" s="79"/>
      <c r="E213" s="79">
        <f t="shared" si="42"/>
        <v>0</v>
      </c>
      <c r="F213" s="79"/>
      <c r="G213" s="79"/>
      <c r="H213" s="163" t="e">
        <f t="shared" si="38"/>
        <v>#DIV/0!</v>
      </c>
      <c r="I213" s="163" t="e">
        <f t="shared" si="39"/>
        <v>#DIV/0!</v>
      </c>
    </row>
    <row r="214" spans="1:9" ht="15" customHeight="1">
      <c r="A214" s="60">
        <v>3222</v>
      </c>
      <c r="B214" s="59" t="s">
        <v>1632</v>
      </c>
      <c r="C214" s="79">
        <v>0</v>
      </c>
      <c r="D214" s="79">
        <v>54.87</v>
      </c>
      <c r="E214" s="79">
        <f t="shared" si="42"/>
        <v>7.2825004977105312</v>
      </c>
      <c r="F214" s="79"/>
      <c r="G214" s="79"/>
      <c r="H214" s="163">
        <f t="shared" si="38"/>
        <v>0</v>
      </c>
      <c r="I214" s="163" t="e">
        <f t="shared" si="39"/>
        <v>#DIV/0!</v>
      </c>
    </row>
    <row r="215" spans="1:9" ht="15" hidden="1" customHeight="1">
      <c r="A215" s="60">
        <v>3223</v>
      </c>
      <c r="B215" s="59" t="s">
        <v>1269</v>
      </c>
      <c r="C215" s="79">
        <v>0</v>
      </c>
      <c r="D215" s="79"/>
      <c r="E215" s="79">
        <f t="shared" si="42"/>
        <v>0</v>
      </c>
      <c r="F215" s="79"/>
      <c r="G215" s="79"/>
      <c r="H215" s="163" t="e">
        <f t="shared" si="38"/>
        <v>#DIV/0!</v>
      </c>
      <c r="I215" s="163" t="e">
        <f t="shared" si="39"/>
        <v>#DIV/0!</v>
      </c>
    </row>
    <row r="216" spans="1:9" ht="15" customHeight="1">
      <c r="A216" s="60">
        <v>3224</v>
      </c>
      <c r="B216" s="59" t="s">
        <v>1452</v>
      </c>
      <c r="C216" s="79">
        <v>23.890105514632687</v>
      </c>
      <c r="D216" s="79"/>
      <c r="E216" s="79">
        <f t="shared" si="42"/>
        <v>0</v>
      </c>
      <c r="F216" s="79"/>
      <c r="G216" s="79"/>
      <c r="H216" s="163" t="e">
        <f t="shared" si="38"/>
        <v>#DIV/0!</v>
      </c>
      <c r="I216" s="163" t="e">
        <f t="shared" si="39"/>
        <v>#DIV/0!</v>
      </c>
    </row>
    <row r="217" spans="1:9" ht="15" customHeight="1">
      <c r="A217" s="60">
        <v>3231</v>
      </c>
      <c r="B217" s="59" t="s">
        <v>1272</v>
      </c>
      <c r="C217" s="79">
        <v>0</v>
      </c>
      <c r="D217" s="79">
        <v>151.30000000000001</v>
      </c>
      <c r="E217" s="79">
        <f t="shared" si="42"/>
        <v>20.080960913132923</v>
      </c>
      <c r="F217" s="79"/>
      <c r="G217" s="79"/>
      <c r="H217" s="163">
        <f t="shared" si="38"/>
        <v>0</v>
      </c>
      <c r="I217" s="163" t="e">
        <f t="shared" si="39"/>
        <v>#DIV/0!</v>
      </c>
    </row>
    <row r="218" spans="1:9" ht="15" hidden="1" customHeight="1">
      <c r="A218" s="60">
        <v>3232</v>
      </c>
      <c r="B218" s="59" t="s">
        <v>1273</v>
      </c>
      <c r="C218" s="79">
        <v>0</v>
      </c>
      <c r="D218" s="79"/>
      <c r="E218" s="79">
        <f t="shared" si="42"/>
        <v>0</v>
      </c>
      <c r="F218" s="79"/>
      <c r="G218" s="79"/>
      <c r="H218" s="163" t="e">
        <f t="shared" si="38"/>
        <v>#DIV/0!</v>
      </c>
      <c r="I218" s="163" t="e">
        <f t="shared" si="39"/>
        <v>#DIV/0!</v>
      </c>
    </row>
    <row r="219" spans="1:9" ht="15" customHeight="1">
      <c r="A219" s="60">
        <v>3233</v>
      </c>
      <c r="B219" s="59" t="s">
        <v>1274</v>
      </c>
      <c r="C219" s="79">
        <v>99.54210631096953</v>
      </c>
      <c r="D219" s="79"/>
      <c r="E219" s="79">
        <f t="shared" si="42"/>
        <v>0</v>
      </c>
      <c r="F219" s="79">
        <v>292.5</v>
      </c>
      <c r="G219" s="79"/>
      <c r="H219" s="163" t="e">
        <f t="shared" si="38"/>
        <v>#DIV/0!</v>
      </c>
      <c r="I219" s="163" t="e">
        <f t="shared" si="39"/>
        <v>#DIV/0!</v>
      </c>
    </row>
    <row r="220" spans="1:9" ht="15" hidden="1" customHeight="1">
      <c r="A220" s="60">
        <v>3234</v>
      </c>
      <c r="B220" s="59" t="s">
        <v>1275</v>
      </c>
      <c r="C220" s="79">
        <v>0</v>
      </c>
      <c r="D220" s="79"/>
      <c r="E220" s="79">
        <f t="shared" si="42"/>
        <v>0</v>
      </c>
      <c r="F220" s="79"/>
      <c r="G220" s="79"/>
      <c r="H220" s="163" t="e">
        <f t="shared" si="38"/>
        <v>#DIV/0!</v>
      </c>
      <c r="I220" s="163" t="e">
        <f t="shared" si="39"/>
        <v>#DIV/0!</v>
      </c>
    </row>
    <row r="221" spans="1:9" ht="15" customHeight="1">
      <c r="A221" s="60">
        <v>3235</v>
      </c>
      <c r="B221" s="59" t="s">
        <v>1276</v>
      </c>
      <c r="C221" s="79">
        <v>851.54953878824074</v>
      </c>
      <c r="D221" s="79">
        <v>3013.28</v>
      </c>
      <c r="E221" s="79">
        <f t="shared" si="42"/>
        <v>399.9309841396244</v>
      </c>
      <c r="F221" s="79"/>
      <c r="G221" s="79"/>
      <c r="H221" s="163">
        <f t="shared" si="38"/>
        <v>0</v>
      </c>
      <c r="I221" s="163" t="e">
        <f t="shared" si="39"/>
        <v>#DIV/0!</v>
      </c>
    </row>
    <row r="222" spans="1:9" ht="15" customHeight="1">
      <c r="A222" s="60">
        <v>3237</v>
      </c>
      <c r="B222" s="59" t="s">
        <v>1278</v>
      </c>
      <c r="C222" s="79">
        <v>3822.4168823412301</v>
      </c>
      <c r="D222" s="79">
        <v>238.9</v>
      </c>
      <c r="E222" s="79">
        <f t="shared" si="42"/>
        <v>31.707478930254162</v>
      </c>
      <c r="F222" s="79"/>
      <c r="G222" s="79"/>
      <c r="H222" s="163">
        <f t="shared" si="38"/>
        <v>0</v>
      </c>
      <c r="I222" s="163" t="e">
        <f t="shared" si="39"/>
        <v>#DIV/0!</v>
      </c>
    </row>
    <row r="223" spans="1:9" ht="15" customHeight="1">
      <c r="A223" s="60">
        <v>3238</v>
      </c>
      <c r="B223" s="59" t="s">
        <v>1279</v>
      </c>
      <c r="C223" s="79">
        <v>995.4210631096953</v>
      </c>
      <c r="D223" s="79"/>
      <c r="E223" s="79">
        <f t="shared" si="42"/>
        <v>0</v>
      </c>
      <c r="F223" s="79"/>
      <c r="G223" s="79"/>
      <c r="H223" s="163" t="e">
        <f t="shared" si="38"/>
        <v>#DIV/0!</v>
      </c>
      <c r="I223" s="163" t="e">
        <f t="shared" si="39"/>
        <v>#DIV/0!</v>
      </c>
    </row>
    <row r="224" spans="1:9" ht="15" hidden="1" customHeight="1">
      <c r="A224" s="60">
        <v>3239</v>
      </c>
      <c r="B224" s="59" t="s">
        <v>1280</v>
      </c>
      <c r="C224" s="79">
        <v>0</v>
      </c>
      <c r="D224" s="79"/>
      <c r="E224" s="79">
        <f t="shared" si="42"/>
        <v>0</v>
      </c>
      <c r="F224" s="79"/>
      <c r="G224" s="79"/>
      <c r="H224" s="163" t="e">
        <f t="shared" si="38"/>
        <v>#DIV/0!</v>
      </c>
      <c r="I224" s="163" t="e">
        <f t="shared" si="39"/>
        <v>#DIV/0!</v>
      </c>
    </row>
    <row r="225" spans="1:9" ht="15" customHeight="1">
      <c r="A225" s="60">
        <v>3293</v>
      </c>
      <c r="B225" s="59" t="s">
        <v>1320</v>
      </c>
      <c r="C225" s="79">
        <v>294.51191187205518</v>
      </c>
      <c r="D225" s="79"/>
      <c r="E225" s="79">
        <f t="shared" si="42"/>
        <v>0</v>
      </c>
      <c r="F225" s="79"/>
      <c r="G225" s="79"/>
      <c r="H225" s="163" t="e">
        <f t="shared" si="38"/>
        <v>#DIV/0!</v>
      </c>
      <c r="I225" s="163" t="e">
        <f t="shared" si="39"/>
        <v>#DIV/0!</v>
      </c>
    </row>
    <row r="226" spans="1:9" ht="15" customHeight="1">
      <c r="A226" s="60">
        <v>3531</v>
      </c>
      <c r="B226" s="59" t="s">
        <v>1590</v>
      </c>
      <c r="C226" s="79">
        <v>7629.3051960979492</v>
      </c>
      <c r="D226" s="79">
        <v>6127.3</v>
      </c>
      <c r="E226" s="79">
        <f t="shared" si="42"/>
        <v>813.23246399893821</v>
      </c>
      <c r="F226" s="79">
        <v>393.83</v>
      </c>
      <c r="G226" s="79"/>
      <c r="H226" s="163">
        <f t="shared" si="38"/>
        <v>6.4274639727122871</v>
      </c>
      <c r="I226" s="163" t="e">
        <f t="shared" si="39"/>
        <v>#DIV/0!</v>
      </c>
    </row>
    <row r="227" spans="1:9" ht="15" customHeight="1">
      <c r="A227" s="60">
        <v>3691</v>
      </c>
      <c r="B227" s="59" t="s">
        <v>1455</v>
      </c>
      <c r="C227" s="79">
        <v>2886.0574689760433</v>
      </c>
      <c r="D227" s="79">
        <v>2398.15</v>
      </c>
      <c r="E227" s="79">
        <f t="shared" si="42"/>
        <v>318.28920299953546</v>
      </c>
      <c r="F227" s="79"/>
      <c r="G227" s="79"/>
      <c r="H227" s="163">
        <f t="shared" si="38"/>
        <v>0</v>
      </c>
      <c r="I227" s="163" t="e">
        <f t="shared" si="39"/>
        <v>#DIV/0!</v>
      </c>
    </row>
    <row r="228" spans="1:9" ht="15" customHeight="1">
      <c r="A228" s="60">
        <v>3813</v>
      </c>
      <c r="B228" s="59" t="s">
        <v>1592</v>
      </c>
      <c r="C228" s="79">
        <v>1207.9102793815116</v>
      </c>
      <c r="D228" s="79">
        <v>767.34</v>
      </c>
      <c r="E228" s="79">
        <f t="shared" si="42"/>
        <v>101.84351980887915</v>
      </c>
      <c r="F228" s="79"/>
      <c r="G228" s="79"/>
      <c r="H228" s="163">
        <f t="shared" si="38"/>
        <v>0</v>
      </c>
      <c r="I228" s="163" t="e">
        <f t="shared" si="39"/>
        <v>#DIV/0!</v>
      </c>
    </row>
    <row r="229" spans="1:9" ht="15" customHeight="1">
      <c r="A229" s="60">
        <v>4221</v>
      </c>
      <c r="B229" s="59" t="s">
        <v>1287</v>
      </c>
      <c r="C229" s="79">
        <v>4276.5943327360801</v>
      </c>
      <c r="D229" s="79"/>
      <c r="E229" s="79">
        <f t="shared" si="42"/>
        <v>0</v>
      </c>
      <c r="F229" s="79"/>
      <c r="G229" s="79"/>
      <c r="H229" s="163" t="e">
        <f t="shared" si="38"/>
        <v>#DIV/0!</v>
      </c>
      <c r="I229" s="163" t="e">
        <f t="shared" si="39"/>
        <v>#DIV/0!</v>
      </c>
    </row>
    <row r="230" spans="1:9" ht="15" customHeight="1">
      <c r="A230" s="60">
        <v>4224</v>
      </c>
      <c r="B230" s="59" t="s">
        <v>1334</v>
      </c>
      <c r="C230" s="79">
        <v>2982.2815050766471</v>
      </c>
      <c r="D230" s="79"/>
      <c r="E230" s="79">
        <f t="shared" si="42"/>
        <v>0</v>
      </c>
      <c r="F230" s="79">
        <v>3573.56</v>
      </c>
      <c r="G230" s="79"/>
      <c r="H230" s="163" t="e">
        <f t="shared" si="38"/>
        <v>#DIV/0!</v>
      </c>
      <c r="I230" s="163" t="e">
        <f t="shared" si="39"/>
        <v>#DIV/0!</v>
      </c>
    </row>
    <row r="231" spans="1:9" ht="15" customHeight="1">
      <c r="A231" s="60">
        <v>4262</v>
      </c>
      <c r="B231" s="59" t="s">
        <v>1450</v>
      </c>
      <c r="C231" s="79">
        <v>0</v>
      </c>
      <c r="D231" s="79">
        <v>1383.26</v>
      </c>
      <c r="E231" s="79">
        <f t="shared" si="42"/>
        <v>183.59015196761561</v>
      </c>
      <c r="F231" s="79">
        <v>2786.85</v>
      </c>
      <c r="G231" s="79"/>
      <c r="H231" s="163">
        <f t="shared" si="38"/>
        <v>201.46971646689704</v>
      </c>
      <c r="I231" s="163" t="e">
        <f t="shared" si="39"/>
        <v>#DIV/0!</v>
      </c>
    </row>
    <row r="232" spans="1:9" ht="30" customHeight="1">
      <c r="A232" s="88"/>
      <c r="B232" s="88" t="s">
        <v>1571</v>
      </c>
      <c r="C232" s="89">
        <f>C233+C334+C347+C372+C395+C436+C587+C675+C693+C702+C657</f>
        <v>2137633.6850487757</v>
      </c>
      <c r="D232" s="89">
        <f>D233+D334+D347+D372+D395+D436+D587+D675+D693+D702+D657</f>
        <v>923580.79999999993</v>
      </c>
      <c r="E232" s="89"/>
      <c r="F232" s="89">
        <f>F233+F334+F347+F372+F395+F436+F587+F675+F693+F702+F657</f>
        <v>986352.2699999999</v>
      </c>
      <c r="G232" s="89">
        <f>G233+G334+G347+G372+G395+G436+G587+G675+G693+G702+G657</f>
        <v>1870247.3561616563</v>
      </c>
      <c r="H232" s="160">
        <f t="shared" si="38"/>
        <v>106.7965325827475</v>
      </c>
      <c r="I232" s="160">
        <f t="shared" si="39"/>
        <v>52.739134572247657</v>
      </c>
    </row>
    <row r="233" spans="1:9" ht="15" customHeight="1">
      <c r="A233" s="55"/>
      <c r="B233" s="55" t="s">
        <v>1471</v>
      </c>
      <c r="C233" s="56">
        <f t="shared" ref="C233:F233" si="43">C234+C286</f>
        <v>1261767.602362466</v>
      </c>
      <c r="D233" s="56">
        <f>D234+D286</f>
        <v>388125.23</v>
      </c>
      <c r="E233" s="56"/>
      <c r="F233" s="56">
        <f t="shared" si="43"/>
        <v>460437.49</v>
      </c>
      <c r="G233" s="56">
        <f>G234+G286</f>
        <v>702076.84650607221</v>
      </c>
      <c r="H233" s="161">
        <f t="shared" si="38"/>
        <v>118.63116705914737</v>
      </c>
      <c r="I233" s="161">
        <f t="shared" si="39"/>
        <v>65.582206889658153</v>
      </c>
    </row>
    <row r="234" spans="1:9" ht="15" customHeight="1">
      <c r="A234" s="50"/>
      <c r="B234" s="50" t="s">
        <v>1262</v>
      </c>
      <c r="C234" s="53">
        <f t="shared" ref="C234:F234" si="44">SUM(C235:C285)</f>
        <v>1261767.602362466</v>
      </c>
      <c r="D234" s="53">
        <f>SUM(D235:D285)</f>
        <v>388125.23</v>
      </c>
      <c r="E234" s="53"/>
      <c r="F234" s="53">
        <f t="shared" si="44"/>
        <v>262507.44</v>
      </c>
      <c r="G234" s="53">
        <f t="shared" ref="G234" si="45">SUM(G235:G285)</f>
        <v>702076.84650607221</v>
      </c>
      <c r="H234" s="162">
        <f t="shared" si="38"/>
        <v>67.634727069920203</v>
      </c>
      <c r="I234" s="162">
        <f t="shared" si="39"/>
        <v>37.390129201152853</v>
      </c>
    </row>
    <row r="235" spans="1:9" ht="15" customHeight="1">
      <c r="A235" s="97" t="s">
        <v>1473</v>
      </c>
      <c r="B235" s="59" t="s">
        <v>1429</v>
      </c>
      <c r="C235" s="79">
        <v>177804.76474882208</v>
      </c>
      <c r="D235" s="79">
        <v>105751.77</v>
      </c>
      <c r="E235" s="79">
        <f t="shared" ref="E235:E285" si="46">D235/$E$2</f>
        <v>14035.671909217599</v>
      </c>
      <c r="F235" s="79">
        <v>85084.85</v>
      </c>
      <c r="G235" s="79">
        <v>172539.65093901387</v>
      </c>
      <c r="H235" s="163">
        <f t="shared" si="38"/>
        <v>80.457140339116791</v>
      </c>
      <c r="I235" s="163">
        <f t="shared" si="39"/>
        <v>49.31321556346154</v>
      </c>
    </row>
    <row r="236" spans="1:9" ht="15" customHeight="1">
      <c r="A236" s="97" t="s">
        <v>1480</v>
      </c>
      <c r="B236" s="59" t="s">
        <v>1518</v>
      </c>
      <c r="C236" s="79">
        <v>931.31594664543093</v>
      </c>
      <c r="D236" s="79">
        <v>1328.91</v>
      </c>
      <c r="E236" s="79">
        <f t="shared" si="46"/>
        <v>176.3766673302807</v>
      </c>
      <c r="F236" s="79">
        <v>695.17</v>
      </c>
      <c r="G236" s="79">
        <v>2256.2877430486428</v>
      </c>
      <c r="H236" s="163">
        <f t="shared" si="38"/>
        <v>52.311292713577288</v>
      </c>
      <c r="I236" s="163">
        <f t="shared" si="39"/>
        <v>30.810343323529409</v>
      </c>
    </row>
    <row r="237" spans="1:9" ht="15" customHeight="1">
      <c r="A237" s="97" t="s">
        <v>1481</v>
      </c>
      <c r="B237" s="59" t="s">
        <v>1316</v>
      </c>
      <c r="C237" s="79">
        <v>0</v>
      </c>
      <c r="D237" s="79"/>
      <c r="E237" s="79">
        <f t="shared" si="46"/>
        <v>0</v>
      </c>
      <c r="F237" s="79">
        <v>300</v>
      </c>
      <c r="G237" s="79">
        <v>0</v>
      </c>
      <c r="H237" s="163" t="e">
        <f t="shared" si="38"/>
        <v>#DIV/0!</v>
      </c>
      <c r="I237" s="163" t="e">
        <f t="shared" si="39"/>
        <v>#DIV/0!</v>
      </c>
    </row>
    <row r="238" spans="1:9" ht="15" customHeight="1">
      <c r="A238" s="97" t="s">
        <v>1474</v>
      </c>
      <c r="B238" s="59" t="s">
        <v>1381</v>
      </c>
      <c r="C238" s="79">
        <v>29337.845908819429</v>
      </c>
      <c r="D238" s="79">
        <v>17449.060000000001</v>
      </c>
      <c r="E238" s="79">
        <f t="shared" si="46"/>
        <v>2315.8882473953149</v>
      </c>
      <c r="F238" s="79">
        <v>14052.91</v>
      </c>
      <c r="G238" s="79">
        <v>28469.042404937289</v>
      </c>
      <c r="H238" s="163">
        <f t="shared" si="38"/>
        <v>80.536773900714422</v>
      </c>
      <c r="I238" s="163">
        <f t="shared" si="39"/>
        <v>49.362074776223771</v>
      </c>
    </row>
    <row r="239" spans="1:9" ht="15" hidden="1" customHeight="1">
      <c r="A239" s="97" t="s">
        <v>1475</v>
      </c>
      <c r="B239" s="59" t="s">
        <v>1519</v>
      </c>
      <c r="C239" s="79">
        <v>0</v>
      </c>
      <c r="D239" s="79"/>
      <c r="E239" s="79">
        <f t="shared" si="46"/>
        <v>0</v>
      </c>
      <c r="F239" s="79"/>
      <c r="G239" s="79">
        <v>0</v>
      </c>
      <c r="H239" s="163" t="e">
        <f t="shared" si="38"/>
        <v>#DIV/0!</v>
      </c>
      <c r="I239" s="163" t="e">
        <f t="shared" si="39"/>
        <v>#DIV/0!</v>
      </c>
    </row>
    <row r="240" spans="1:9" ht="15" customHeight="1">
      <c r="A240" s="97">
        <v>3211</v>
      </c>
      <c r="B240" s="59" t="s">
        <v>1264</v>
      </c>
      <c r="C240" s="79">
        <v>7439.2461344482044</v>
      </c>
      <c r="D240" s="79">
        <v>2541.59</v>
      </c>
      <c r="E240" s="79">
        <f t="shared" si="46"/>
        <v>337.32696263852944</v>
      </c>
      <c r="F240" s="79">
        <f>16859.98+430+330.6</f>
        <v>17620.579999999998</v>
      </c>
      <c r="G240" s="79">
        <v>26544.56168292521</v>
      </c>
      <c r="H240" s="163">
        <f t="shared" si="38"/>
        <v>693.28963365452319</v>
      </c>
      <c r="I240" s="163">
        <f t="shared" si="39"/>
        <v>66.381130004999989</v>
      </c>
    </row>
    <row r="241" spans="1:9" ht="15" customHeight="1">
      <c r="A241" s="97">
        <v>3212</v>
      </c>
      <c r="B241" s="59" t="s">
        <v>1265</v>
      </c>
      <c r="C241" s="79">
        <v>129.53746101267501</v>
      </c>
      <c r="D241" s="79">
        <v>180.09</v>
      </c>
      <c r="E241" s="79">
        <f t="shared" si="46"/>
        <v>23.902050567390006</v>
      </c>
      <c r="F241" s="79">
        <v>150.96</v>
      </c>
      <c r="G241" s="79">
        <v>0</v>
      </c>
      <c r="H241" s="163">
        <f t="shared" si="38"/>
        <v>83.824754289521906</v>
      </c>
      <c r="I241" s="163" t="e">
        <f t="shared" si="39"/>
        <v>#DIV/0!</v>
      </c>
    </row>
    <row r="242" spans="1:9" ht="15" customHeight="1">
      <c r="A242" s="97" t="s">
        <v>1476</v>
      </c>
      <c r="B242" s="59" t="s">
        <v>1266</v>
      </c>
      <c r="C242" s="79">
        <v>7655.9824805892886</v>
      </c>
      <c r="D242" s="79">
        <v>5608.82</v>
      </c>
      <c r="E242" s="79">
        <f t="shared" si="46"/>
        <v>744.41834229212282</v>
      </c>
      <c r="F242" s="79">
        <f>6709.99+67+40+85+320+380</f>
        <v>7601.99</v>
      </c>
      <c r="G242" s="79">
        <v>10617.824673170084</v>
      </c>
      <c r="H242" s="163">
        <f t="shared" si="38"/>
        <v>135.5363516746838</v>
      </c>
      <c r="I242" s="163">
        <f t="shared" si="39"/>
        <v>71.59649206875001</v>
      </c>
    </row>
    <row r="243" spans="1:9" ht="15" customHeight="1">
      <c r="A243" s="97">
        <v>3214</v>
      </c>
      <c r="B243" s="59" t="s">
        <v>1595</v>
      </c>
      <c r="C243" s="79">
        <v>30.791691552193242</v>
      </c>
      <c r="D243" s="79">
        <v>10.88</v>
      </c>
      <c r="E243" s="79">
        <f t="shared" si="46"/>
        <v>1.4440241555511315</v>
      </c>
      <c r="F243" s="79"/>
      <c r="G243" s="79">
        <v>0</v>
      </c>
      <c r="H243" s="163">
        <f t="shared" si="38"/>
        <v>0</v>
      </c>
      <c r="I243" s="163" t="e">
        <f t="shared" si="39"/>
        <v>#DIV/0!</v>
      </c>
    </row>
    <row r="244" spans="1:9" ht="15" customHeight="1">
      <c r="A244" s="97" t="s">
        <v>1482</v>
      </c>
      <c r="B244" s="59" t="s">
        <v>1267</v>
      </c>
      <c r="C244" s="79">
        <v>5760.700776428429</v>
      </c>
      <c r="D244" s="79">
        <v>1130.67</v>
      </c>
      <c r="E244" s="79">
        <f t="shared" si="46"/>
        <v>150.06569779016525</v>
      </c>
      <c r="F244" s="79">
        <v>398.98</v>
      </c>
      <c r="G244" s="79">
        <v>6636.1404207313026</v>
      </c>
      <c r="H244" s="163">
        <f t="shared" si="38"/>
        <v>35.287042196219943</v>
      </c>
      <c r="I244" s="163">
        <f t="shared" si="39"/>
        <v>6.0122296200000003</v>
      </c>
    </row>
    <row r="245" spans="1:9" ht="15" customHeight="1">
      <c r="A245" s="97" t="s">
        <v>1483</v>
      </c>
      <c r="B245" s="59" t="s">
        <v>1268</v>
      </c>
      <c r="C245" s="79">
        <v>111.088990643042</v>
      </c>
      <c r="D245" s="79"/>
      <c r="E245" s="79">
        <f t="shared" si="46"/>
        <v>0</v>
      </c>
      <c r="F245" s="79"/>
      <c r="G245" s="79">
        <v>929.05965890238235</v>
      </c>
      <c r="H245" s="163" t="e">
        <f t="shared" si="38"/>
        <v>#DIV/0!</v>
      </c>
      <c r="I245" s="163">
        <f t="shared" si="39"/>
        <v>0</v>
      </c>
    </row>
    <row r="246" spans="1:9" ht="15" customHeight="1">
      <c r="A246" s="97" t="s">
        <v>1484</v>
      </c>
      <c r="B246" s="59" t="s">
        <v>1269</v>
      </c>
      <c r="C246" s="79">
        <v>5289.5348065565067</v>
      </c>
      <c r="D246" s="79">
        <v>11284.41</v>
      </c>
      <c r="E246" s="79">
        <f t="shared" si="46"/>
        <v>1497.6985865020904</v>
      </c>
      <c r="F246" s="79">
        <f>235.02+23.7</f>
        <v>258.72000000000003</v>
      </c>
      <c r="G246" s="79">
        <v>5308.9123365850419</v>
      </c>
      <c r="H246" s="163">
        <f t="shared" si="38"/>
        <v>2.2927206650591394</v>
      </c>
      <c r="I246" s="163">
        <f t="shared" si="39"/>
        <v>4.8733146000000005</v>
      </c>
    </row>
    <row r="247" spans="1:9" ht="15" customHeight="1">
      <c r="A247" s="97" t="s">
        <v>1485</v>
      </c>
      <c r="B247" s="59" t="s">
        <v>1270</v>
      </c>
      <c r="C247" s="79">
        <v>25762.824341363063</v>
      </c>
      <c r="D247" s="79">
        <v>1252.52</v>
      </c>
      <c r="E247" s="79">
        <f t="shared" si="46"/>
        <v>166.23797199548741</v>
      </c>
      <c r="F247" s="79">
        <v>1232.1400000000001</v>
      </c>
      <c r="G247" s="79">
        <v>15926.737009755125</v>
      </c>
      <c r="H247" s="163">
        <f t="shared" si="38"/>
        <v>98.372880273368907</v>
      </c>
      <c r="I247" s="163">
        <f t="shared" si="39"/>
        <v>7.736299025000001</v>
      </c>
    </row>
    <row r="248" spans="1:9" ht="15" customHeight="1">
      <c r="A248" s="97">
        <v>3227</v>
      </c>
      <c r="B248" s="59" t="s">
        <v>1520</v>
      </c>
      <c r="C248" s="79">
        <v>2062.379719954874</v>
      </c>
      <c r="D248" s="79"/>
      <c r="E248" s="79">
        <f t="shared" si="46"/>
        <v>0</v>
      </c>
      <c r="F248" s="79"/>
      <c r="G248" s="79">
        <v>0</v>
      </c>
      <c r="H248" s="163" t="e">
        <f t="shared" si="38"/>
        <v>#DIV/0!</v>
      </c>
      <c r="I248" s="163" t="e">
        <f t="shared" si="39"/>
        <v>#DIV/0!</v>
      </c>
    </row>
    <row r="249" spans="1:9" ht="15" customHeight="1">
      <c r="A249" s="97" t="s">
        <v>1486</v>
      </c>
      <c r="B249" s="59" t="s">
        <v>1272</v>
      </c>
      <c r="C249" s="79">
        <v>2518.8134580927731</v>
      </c>
      <c r="D249" s="79">
        <v>921.58</v>
      </c>
      <c r="E249" s="79">
        <f t="shared" si="46"/>
        <v>122.31468577875108</v>
      </c>
      <c r="F249" s="79">
        <v>87.6</v>
      </c>
      <c r="G249" s="79">
        <v>1327.2280841462605</v>
      </c>
      <c r="H249" s="163">
        <f t="shared" si="38"/>
        <v>9.5054146140324214</v>
      </c>
      <c r="I249" s="163">
        <f t="shared" si="39"/>
        <v>6.6002220000000005</v>
      </c>
    </row>
    <row r="250" spans="1:9" ht="15" customHeight="1">
      <c r="A250" s="97" t="s">
        <v>1487</v>
      </c>
      <c r="B250" s="59" t="s">
        <v>1273</v>
      </c>
      <c r="C250" s="79">
        <v>176028.93357223438</v>
      </c>
      <c r="D250" s="79">
        <v>40799.31</v>
      </c>
      <c r="E250" s="79">
        <f t="shared" si="46"/>
        <v>5414.9990045789364</v>
      </c>
      <c r="F250" s="79">
        <v>70073.16</v>
      </c>
      <c r="G250" s="79">
        <v>65007.366115867007</v>
      </c>
      <c r="H250" s="163">
        <f t="shared" si="38"/>
        <v>171.75084578636256</v>
      </c>
      <c r="I250" s="163">
        <f t="shared" si="39"/>
        <v>107.7926459520047</v>
      </c>
    </row>
    <row r="251" spans="1:9" ht="15" customHeight="1">
      <c r="A251" s="97" t="s">
        <v>1488</v>
      </c>
      <c r="B251" s="59" t="s">
        <v>1274</v>
      </c>
      <c r="C251" s="79">
        <v>3504.4130333797862</v>
      </c>
      <c r="D251" s="79">
        <v>3791.8</v>
      </c>
      <c r="E251" s="79">
        <f t="shared" si="46"/>
        <v>503.25834494657909</v>
      </c>
      <c r="F251" s="79">
        <v>2919.9</v>
      </c>
      <c r="G251" s="79">
        <v>2654.4561682925209</v>
      </c>
      <c r="H251" s="163">
        <f t="shared" si="38"/>
        <v>77.005643757582149</v>
      </c>
      <c r="I251" s="163">
        <f t="shared" si="39"/>
        <v>109.99993275000001</v>
      </c>
    </row>
    <row r="252" spans="1:9" ht="15" customHeight="1">
      <c r="A252" s="97">
        <v>3234</v>
      </c>
      <c r="B252" s="59" t="s">
        <v>1275</v>
      </c>
      <c r="C252" s="79">
        <v>3302.9398102063838</v>
      </c>
      <c r="D252" s="79">
        <v>2612.5300000000002</v>
      </c>
      <c r="E252" s="79">
        <f t="shared" si="46"/>
        <v>346.742318667463</v>
      </c>
      <c r="F252" s="79">
        <v>520.25</v>
      </c>
      <c r="G252" s="79">
        <v>1592.6737009755125</v>
      </c>
      <c r="H252" s="163">
        <f t="shared" si="38"/>
        <v>19.913646924628615</v>
      </c>
      <c r="I252" s="163">
        <f t="shared" si="39"/>
        <v>32.665196874999999</v>
      </c>
    </row>
    <row r="253" spans="1:9" ht="15" customHeight="1">
      <c r="A253" s="97" t="s">
        <v>1489</v>
      </c>
      <c r="B253" s="59" t="s">
        <v>1276</v>
      </c>
      <c r="C253" s="79">
        <v>50862.034640652993</v>
      </c>
      <c r="D253" s="79">
        <v>27185.96</v>
      </c>
      <c r="E253" s="79">
        <f t="shared" si="46"/>
        <v>3608.1969606476869</v>
      </c>
      <c r="F253" s="79">
        <f>18.58+1310.8</f>
        <v>1329.3799999999999</v>
      </c>
      <c r="G253" s="79">
        <v>41144.070608534072</v>
      </c>
      <c r="H253" s="163">
        <f t="shared" si="38"/>
        <v>4.889950548003454</v>
      </c>
      <c r="I253" s="163">
        <f t="shared" si="39"/>
        <v>3.2310366483870969</v>
      </c>
    </row>
    <row r="254" spans="1:9" ht="15" customHeight="1">
      <c r="A254" s="97" t="s">
        <v>1490</v>
      </c>
      <c r="B254" s="59" t="s">
        <v>1277</v>
      </c>
      <c r="C254" s="79">
        <v>19.908421262193908</v>
      </c>
      <c r="D254" s="79"/>
      <c r="E254" s="79">
        <f t="shared" si="46"/>
        <v>0</v>
      </c>
      <c r="F254" s="79"/>
      <c r="G254" s="79">
        <v>66.361404207313029</v>
      </c>
      <c r="H254" s="163" t="e">
        <f t="shared" si="38"/>
        <v>#DIV/0!</v>
      </c>
      <c r="I254" s="163">
        <f t="shared" si="39"/>
        <v>0</v>
      </c>
    </row>
    <row r="255" spans="1:9" ht="15" customHeight="1">
      <c r="A255" s="97" t="s">
        <v>1477</v>
      </c>
      <c r="B255" s="59" t="s">
        <v>1278</v>
      </c>
      <c r="C255" s="79">
        <v>39553.91864091844</v>
      </c>
      <c r="D255" s="79">
        <v>25424.240000000002</v>
      </c>
      <c r="E255" s="79">
        <f t="shared" si="46"/>
        <v>3374.3765346074724</v>
      </c>
      <c r="F255" s="79">
        <f>456.63+5055.58</f>
        <v>5512.21</v>
      </c>
      <c r="G255" s="79">
        <v>33180.702103656513</v>
      </c>
      <c r="H255" s="163">
        <f t="shared" si="38"/>
        <v>21.680923402233457</v>
      </c>
      <c r="I255" s="163">
        <f t="shared" si="39"/>
        <v>16.612698498</v>
      </c>
    </row>
    <row r="256" spans="1:9" ht="15" customHeight="1">
      <c r="A256" s="97" t="s">
        <v>1491</v>
      </c>
      <c r="B256" s="59" t="s">
        <v>1279</v>
      </c>
      <c r="C256" s="79">
        <v>16778.551994160196</v>
      </c>
      <c r="D256" s="79">
        <v>2723.44</v>
      </c>
      <c r="E256" s="79">
        <f t="shared" si="46"/>
        <v>361.46260534872914</v>
      </c>
      <c r="F256" s="79">
        <v>561.9</v>
      </c>
      <c r="G256" s="79">
        <v>2654.4561682925209</v>
      </c>
      <c r="H256" s="163">
        <f t="shared" si="38"/>
        <v>20.631994830067853</v>
      </c>
      <c r="I256" s="163">
        <f t="shared" si="39"/>
        <v>21.168177750000002</v>
      </c>
    </row>
    <row r="257" spans="1:9" ht="15" customHeight="1">
      <c r="A257" s="97" t="s">
        <v>1492</v>
      </c>
      <c r="B257" s="59" t="s">
        <v>1280</v>
      </c>
      <c r="C257" s="79">
        <v>14602.030658968743</v>
      </c>
      <c r="D257" s="79">
        <v>17611.28</v>
      </c>
      <c r="E257" s="79">
        <f t="shared" si="46"/>
        <v>2337.4185413763353</v>
      </c>
      <c r="F257" s="79">
        <v>359.8</v>
      </c>
      <c r="G257" s="79">
        <v>14599.508925608865</v>
      </c>
      <c r="H257" s="163">
        <f t="shared" si="38"/>
        <v>2.0430087989061558</v>
      </c>
      <c r="I257" s="163">
        <f t="shared" si="39"/>
        <v>2.4644664545454544</v>
      </c>
    </row>
    <row r="258" spans="1:9" ht="15" customHeight="1">
      <c r="A258" s="97" t="s">
        <v>1478</v>
      </c>
      <c r="B258" s="59" t="s">
        <v>1375</v>
      </c>
      <c r="C258" s="79">
        <v>0</v>
      </c>
      <c r="D258" s="79">
        <v>302.58999999999997</v>
      </c>
      <c r="E258" s="79">
        <f t="shared" si="46"/>
        <v>40.160594598181689</v>
      </c>
      <c r="F258" s="79">
        <v>116</v>
      </c>
      <c r="G258" s="79">
        <v>1592.6737009755125</v>
      </c>
      <c r="H258" s="163">
        <f t="shared" si="38"/>
        <v>38.335701774678611</v>
      </c>
      <c r="I258" s="163">
        <f t="shared" si="39"/>
        <v>7.2833500000000013</v>
      </c>
    </row>
    <row r="259" spans="1:9" ht="15" customHeight="1">
      <c r="A259" s="97">
        <v>3292</v>
      </c>
      <c r="B259" s="59" t="s">
        <v>1281</v>
      </c>
      <c r="C259" s="79">
        <v>2095.6931448669452</v>
      </c>
      <c r="D259" s="79"/>
      <c r="E259" s="79">
        <f t="shared" si="46"/>
        <v>0</v>
      </c>
      <c r="F259" s="79"/>
      <c r="G259" s="79">
        <v>1990.8421262193906</v>
      </c>
      <c r="H259" s="163" t="e">
        <f t="shared" si="38"/>
        <v>#DIV/0!</v>
      </c>
      <c r="I259" s="163">
        <f t="shared" si="39"/>
        <v>0</v>
      </c>
    </row>
    <row r="260" spans="1:9" ht="15" customHeight="1">
      <c r="A260" s="97" t="s">
        <v>1493</v>
      </c>
      <c r="B260" s="59" t="s">
        <v>1320</v>
      </c>
      <c r="C260" s="79">
        <v>2843.5861702833631</v>
      </c>
      <c r="D260" s="79">
        <v>250.84</v>
      </c>
      <c r="E260" s="79">
        <f t="shared" si="46"/>
        <v>33.292189262724797</v>
      </c>
      <c r="F260" s="79">
        <v>402.32</v>
      </c>
      <c r="G260" s="79">
        <v>1327.2280841462605</v>
      </c>
      <c r="H260" s="163">
        <f t="shared" si="38"/>
        <v>160.38909264870037</v>
      </c>
      <c r="I260" s="163">
        <f t="shared" si="39"/>
        <v>30.3128004</v>
      </c>
    </row>
    <row r="261" spans="1:9" ht="15" customHeight="1">
      <c r="A261" s="97">
        <v>3294</v>
      </c>
      <c r="B261" s="59" t="s">
        <v>1283</v>
      </c>
      <c r="C261" s="79">
        <v>822.21779812860837</v>
      </c>
      <c r="D261" s="79">
        <v>715.99</v>
      </c>
      <c r="E261" s="79">
        <f t="shared" si="46"/>
        <v>95.028203596788103</v>
      </c>
      <c r="F261" s="79">
        <f>14+100</f>
        <v>114</v>
      </c>
      <c r="G261" s="79">
        <v>796.33685048775624</v>
      </c>
      <c r="H261" s="163">
        <f t="shared" si="38"/>
        <v>15.922010083939719</v>
      </c>
      <c r="I261" s="163">
        <f t="shared" si="39"/>
        <v>14.315550000000002</v>
      </c>
    </row>
    <row r="262" spans="1:9" ht="15" customHeight="1">
      <c r="A262" s="97" t="s">
        <v>1494</v>
      </c>
      <c r="B262" s="59" t="s">
        <v>1284</v>
      </c>
      <c r="C262" s="79">
        <v>0</v>
      </c>
      <c r="D262" s="79">
        <v>51.76</v>
      </c>
      <c r="E262" s="79">
        <f t="shared" si="46"/>
        <v>6.869732563541044</v>
      </c>
      <c r="F262" s="79"/>
      <c r="G262" s="79">
        <v>663.61404207313024</v>
      </c>
      <c r="H262" s="163">
        <f t="shared" ref="H262:H325" si="47">F262/D262*100</f>
        <v>0</v>
      </c>
      <c r="I262" s="163">
        <f t="shared" ref="I262:I325" si="48">F262/G262*100</f>
        <v>0</v>
      </c>
    </row>
    <row r="263" spans="1:9" ht="15" customHeight="1">
      <c r="A263" s="97">
        <v>3296</v>
      </c>
      <c r="B263" s="59" t="s">
        <v>1467</v>
      </c>
      <c r="C263" s="79">
        <v>582.78585174862292</v>
      </c>
      <c r="D263" s="79">
        <v>11548.82</v>
      </c>
      <c r="E263" s="79">
        <f t="shared" si="46"/>
        <v>1532.7918242750015</v>
      </c>
      <c r="F263" s="79"/>
      <c r="G263" s="79">
        <v>0</v>
      </c>
      <c r="H263" s="163">
        <f t="shared" si="47"/>
        <v>0</v>
      </c>
      <c r="I263" s="163" t="e">
        <f t="shared" si="48"/>
        <v>#DIV/0!</v>
      </c>
    </row>
    <row r="264" spans="1:9" ht="15" customHeight="1">
      <c r="A264" s="97" t="s">
        <v>1495</v>
      </c>
      <c r="B264" s="59" t="s">
        <v>1285</v>
      </c>
      <c r="C264" s="79">
        <v>228.81412170681531</v>
      </c>
      <c r="D264" s="79"/>
      <c r="E264" s="79">
        <f t="shared" si="46"/>
        <v>0</v>
      </c>
      <c r="F264" s="79">
        <v>40</v>
      </c>
      <c r="G264" s="79">
        <v>4645.298294511912</v>
      </c>
      <c r="H264" s="163" t="e">
        <f t="shared" si="47"/>
        <v>#DIV/0!</v>
      </c>
      <c r="I264" s="163">
        <f t="shared" si="48"/>
        <v>0.86108571428571423</v>
      </c>
    </row>
    <row r="265" spans="1:9" ht="15" customHeight="1">
      <c r="A265" s="97" t="s">
        <v>1496</v>
      </c>
      <c r="B265" s="59" t="s">
        <v>1286</v>
      </c>
      <c r="C265" s="79">
        <v>38.755060057070807</v>
      </c>
      <c r="D265" s="79"/>
      <c r="E265" s="79">
        <f t="shared" si="46"/>
        <v>0</v>
      </c>
      <c r="F265" s="79"/>
      <c r="G265" s="79">
        <v>663.61404207313024</v>
      </c>
      <c r="H265" s="163" t="e">
        <f t="shared" si="47"/>
        <v>#DIV/0!</v>
      </c>
      <c r="I265" s="163">
        <f t="shared" si="48"/>
        <v>0</v>
      </c>
    </row>
    <row r="266" spans="1:9" ht="15" hidden="1" customHeight="1">
      <c r="A266" s="97" t="s">
        <v>1479</v>
      </c>
      <c r="B266" s="59" t="s">
        <v>1321</v>
      </c>
      <c r="C266" s="79">
        <v>0</v>
      </c>
      <c r="D266" s="79"/>
      <c r="E266" s="79">
        <f t="shared" si="46"/>
        <v>0</v>
      </c>
      <c r="F266" s="79"/>
      <c r="G266" s="79">
        <v>0</v>
      </c>
      <c r="H266" s="163" t="e">
        <f t="shared" si="47"/>
        <v>#DIV/0!</v>
      </c>
      <c r="I266" s="163" t="e">
        <f t="shared" si="48"/>
        <v>#DIV/0!</v>
      </c>
    </row>
    <row r="267" spans="1:9" ht="15" customHeight="1">
      <c r="A267" s="97">
        <v>3433</v>
      </c>
      <c r="B267" s="59" t="s">
        <v>1447</v>
      </c>
      <c r="C267" s="79">
        <v>0</v>
      </c>
      <c r="D267" s="79">
        <v>12.05</v>
      </c>
      <c r="E267" s="79">
        <f t="shared" si="46"/>
        <v>1.5993098413962439</v>
      </c>
      <c r="F267" s="79"/>
      <c r="G267" s="79">
        <v>0</v>
      </c>
      <c r="H267" s="163">
        <f t="shared" si="47"/>
        <v>0</v>
      </c>
      <c r="I267" s="163" t="e">
        <f t="shared" si="48"/>
        <v>#DIV/0!</v>
      </c>
    </row>
    <row r="268" spans="1:9" ht="15" customHeight="1">
      <c r="A268" s="97" t="s">
        <v>1497</v>
      </c>
      <c r="B268" s="59" t="s">
        <v>1323</v>
      </c>
      <c r="C268" s="79">
        <v>19581.790430685513</v>
      </c>
      <c r="D268" s="79">
        <v>11977.5</v>
      </c>
      <c r="E268" s="79">
        <f t="shared" si="46"/>
        <v>1589.6874377861834</v>
      </c>
      <c r="F268" s="79">
        <v>15407.95</v>
      </c>
      <c r="G268" s="79">
        <v>23890.105514632687</v>
      </c>
      <c r="H268" s="163">
        <f t="shared" si="47"/>
        <v>128.64078480484241</v>
      </c>
      <c r="I268" s="163">
        <f t="shared" si="48"/>
        <v>64.495110708333343</v>
      </c>
    </row>
    <row r="269" spans="1:9" ht="15" customHeight="1">
      <c r="A269" s="97">
        <v>3721</v>
      </c>
      <c r="B269" s="59" t="s">
        <v>1670</v>
      </c>
      <c r="C269" s="79">
        <v>0</v>
      </c>
      <c r="D269" s="79">
        <v>295.79000000000002</v>
      </c>
      <c r="E269" s="79">
        <f t="shared" si="46"/>
        <v>39.258079500962239</v>
      </c>
      <c r="F269" s="79"/>
      <c r="G269" s="79">
        <v>0</v>
      </c>
      <c r="H269" s="163">
        <f t="shared" si="47"/>
        <v>0</v>
      </c>
      <c r="I269" s="163" t="e">
        <f t="shared" si="48"/>
        <v>#DIV/0!</v>
      </c>
    </row>
    <row r="270" spans="1:9" ht="15" hidden="1" customHeight="1">
      <c r="A270" s="97">
        <v>3722</v>
      </c>
      <c r="B270" s="59" t="s">
        <v>1330</v>
      </c>
      <c r="C270" s="79">
        <v>0</v>
      </c>
      <c r="D270" s="79"/>
      <c r="E270" s="79">
        <f t="shared" si="46"/>
        <v>0</v>
      </c>
      <c r="F270" s="79"/>
      <c r="G270" s="79">
        <v>0</v>
      </c>
      <c r="H270" s="163" t="e">
        <f t="shared" si="47"/>
        <v>#DIV/0!</v>
      </c>
      <c r="I270" s="163" t="e">
        <f t="shared" si="48"/>
        <v>#DIV/0!</v>
      </c>
    </row>
    <row r="271" spans="1:9" ht="15" customHeight="1">
      <c r="A271" s="97" t="s">
        <v>1498</v>
      </c>
      <c r="B271" s="59" t="s">
        <v>1439</v>
      </c>
      <c r="C271" s="79">
        <v>0</v>
      </c>
      <c r="D271" s="79"/>
      <c r="E271" s="79">
        <f t="shared" si="46"/>
        <v>0</v>
      </c>
      <c r="F271" s="79"/>
      <c r="G271" s="79">
        <v>0</v>
      </c>
      <c r="H271" s="163" t="e">
        <f t="shared" si="47"/>
        <v>#DIV/0!</v>
      </c>
      <c r="I271" s="163" t="e">
        <f t="shared" si="48"/>
        <v>#DIV/0!</v>
      </c>
    </row>
    <row r="272" spans="1:9" ht="15" customHeight="1">
      <c r="A272" s="97" t="s">
        <v>1499</v>
      </c>
      <c r="B272" s="59" t="s">
        <v>1332</v>
      </c>
      <c r="C272" s="79">
        <v>3742.5177516756253</v>
      </c>
      <c r="D272" s="79"/>
      <c r="E272" s="79">
        <f t="shared" si="46"/>
        <v>0</v>
      </c>
      <c r="F272" s="79"/>
      <c r="G272" s="79">
        <v>3981.6842524387812</v>
      </c>
      <c r="H272" s="163" t="e">
        <f t="shared" si="47"/>
        <v>#DIV/0!</v>
      </c>
      <c r="I272" s="163">
        <f t="shared" si="48"/>
        <v>0</v>
      </c>
    </row>
    <row r="273" spans="1:9" ht="15" customHeight="1">
      <c r="A273" s="97">
        <v>4124</v>
      </c>
      <c r="B273" s="59" t="s">
        <v>1547</v>
      </c>
      <c r="C273" s="79">
        <v>383958.85592939146</v>
      </c>
      <c r="D273" s="87"/>
      <c r="E273" s="87">
        <f t="shared" si="46"/>
        <v>0</v>
      </c>
      <c r="F273" s="87"/>
      <c r="G273" s="87">
        <v>0</v>
      </c>
      <c r="H273" s="166" t="e">
        <f t="shared" si="47"/>
        <v>#DIV/0!</v>
      </c>
      <c r="I273" s="166" t="e">
        <f t="shared" si="48"/>
        <v>#DIV/0!</v>
      </c>
    </row>
    <row r="274" spans="1:9" ht="15" customHeight="1">
      <c r="A274" s="97" t="s">
        <v>1500</v>
      </c>
      <c r="B274" s="59" t="s">
        <v>1287</v>
      </c>
      <c r="C274" s="79">
        <v>159870.46253898731</v>
      </c>
      <c r="D274" s="79">
        <v>6944.8</v>
      </c>
      <c r="E274" s="79">
        <f t="shared" si="46"/>
        <v>921.73335987789494</v>
      </c>
      <c r="F274" s="79">
        <v>5338.28</v>
      </c>
      <c r="G274" s="79">
        <v>79633.685048775631</v>
      </c>
      <c r="H274" s="163">
        <f t="shared" si="47"/>
        <v>76.867296394424599</v>
      </c>
      <c r="I274" s="163">
        <f t="shared" si="48"/>
        <v>6.7035451100000003</v>
      </c>
    </row>
    <row r="275" spans="1:9" ht="15" customHeight="1">
      <c r="A275" s="97" t="s">
        <v>1501</v>
      </c>
      <c r="B275" s="59" t="s">
        <v>1325</v>
      </c>
      <c r="C275" s="79">
        <v>3503.8821421461275</v>
      </c>
      <c r="D275" s="79"/>
      <c r="E275" s="79">
        <f t="shared" si="46"/>
        <v>0</v>
      </c>
      <c r="F275" s="79"/>
      <c r="G275" s="79">
        <v>0</v>
      </c>
      <c r="H275" s="163" t="e">
        <f t="shared" si="47"/>
        <v>#DIV/0!</v>
      </c>
      <c r="I275" s="163" t="e">
        <f t="shared" si="48"/>
        <v>#DIV/0!</v>
      </c>
    </row>
    <row r="276" spans="1:9" ht="15" customHeight="1">
      <c r="A276" s="97" t="s">
        <v>1502</v>
      </c>
      <c r="B276" s="59" t="s">
        <v>1333</v>
      </c>
      <c r="C276" s="79">
        <v>3994.2929192381707</v>
      </c>
      <c r="D276" s="79">
        <v>10884.78</v>
      </c>
      <c r="E276" s="79">
        <f t="shared" si="46"/>
        <v>1444.6585705753535</v>
      </c>
      <c r="F276" s="79"/>
      <c r="G276" s="79">
        <v>2787.1789767071468</v>
      </c>
      <c r="H276" s="163">
        <f t="shared" si="47"/>
        <v>0</v>
      </c>
      <c r="I276" s="163">
        <f t="shared" si="48"/>
        <v>0</v>
      </c>
    </row>
    <row r="277" spans="1:9" ht="15" customHeight="1">
      <c r="A277" s="97" t="s">
        <v>1503</v>
      </c>
      <c r="B277" s="59" t="s">
        <v>1334</v>
      </c>
      <c r="C277" s="79">
        <v>45947.441767867807</v>
      </c>
      <c r="D277" s="79"/>
      <c r="E277" s="79">
        <f t="shared" si="46"/>
        <v>0</v>
      </c>
      <c r="F277" s="79">
        <v>20757.150000000001</v>
      </c>
      <c r="G277" s="79">
        <v>92905.965890238236</v>
      </c>
      <c r="H277" s="163" t="e">
        <f t="shared" si="47"/>
        <v>#DIV/0!</v>
      </c>
      <c r="I277" s="163">
        <f t="shared" si="48"/>
        <v>22.342106667857145</v>
      </c>
    </row>
    <row r="278" spans="1:9" ht="15" customHeight="1">
      <c r="A278" s="97" t="s">
        <v>1504</v>
      </c>
      <c r="B278" s="59" t="s">
        <v>1468</v>
      </c>
      <c r="C278" s="79">
        <v>10679.408056274469</v>
      </c>
      <c r="D278" s="79"/>
      <c r="E278" s="79">
        <f t="shared" si="46"/>
        <v>0</v>
      </c>
      <c r="F278" s="79"/>
      <c r="G278" s="79">
        <v>10617.824673170084</v>
      </c>
      <c r="H278" s="163" t="e">
        <f t="shared" si="47"/>
        <v>#DIV/0!</v>
      </c>
      <c r="I278" s="163">
        <f t="shared" si="48"/>
        <v>0</v>
      </c>
    </row>
    <row r="279" spans="1:9" ht="15" customHeight="1">
      <c r="A279" s="97">
        <v>4227</v>
      </c>
      <c r="B279" s="59" t="s">
        <v>1288</v>
      </c>
      <c r="C279" s="79">
        <v>0</v>
      </c>
      <c r="D279" s="79">
        <v>5981.25</v>
      </c>
      <c r="E279" s="79">
        <f t="shared" si="46"/>
        <v>793.84829782998202</v>
      </c>
      <c r="F279" s="79">
        <v>599</v>
      </c>
      <c r="G279" s="79">
        <v>10617.824673170084</v>
      </c>
      <c r="H279" s="163">
        <f t="shared" si="47"/>
        <v>10.014629049111807</v>
      </c>
      <c r="I279" s="163">
        <f t="shared" si="48"/>
        <v>5.6414568750000003</v>
      </c>
    </row>
    <row r="280" spans="1:9" ht="15" customHeight="1">
      <c r="A280" s="97">
        <v>4231</v>
      </c>
      <c r="B280" s="59" t="s">
        <v>1624</v>
      </c>
      <c r="C280" s="79">
        <v>26411.838874510584</v>
      </c>
      <c r="D280" s="79"/>
      <c r="E280" s="79">
        <f t="shared" si="46"/>
        <v>0</v>
      </c>
      <c r="F280" s="79"/>
      <c r="G280" s="79">
        <v>0</v>
      </c>
      <c r="H280" s="163" t="e">
        <f t="shared" si="47"/>
        <v>#DIV/0!</v>
      </c>
      <c r="I280" s="163" t="e">
        <f t="shared" si="48"/>
        <v>#DIV/0!</v>
      </c>
    </row>
    <row r="281" spans="1:9" ht="15" customHeight="1">
      <c r="A281" s="97">
        <v>4241</v>
      </c>
      <c r="B281" s="59" t="s">
        <v>1326</v>
      </c>
      <c r="C281" s="79">
        <v>9828.1239631030585</v>
      </c>
      <c r="D281" s="79">
        <v>2305.69</v>
      </c>
      <c r="E281" s="79">
        <f t="shared" si="46"/>
        <v>306.01765213351916</v>
      </c>
      <c r="F281" s="79">
        <v>4440.2</v>
      </c>
      <c r="G281" s="79">
        <v>7963.3685048775624</v>
      </c>
      <c r="H281" s="163">
        <f t="shared" si="47"/>
        <v>192.57575823289338</v>
      </c>
      <c r="I281" s="163">
        <f t="shared" si="48"/>
        <v>55.757811499999995</v>
      </c>
    </row>
    <row r="282" spans="1:9" ht="15" customHeight="1">
      <c r="A282" s="97">
        <v>4262</v>
      </c>
      <c r="B282" s="59" t="s">
        <v>1450</v>
      </c>
      <c r="C282" s="79">
        <v>18149.578605083283</v>
      </c>
      <c r="D282" s="79">
        <v>2298.04</v>
      </c>
      <c r="E282" s="79">
        <f t="shared" si="46"/>
        <v>305.00232264914723</v>
      </c>
      <c r="F282" s="79"/>
      <c r="G282" s="79">
        <v>26544.56168292521</v>
      </c>
      <c r="H282" s="163">
        <f t="shared" si="47"/>
        <v>0</v>
      </c>
      <c r="I282" s="163">
        <f t="shared" si="48"/>
        <v>0</v>
      </c>
    </row>
    <row r="283" spans="1:9" ht="15" hidden="1" customHeight="1">
      <c r="A283" s="97">
        <v>4263</v>
      </c>
      <c r="B283" s="59" t="s">
        <v>1521</v>
      </c>
      <c r="C283" s="79">
        <v>0</v>
      </c>
      <c r="D283" s="79"/>
      <c r="E283" s="79">
        <f t="shared" si="46"/>
        <v>0</v>
      </c>
      <c r="F283" s="79"/>
      <c r="G283" s="79"/>
      <c r="H283" s="163" t="e">
        <f t="shared" si="47"/>
        <v>#DIV/0!</v>
      </c>
      <c r="I283" s="163" t="e">
        <f t="shared" si="48"/>
        <v>#DIV/0!</v>
      </c>
    </row>
    <row r="284" spans="1:9" ht="15" hidden="1" customHeight="1">
      <c r="A284" s="97" t="s">
        <v>1505</v>
      </c>
      <c r="B284" s="59" t="s">
        <v>1327</v>
      </c>
      <c r="C284" s="79">
        <v>0</v>
      </c>
      <c r="D284" s="79"/>
      <c r="E284" s="79">
        <f t="shared" si="46"/>
        <v>0</v>
      </c>
      <c r="F284" s="79"/>
      <c r="G284" s="79"/>
      <c r="H284" s="163" t="e">
        <f t="shared" si="47"/>
        <v>#DIV/0!</v>
      </c>
      <c r="I284" s="163" t="e">
        <f t="shared" si="48"/>
        <v>#DIV/0!</v>
      </c>
    </row>
    <row r="285" spans="1:9" ht="15" customHeight="1">
      <c r="A285" s="97">
        <v>4511</v>
      </c>
      <c r="B285" s="59" t="s">
        <v>1645</v>
      </c>
      <c r="C285" s="79">
        <v>0</v>
      </c>
      <c r="D285" s="79">
        <v>66946.47</v>
      </c>
      <c r="E285" s="79">
        <f t="shared" si="46"/>
        <v>8885.3235118455104</v>
      </c>
      <c r="F285" s="79">
        <v>6532.04</v>
      </c>
      <c r="G285" s="79"/>
      <c r="H285" s="163">
        <f t="shared" si="47"/>
        <v>9.757108925982207</v>
      </c>
      <c r="I285" s="163" t="e">
        <f t="shared" si="48"/>
        <v>#DIV/0!</v>
      </c>
    </row>
    <row r="286" spans="1:9" ht="15" customHeight="1">
      <c r="A286" s="50"/>
      <c r="B286" s="50" t="s">
        <v>1644</v>
      </c>
      <c r="C286" s="53">
        <f>SUM(C287:C333)</f>
        <v>0</v>
      </c>
      <c r="D286" s="53">
        <f>SUM(D287:D333)</f>
        <v>0</v>
      </c>
      <c r="E286" s="53"/>
      <c r="F286" s="53">
        <f>SUM(F287:F333)</f>
        <v>197930.05</v>
      </c>
      <c r="G286" s="53">
        <f>SUM(G287:G333)</f>
        <v>0</v>
      </c>
      <c r="H286" s="162" t="e">
        <f t="shared" si="47"/>
        <v>#DIV/0!</v>
      </c>
      <c r="I286" s="162" t="e">
        <f t="shared" si="48"/>
        <v>#DIV/0!</v>
      </c>
    </row>
    <row r="287" spans="1:9" ht="15" customHeight="1">
      <c r="A287" s="97" t="s">
        <v>1473</v>
      </c>
      <c r="B287" s="59" t="s">
        <v>1429</v>
      </c>
      <c r="C287" s="79"/>
      <c r="D287" s="79"/>
      <c r="E287" s="79"/>
      <c r="F287" s="87">
        <v>76362.86</v>
      </c>
      <c r="G287" s="79"/>
      <c r="H287" s="163" t="e">
        <f t="shared" si="47"/>
        <v>#DIV/0!</v>
      </c>
      <c r="I287" s="163" t="e">
        <f t="shared" si="48"/>
        <v>#DIV/0!</v>
      </c>
    </row>
    <row r="288" spans="1:9" ht="15" customHeight="1">
      <c r="A288" s="97" t="s">
        <v>1480</v>
      </c>
      <c r="B288" s="59" t="s">
        <v>1518</v>
      </c>
      <c r="C288" s="79"/>
      <c r="D288" s="79"/>
      <c r="E288" s="79"/>
      <c r="F288" s="79"/>
      <c r="G288" s="79"/>
      <c r="H288" s="163" t="e">
        <f t="shared" si="47"/>
        <v>#DIV/0!</v>
      </c>
      <c r="I288" s="163" t="e">
        <f t="shared" si="48"/>
        <v>#DIV/0!</v>
      </c>
    </row>
    <row r="289" spans="1:9" ht="15" customHeight="1">
      <c r="A289" s="97" t="s">
        <v>1481</v>
      </c>
      <c r="B289" s="59" t="s">
        <v>1316</v>
      </c>
      <c r="C289" s="79"/>
      <c r="D289" s="79"/>
      <c r="E289" s="79"/>
      <c r="F289" s="79"/>
      <c r="G289" s="79"/>
      <c r="H289" s="163" t="e">
        <f t="shared" si="47"/>
        <v>#DIV/0!</v>
      </c>
      <c r="I289" s="163" t="e">
        <f t="shared" si="48"/>
        <v>#DIV/0!</v>
      </c>
    </row>
    <row r="290" spans="1:9" ht="15" customHeight="1">
      <c r="A290" s="97" t="s">
        <v>1474</v>
      </c>
      <c r="B290" s="59" t="s">
        <v>1381</v>
      </c>
      <c r="C290" s="79"/>
      <c r="D290" s="79"/>
      <c r="E290" s="79"/>
      <c r="F290" s="87">
        <v>12599.85</v>
      </c>
      <c r="G290" s="79"/>
      <c r="H290" s="163" t="e">
        <f t="shared" si="47"/>
        <v>#DIV/0!</v>
      </c>
      <c r="I290" s="163" t="e">
        <f t="shared" si="48"/>
        <v>#DIV/0!</v>
      </c>
    </row>
    <row r="291" spans="1:9" ht="15" customHeight="1">
      <c r="A291" s="97" t="s">
        <v>1475</v>
      </c>
      <c r="B291" s="59" t="s">
        <v>1519</v>
      </c>
      <c r="C291" s="79"/>
      <c r="D291" s="79"/>
      <c r="E291" s="79"/>
      <c r="F291" s="79"/>
      <c r="G291" s="79"/>
      <c r="H291" s="163" t="e">
        <f t="shared" si="47"/>
        <v>#DIV/0!</v>
      </c>
      <c r="I291" s="163" t="e">
        <f t="shared" si="48"/>
        <v>#DIV/0!</v>
      </c>
    </row>
    <row r="292" spans="1:9" ht="15" customHeight="1">
      <c r="A292" s="97">
        <v>3211</v>
      </c>
      <c r="B292" s="59" t="s">
        <v>1264</v>
      </c>
      <c r="C292" s="79"/>
      <c r="D292" s="79"/>
      <c r="E292" s="79"/>
      <c r="F292" s="87">
        <v>294.25</v>
      </c>
      <c r="G292" s="79"/>
      <c r="H292" s="163" t="e">
        <f t="shared" si="47"/>
        <v>#DIV/0!</v>
      </c>
      <c r="I292" s="163" t="e">
        <f t="shared" si="48"/>
        <v>#DIV/0!</v>
      </c>
    </row>
    <row r="293" spans="1:9" ht="15" customHeight="1">
      <c r="A293" s="97">
        <v>3212</v>
      </c>
      <c r="B293" s="59" t="s">
        <v>1265</v>
      </c>
      <c r="C293" s="79"/>
      <c r="D293" s="79"/>
      <c r="E293" s="79"/>
      <c r="F293" s="79"/>
      <c r="G293" s="79"/>
      <c r="H293" s="163" t="e">
        <f t="shared" si="47"/>
        <v>#DIV/0!</v>
      </c>
      <c r="I293" s="163" t="e">
        <f t="shared" si="48"/>
        <v>#DIV/0!</v>
      </c>
    </row>
    <row r="294" spans="1:9" ht="15" customHeight="1">
      <c r="A294" s="97" t="s">
        <v>1476</v>
      </c>
      <c r="B294" s="59" t="s">
        <v>1266</v>
      </c>
      <c r="C294" s="79"/>
      <c r="D294" s="79"/>
      <c r="E294" s="79"/>
      <c r="F294" s="79"/>
      <c r="G294" s="79"/>
      <c r="H294" s="163" t="e">
        <f t="shared" si="47"/>
        <v>#DIV/0!</v>
      </c>
      <c r="I294" s="163" t="e">
        <f t="shared" si="48"/>
        <v>#DIV/0!</v>
      </c>
    </row>
    <row r="295" spans="1:9" ht="15" customHeight="1">
      <c r="A295" s="97">
        <v>3214</v>
      </c>
      <c r="B295" s="59" t="s">
        <v>1595</v>
      </c>
      <c r="C295" s="79"/>
      <c r="D295" s="79"/>
      <c r="E295" s="79"/>
      <c r="F295" s="79"/>
      <c r="G295" s="79"/>
      <c r="H295" s="163" t="e">
        <f t="shared" si="47"/>
        <v>#DIV/0!</v>
      </c>
      <c r="I295" s="163" t="e">
        <f t="shared" si="48"/>
        <v>#DIV/0!</v>
      </c>
    </row>
    <row r="296" spans="1:9" ht="15" customHeight="1">
      <c r="A296" s="97">
        <v>3221</v>
      </c>
      <c r="B296" s="59" t="s">
        <v>1267</v>
      </c>
      <c r="C296" s="79"/>
      <c r="D296" s="79"/>
      <c r="E296" s="79"/>
      <c r="F296" s="87">
        <v>2412.1999999999998</v>
      </c>
      <c r="G296" s="79"/>
      <c r="H296" s="163" t="e">
        <f t="shared" si="47"/>
        <v>#DIV/0!</v>
      </c>
      <c r="I296" s="163" t="e">
        <f t="shared" si="48"/>
        <v>#DIV/0!</v>
      </c>
    </row>
    <row r="297" spans="1:9" ht="15" customHeight="1">
      <c r="A297" s="97">
        <v>3222</v>
      </c>
      <c r="B297" s="59" t="s">
        <v>1268</v>
      </c>
      <c r="C297" s="79"/>
      <c r="D297" s="79"/>
      <c r="E297" s="79"/>
      <c r="F297" s="87"/>
      <c r="G297" s="79"/>
      <c r="H297" s="163" t="e">
        <f t="shared" si="47"/>
        <v>#DIV/0!</v>
      </c>
      <c r="I297" s="163" t="e">
        <f t="shared" si="48"/>
        <v>#DIV/0!</v>
      </c>
    </row>
    <row r="298" spans="1:9" ht="15" customHeight="1">
      <c r="A298" s="97">
        <v>3223</v>
      </c>
      <c r="B298" s="59" t="s">
        <v>1269</v>
      </c>
      <c r="C298" s="79"/>
      <c r="D298" s="79"/>
      <c r="E298" s="79"/>
      <c r="F298" s="87">
        <v>7977.54</v>
      </c>
      <c r="G298" s="79"/>
      <c r="H298" s="163" t="e">
        <f t="shared" si="47"/>
        <v>#DIV/0!</v>
      </c>
      <c r="I298" s="163" t="e">
        <f t="shared" si="48"/>
        <v>#DIV/0!</v>
      </c>
    </row>
    <row r="299" spans="1:9" ht="15" customHeight="1">
      <c r="A299" s="97" t="s">
        <v>1485</v>
      </c>
      <c r="B299" s="59" t="s">
        <v>1270</v>
      </c>
      <c r="C299" s="79"/>
      <c r="D299" s="79"/>
      <c r="E299" s="79"/>
      <c r="F299" s="79">
        <v>434.59</v>
      </c>
      <c r="G299" s="79"/>
      <c r="H299" s="163" t="e">
        <f t="shared" si="47"/>
        <v>#DIV/0!</v>
      </c>
      <c r="I299" s="163" t="e">
        <f t="shared" si="48"/>
        <v>#DIV/0!</v>
      </c>
    </row>
    <row r="300" spans="1:9" ht="15" customHeight="1">
      <c r="A300" s="97">
        <v>3227</v>
      </c>
      <c r="B300" s="59" t="s">
        <v>1520</v>
      </c>
      <c r="C300" s="79"/>
      <c r="D300" s="79"/>
      <c r="E300" s="79"/>
      <c r="F300" s="79"/>
      <c r="G300" s="79"/>
      <c r="H300" s="163" t="e">
        <f t="shared" si="47"/>
        <v>#DIV/0!</v>
      </c>
      <c r="I300" s="163" t="e">
        <f t="shared" si="48"/>
        <v>#DIV/0!</v>
      </c>
    </row>
    <row r="301" spans="1:9" ht="15" customHeight="1">
      <c r="A301" s="97">
        <v>3231</v>
      </c>
      <c r="B301" s="59" t="s">
        <v>1272</v>
      </c>
      <c r="C301" s="79"/>
      <c r="D301" s="79"/>
      <c r="E301" s="79"/>
      <c r="F301" s="79">
        <v>824.38</v>
      </c>
      <c r="G301" s="79"/>
      <c r="H301" s="163" t="e">
        <f t="shared" si="47"/>
        <v>#DIV/0!</v>
      </c>
      <c r="I301" s="163" t="e">
        <f t="shared" si="48"/>
        <v>#DIV/0!</v>
      </c>
    </row>
    <row r="302" spans="1:9" ht="15" customHeight="1">
      <c r="A302" s="97" t="s">
        <v>1487</v>
      </c>
      <c r="B302" s="59" t="s">
        <v>1273</v>
      </c>
      <c r="C302" s="79"/>
      <c r="D302" s="79"/>
      <c r="E302" s="79"/>
      <c r="F302" s="79">
        <v>20368.78</v>
      </c>
      <c r="G302" s="79"/>
      <c r="H302" s="163" t="e">
        <f t="shared" si="47"/>
        <v>#DIV/0!</v>
      </c>
      <c r="I302" s="163" t="e">
        <f t="shared" si="48"/>
        <v>#DIV/0!</v>
      </c>
    </row>
    <row r="303" spans="1:9" ht="15" customHeight="1">
      <c r="A303" s="97" t="s">
        <v>1488</v>
      </c>
      <c r="B303" s="59" t="s">
        <v>1274</v>
      </c>
      <c r="C303" s="79"/>
      <c r="D303" s="79"/>
      <c r="E303" s="79"/>
      <c r="F303" s="79">
        <v>6609.17</v>
      </c>
      <c r="G303" s="79"/>
      <c r="H303" s="163" t="e">
        <f t="shared" si="47"/>
        <v>#DIV/0!</v>
      </c>
      <c r="I303" s="163" t="e">
        <f t="shared" si="48"/>
        <v>#DIV/0!</v>
      </c>
    </row>
    <row r="304" spans="1:9" ht="15" customHeight="1">
      <c r="A304" s="97">
        <v>3234</v>
      </c>
      <c r="B304" s="59" t="s">
        <v>1275</v>
      </c>
      <c r="C304" s="79"/>
      <c r="D304" s="79"/>
      <c r="E304" s="79"/>
      <c r="F304" s="79">
        <v>1877.87</v>
      </c>
      <c r="G304" s="79"/>
      <c r="H304" s="163" t="e">
        <f t="shared" si="47"/>
        <v>#DIV/0!</v>
      </c>
      <c r="I304" s="163" t="e">
        <f t="shared" si="48"/>
        <v>#DIV/0!</v>
      </c>
    </row>
    <row r="305" spans="1:9" ht="15" customHeight="1">
      <c r="A305" s="97" t="s">
        <v>1489</v>
      </c>
      <c r="B305" s="59" t="s">
        <v>1276</v>
      </c>
      <c r="C305" s="79"/>
      <c r="D305" s="79"/>
      <c r="E305" s="79"/>
      <c r="F305" s="79">
        <v>22152.880000000001</v>
      </c>
      <c r="G305" s="79"/>
      <c r="H305" s="163" t="e">
        <f t="shared" si="47"/>
        <v>#DIV/0!</v>
      </c>
      <c r="I305" s="163" t="e">
        <f t="shared" si="48"/>
        <v>#DIV/0!</v>
      </c>
    </row>
    <row r="306" spans="1:9" ht="15" customHeight="1">
      <c r="A306" s="97" t="s">
        <v>1490</v>
      </c>
      <c r="B306" s="59" t="s">
        <v>1277</v>
      </c>
      <c r="C306" s="79"/>
      <c r="D306" s="79"/>
      <c r="E306" s="79"/>
      <c r="F306" s="79"/>
      <c r="G306" s="79"/>
      <c r="H306" s="163" t="e">
        <f t="shared" si="47"/>
        <v>#DIV/0!</v>
      </c>
      <c r="I306" s="163" t="e">
        <f t="shared" si="48"/>
        <v>#DIV/0!</v>
      </c>
    </row>
    <row r="307" spans="1:9" ht="15" customHeight="1">
      <c r="A307" s="97" t="s">
        <v>1477</v>
      </c>
      <c r="B307" s="59" t="s">
        <v>1278</v>
      </c>
      <c r="C307" s="79"/>
      <c r="D307" s="79"/>
      <c r="E307" s="79"/>
      <c r="F307" s="79">
        <v>9760.14</v>
      </c>
      <c r="G307" s="79"/>
      <c r="H307" s="163" t="e">
        <f t="shared" si="47"/>
        <v>#DIV/0!</v>
      </c>
      <c r="I307" s="163" t="e">
        <f t="shared" si="48"/>
        <v>#DIV/0!</v>
      </c>
    </row>
    <row r="308" spans="1:9" ht="15" customHeight="1">
      <c r="A308" s="97" t="s">
        <v>1491</v>
      </c>
      <c r="B308" s="59" t="s">
        <v>1279</v>
      </c>
      <c r="C308" s="79"/>
      <c r="D308" s="79"/>
      <c r="E308" s="79"/>
      <c r="F308" s="79">
        <v>1271.2</v>
      </c>
      <c r="G308" s="79"/>
      <c r="H308" s="163" t="e">
        <f t="shared" si="47"/>
        <v>#DIV/0!</v>
      </c>
      <c r="I308" s="163" t="e">
        <f t="shared" si="48"/>
        <v>#DIV/0!</v>
      </c>
    </row>
    <row r="309" spans="1:9" ht="15" customHeight="1">
      <c r="A309" s="97" t="s">
        <v>1492</v>
      </c>
      <c r="B309" s="59" t="s">
        <v>1280</v>
      </c>
      <c r="C309" s="79"/>
      <c r="D309" s="79"/>
      <c r="E309" s="79"/>
      <c r="F309" s="79">
        <v>337.11</v>
      </c>
      <c r="G309" s="79"/>
      <c r="H309" s="163" t="e">
        <f t="shared" si="47"/>
        <v>#DIV/0!</v>
      </c>
      <c r="I309" s="163" t="e">
        <f t="shared" si="48"/>
        <v>#DIV/0!</v>
      </c>
    </row>
    <row r="310" spans="1:9" ht="15" customHeight="1">
      <c r="A310" s="97" t="s">
        <v>1478</v>
      </c>
      <c r="B310" s="59" t="s">
        <v>1375</v>
      </c>
      <c r="C310" s="79"/>
      <c r="D310" s="79"/>
      <c r="E310" s="79"/>
      <c r="F310" s="79"/>
      <c r="G310" s="79"/>
      <c r="H310" s="163" t="e">
        <f t="shared" si="47"/>
        <v>#DIV/0!</v>
      </c>
      <c r="I310" s="163" t="e">
        <f t="shared" si="48"/>
        <v>#DIV/0!</v>
      </c>
    </row>
    <row r="311" spans="1:9" ht="15" customHeight="1">
      <c r="A311" s="97">
        <v>3292</v>
      </c>
      <c r="B311" s="59" t="s">
        <v>1281</v>
      </c>
      <c r="C311" s="79"/>
      <c r="D311" s="79"/>
      <c r="E311" s="79"/>
      <c r="F311" s="79"/>
      <c r="G311" s="79"/>
      <c r="H311" s="163" t="e">
        <f t="shared" si="47"/>
        <v>#DIV/0!</v>
      </c>
      <c r="I311" s="163" t="e">
        <f t="shared" si="48"/>
        <v>#DIV/0!</v>
      </c>
    </row>
    <row r="312" spans="1:9" ht="15" customHeight="1">
      <c r="A312" s="97" t="s">
        <v>1493</v>
      </c>
      <c r="B312" s="59" t="s">
        <v>1320</v>
      </c>
      <c r="C312" s="79"/>
      <c r="D312" s="79"/>
      <c r="E312" s="79"/>
      <c r="F312" s="79">
        <v>3168.36</v>
      </c>
      <c r="G312" s="79"/>
      <c r="H312" s="163" t="e">
        <f t="shared" si="47"/>
        <v>#DIV/0!</v>
      </c>
      <c r="I312" s="163" t="e">
        <f t="shared" si="48"/>
        <v>#DIV/0!</v>
      </c>
    </row>
    <row r="313" spans="1:9" ht="15" customHeight="1">
      <c r="A313" s="97">
        <v>3294</v>
      </c>
      <c r="B313" s="59" t="s">
        <v>1283</v>
      </c>
      <c r="C313" s="79"/>
      <c r="D313" s="79"/>
      <c r="E313" s="79"/>
      <c r="F313" s="79">
        <v>331.81</v>
      </c>
      <c r="G313" s="79"/>
      <c r="H313" s="163" t="e">
        <f t="shared" si="47"/>
        <v>#DIV/0!</v>
      </c>
      <c r="I313" s="163" t="e">
        <f t="shared" si="48"/>
        <v>#DIV/0!</v>
      </c>
    </row>
    <row r="314" spans="1:9" ht="15" customHeight="1">
      <c r="A314" s="97" t="s">
        <v>1494</v>
      </c>
      <c r="B314" s="59" t="s">
        <v>1284</v>
      </c>
      <c r="C314" s="79"/>
      <c r="D314" s="79"/>
      <c r="E314" s="79"/>
      <c r="F314" s="79"/>
      <c r="G314" s="79"/>
      <c r="H314" s="163" t="e">
        <f t="shared" si="47"/>
        <v>#DIV/0!</v>
      </c>
      <c r="I314" s="163" t="e">
        <f t="shared" si="48"/>
        <v>#DIV/0!</v>
      </c>
    </row>
    <row r="315" spans="1:9" ht="15" customHeight="1">
      <c r="A315" s="97">
        <v>3296</v>
      </c>
      <c r="B315" s="59" t="s">
        <v>1467</v>
      </c>
      <c r="C315" s="79"/>
      <c r="D315" s="79"/>
      <c r="E315" s="79"/>
      <c r="F315" s="79"/>
      <c r="G315" s="79"/>
      <c r="H315" s="163" t="e">
        <f t="shared" si="47"/>
        <v>#DIV/0!</v>
      </c>
      <c r="I315" s="163" t="e">
        <f t="shared" si="48"/>
        <v>#DIV/0!</v>
      </c>
    </row>
    <row r="316" spans="1:9" ht="15" customHeight="1">
      <c r="A316" s="97" t="s">
        <v>1495</v>
      </c>
      <c r="B316" s="59" t="s">
        <v>1285</v>
      </c>
      <c r="C316" s="79"/>
      <c r="D316" s="79"/>
      <c r="E316" s="79"/>
      <c r="F316" s="79">
        <v>16.59</v>
      </c>
      <c r="G316" s="79"/>
      <c r="H316" s="163" t="e">
        <f t="shared" si="47"/>
        <v>#DIV/0!</v>
      </c>
      <c r="I316" s="163" t="e">
        <f t="shared" si="48"/>
        <v>#DIV/0!</v>
      </c>
    </row>
    <row r="317" spans="1:9" ht="15" customHeight="1">
      <c r="A317" s="97" t="s">
        <v>1496</v>
      </c>
      <c r="B317" s="59" t="s">
        <v>1286</v>
      </c>
      <c r="C317" s="79"/>
      <c r="D317" s="79"/>
      <c r="E317" s="79"/>
      <c r="F317" s="79"/>
      <c r="G317" s="79"/>
      <c r="H317" s="163" t="e">
        <f t="shared" si="47"/>
        <v>#DIV/0!</v>
      </c>
      <c r="I317" s="163" t="e">
        <f t="shared" si="48"/>
        <v>#DIV/0!</v>
      </c>
    </row>
    <row r="318" spans="1:9" ht="15" hidden="1" customHeight="1">
      <c r="A318" s="97" t="s">
        <v>1479</v>
      </c>
      <c r="B318" s="59" t="s">
        <v>1321</v>
      </c>
      <c r="C318" s="79"/>
      <c r="D318" s="79"/>
      <c r="E318" s="79"/>
      <c r="F318" s="79"/>
      <c r="G318" s="79"/>
      <c r="H318" s="163" t="e">
        <f t="shared" si="47"/>
        <v>#DIV/0!</v>
      </c>
      <c r="I318" s="163" t="e">
        <f t="shared" si="48"/>
        <v>#DIV/0!</v>
      </c>
    </row>
    <row r="319" spans="1:9" ht="15" customHeight="1">
      <c r="A319" s="97">
        <v>3433</v>
      </c>
      <c r="B319" s="59" t="s">
        <v>1447</v>
      </c>
      <c r="C319" s="79"/>
      <c r="D319" s="79"/>
      <c r="E319" s="79"/>
      <c r="F319" s="79"/>
      <c r="G319" s="79"/>
      <c r="H319" s="163" t="e">
        <f t="shared" si="47"/>
        <v>#DIV/0!</v>
      </c>
      <c r="I319" s="163" t="e">
        <f t="shared" si="48"/>
        <v>#DIV/0!</v>
      </c>
    </row>
    <row r="320" spans="1:9" ht="15" customHeight="1">
      <c r="A320" s="97" t="s">
        <v>1497</v>
      </c>
      <c r="B320" s="59" t="s">
        <v>1323</v>
      </c>
      <c r="C320" s="79"/>
      <c r="D320" s="79"/>
      <c r="E320" s="79"/>
      <c r="F320" s="79"/>
      <c r="G320" s="79"/>
      <c r="H320" s="163" t="e">
        <f t="shared" si="47"/>
        <v>#DIV/0!</v>
      </c>
      <c r="I320" s="163" t="e">
        <f t="shared" si="48"/>
        <v>#DIV/0!</v>
      </c>
    </row>
    <row r="321" spans="1:9" ht="15" customHeight="1">
      <c r="A321" s="97" t="s">
        <v>1499</v>
      </c>
      <c r="B321" s="59" t="s">
        <v>1332</v>
      </c>
      <c r="C321" s="79"/>
      <c r="D321" s="79"/>
      <c r="E321" s="79"/>
      <c r="F321" s="79"/>
      <c r="G321" s="79"/>
      <c r="H321" s="163" t="e">
        <f t="shared" si="47"/>
        <v>#DIV/0!</v>
      </c>
      <c r="I321" s="163" t="e">
        <f t="shared" si="48"/>
        <v>#DIV/0!</v>
      </c>
    </row>
    <row r="322" spans="1:9" ht="15" customHeight="1">
      <c r="A322" s="97" t="s">
        <v>1500</v>
      </c>
      <c r="B322" s="59" t="s">
        <v>1287</v>
      </c>
      <c r="C322" s="79"/>
      <c r="D322" s="79"/>
      <c r="E322" s="79"/>
      <c r="F322" s="79"/>
      <c r="G322" s="79"/>
      <c r="H322" s="163" t="e">
        <f t="shared" si="47"/>
        <v>#DIV/0!</v>
      </c>
      <c r="I322" s="163" t="e">
        <f t="shared" si="48"/>
        <v>#DIV/0!</v>
      </c>
    </row>
    <row r="323" spans="1:9" ht="15" customHeight="1">
      <c r="A323" s="97" t="s">
        <v>1501</v>
      </c>
      <c r="B323" s="59" t="s">
        <v>1325</v>
      </c>
      <c r="C323" s="79"/>
      <c r="D323" s="79"/>
      <c r="E323" s="79"/>
      <c r="F323" s="79"/>
      <c r="G323" s="79"/>
      <c r="H323" s="163" t="e">
        <f t="shared" si="47"/>
        <v>#DIV/0!</v>
      </c>
      <c r="I323" s="163" t="e">
        <f t="shared" si="48"/>
        <v>#DIV/0!</v>
      </c>
    </row>
    <row r="324" spans="1:9" ht="15" customHeight="1">
      <c r="A324" s="97" t="s">
        <v>1502</v>
      </c>
      <c r="B324" s="59" t="s">
        <v>1333</v>
      </c>
      <c r="C324" s="79"/>
      <c r="D324" s="79"/>
      <c r="E324" s="79"/>
      <c r="F324" s="79"/>
      <c r="G324" s="79"/>
      <c r="H324" s="163" t="e">
        <f t="shared" si="47"/>
        <v>#DIV/0!</v>
      </c>
      <c r="I324" s="163" t="e">
        <f t="shared" si="48"/>
        <v>#DIV/0!</v>
      </c>
    </row>
    <row r="325" spans="1:9" ht="15" customHeight="1">
      <c r="A325" s="97" t="s">
        <v>1503</v>
      </c>
      <c r="B325" s="59" t="s">
        <v>1334</v>
      </c>
      <c r="C325" s="79"/>
      <c r="D325" s="79"/>
      <c r="E325" s="79"/>
      <c r="F325" s="79"/>
      <c r="G325" s="79"/>
      <c r="H325" s="163" t="e">
        <f t="shared" si="47"/>
        <v>#DIV/0!</v>
      </c>
      <c r="I325" s="163" t="e">
        <f t="shared" si="48"/>
        <v>#DIV/0!</v>
      </c>
    </row>
    <row r="326" spans="1:9" ht="15" customHeight="1">
      <c r="A326" s="97" t="s">
        <v>1504</v>
      </c>
      <c r="B326" s="59" t="s">
        <v>1468</v>
      </c>
      <c r="C326" s="79"/>
      <c r="D326" s="79"/>
      <c r="E326" s="79"/>
      <c r="F326" s="79">
        <v>31130.47</v>
      </c>
      <c r="G326" s="79"/>
      <c r="H326" s="163" t="e">
        <f t="shared" ref="H326:H389" si="49">F326/D326*100</f>
        <v>#DIV/0!</v>
      </c>
      <c r="I326" s="163" t="e">
        <f t="shared" ref="I326:I389" si="50">F326/G326*100</f>
        <v>#DIV/0!</v>
      </c>
    </row>
    <row r="327" spans="1:9" ht="15" customHeight="1">
      <c r="A327" s="97">
        <v>4227</v>
      </c>
      <c r="B327" s="59" t="s">
        <v>1288</v>
      </c>
      <c r="C327" s="79"/>
      <c r="D327" s="79"/>
      <c r="E327" s="79"/>
      <c r="F327" s="79"/>
      <c r="G327" s="79"/>
      <c r="H327" s="163" t="e">
        <f t="shared" si="49"/>
        <v>#DIV/0!</v>
      </c>
      <c r="I327" s="163" t="e">
        <f t="shared" si="50"/>
        <v>#DIV/0!</v>
      </c>
    </row>
    <row r="328" spans="1:9" ht="15" customHeight="1">
      <c r="A328" s="97">
        <v>4231</v>
      </c>
      <c r="B328" s="59" t="s">
        <v>1624</v>
      </c>
      <c r="C328" s="79"/>
      <c r="D328" s="79"/>
      <c r="E328" s="79"/>
      <c r="F328" s="79"/>
      <c r="G328" s="79"/>
      <c r="H328" s="163" t="e">
        <f t="shared" si="49"/>
        <v>#DIV/0!</v>
      </c>
      <c r="I328" s="163" t="e">
        <f t="shared" si="50"/>
        <v>#DIV/0!</v>
      </c>
    </row>
    <row r="329" spans="1:9" ht="15" customHeight="1">
      <c r="A329" s="97">
        <v>4241</v>
      </c>
      <c r="B329" s="59" t="s">
        <v>1326</v>
      </c>
      <c r="C329" s="79"/>
      <c r="D329" s="79"/>
      <c r="E329" s="79"/>
      <c r="F329" s="79"/>
      <c r="G329" s="79"/>
      <c r="H329" s="163" t="e">
        <f t="shared" si="49"/>
        <v>#DIV/0!</v>
      </c>
      <c r="I329" s="163" t="e">
        <f t="shared" si="50"/>
        <v>#DIV/0!</v>
      </c>
    </row>
    <row r="330" spans="1:9" ht="15" customHeight="1">
      <c r="A330" s="97">
        <v>4262</v>
      </c>
      <c r="B330" s="59" t="s">
        <v>1450</v>
      </c>
      <c r="C330" s="79"/>
      <c r="D330" s="79"/>
      <c r="E330" s="79"/>
      <c r="F330" s="79"/>
      <c r="G330" s="79"/>
      <c r="H330" s="163" t="e">
        <f t="shared" si="49"/>
        <v>#DIV/0!</v>
      </c>
      <c r="I330" s="163" t="e">
        <f t="shared" si="50"/>
        <v>#DIV/0!</v>
      </c>
    </row>
    <row r="331" spans="1:9" ht="15" hidden="1" customHeight="1">
      <c r="A331" s="97">
        <v>4263</v>
      </c>
      <c r="B331" s="59" t="s">
        <v>1521</v>
      </c>
      <c r="C331" s="79"/>
      <c r="D331" s="79"/>
      <c r="E331" s="79"/>
      <c r="F331" s="79"/>
      <c r="G331" s="79"/>
      <c r="H331" s="163" t="e">
        <f t="shared" si="49"/>
        <v>#DIV/0!</v>
      </c>
      <c r="I331" s="163" t="e">
        <f t="shared" si="50"/>
        <v>#DIV/0!</v>
      </c>
    </row>
    <row r="332" spans="1:9" ht="15" hidden="1" customHeight="1">
      <c r="A332" s="97" t="s">
        <v>1505</v>
      </c>
      <c r="B332" s="59" t="s">
        <v>1327</v>
      </c>
      <c r="C332" s="79"/>
      <c r="D332" s="79"/>
      <c r="E332" s="79"/>
      <c r="F332" s="79"/>
      <c r="G332" s="79"/>
      <c r="H332" s="163" t="e">
        <f t="shared" si="49"/>
        <v>#DIV/0!</v>
      </c>
      <c r="I332" s="163" t="e">
        <f t="shared" si="50"/>
        <v>#DIV/0!</v>
      </c>
    </row>
    <row r="333" spans="1:9" ht="15" customHeight="1">
      <c r="A333" s="97">
        <v>4511</v>
      </c>
      <c r="B333" s="59" t="s">
        <v>1645</v>
      </c>
      <c r="C333" s="79"/>
      <c r="D333" s="79"/>
      <c r="E333" s="79"/>
      <c r="F333" s="79"/>
      <c r="G333" s="79"/>
      <c r="H333" s="163" t="e">
        <f t="shared" si="49"/>
        <v>#DIV/0!</v>
      </c>
      <c r="I333" s="163" t="e">
        <f t="shared" si="50"/>
        <v>#DIV/0!</v>
      </c>
    </row>
    <row r="334" spans="1:9" ht="15" customHeight="1">
      <c r="A334" s="55"/>
      <c r="B334" s="55" t="s">
        <v>1472</v>
      </c>
      <c r="C334" s="71">
        <f t="shared" ref="C334" si="51">C335</f>
        <v>25870.860707412565</v>
      </c>
      <c r="D334" s="71">
        <f>D335</f>
        <v>11870.64</v>
      </c>
      <c r="E334" s="71"/>
      <c r="F334" s="71">
        <f>F335</f>
        <v>14178.470000000001</v>
      </c>
      <c r="G334" s="71">
        <f>G335</f>
        <v>29172.473289534821</v>
      </c>
      <c r="H334" s="165">
        <f t="shared" si="49"/>
        <v>119.44149599347635</v>
      </c>
      <c r="I334" s="165">
        <f t="shared" si="50"/>
        <v>48.602221207916266</v>
      </c>
    </row>
    <row r="335" spans="1:9" ht="15" customHeight="1">
      <c r="A335" s="50"/>
      <c r="B335" s="50" t="s">
        <v>1262</v>
      </c>
      <c r="C335" s="53">
        <f>SUM(C336:C346)</f>
        <v>25870.860707412565</v>
      </c>
      <c r="D335" s="53">
        <f>SUM(D336:D346)</f>
        <v>11870.64</v>
      </c>
      <c r="E335" s="53">
        <f t="shared" ref="E335:G335" si="52">SUM(E336:E346)</f>
        <v>1575.5046784789968</v>
      </c>
      <c r="F335" s="53">
        <f t="shared" si="52"/>
        <v>14178.470000000001</v>
      </c>
      <c r="G335" s="53">
        <f t="shared" si="52"/>
        <v>29172.473289534821</v>
      </c>
      <c r="H335" s="162">
        <f t="shared" si="49"/>
        <v>119.44149599347635</v>
      </c>
      <c r="I335" s="162">
        <f t="shared" si="50"/>
        <v>48.602221207916266</v>
      </c>
    </row>
    <row r="336" spans="1:9" ht="15" customHeight="1">
      <c r="A336" s="97" t="s">
        <v>1473</v>
      </c>
      <c r="B336" s="59" t="s">
        <v>1429</v>
      </c>
      <c r="C336" s="79">
        <v>15417.34687105979</v>
      </c>
      <c r="D336" s="79">
        <v>7348.38</v>
      </c>
      <c r="E336" s="79">
        <f t="shared" ref="E336:E344" si="53">D336/$E$2</f>
        <v>975.29763089786979</v>
      </c>
      <c r="F336" s="79">
        <v>8078.23</v>
      </c>
      <c r="G336" s="79">
        <v>15926.737009755125</v>
      </c>
      <c r="H336" s="163">
        <f t="shared" si="49"/>
        <v>109.93212109335661</v>
      </c>
      <c r="I336" s="163">
        <f t="shared" si="50"/>
        <v>50.721186612500006</v>
      </c>
    </row>
    <row r="337" spans="1:9" ht="15" customHeight="1">
      <c r="A337" s="97" t="s">
        <v>1474</v>
      </c>
      <c r="B337" s="59" t="s">
        <v>1381</v>
      </c>
      <c r="C337" s="79">
        <v>2543.8980688831375</v>
      </c>
      <c r="D337" s="79">
        <v>1212.47</v>
      </c>
      <c r="E337" s="79">
        <f t="shared" si="53"/>
        <v>160.92242351848165</v>
      </c>
      <c r="F337" s="79">
        <v>1332.94</v>
      </c>
      <c r="G337" s="79">
        <v>2627.9116066095958</v>
      </c>
      <c r="H337" s="163">
        <f t="shared" si="49"/>
        <v>109.93591594018821</v>
      </c>
      <c r="I337" s="163">
        <f t="shared" si="50"/>
        <v>50.722406212121221</v>
      </c>
    </row>
    <row r="338" spans="1:9" ht="15" customHeight="1">
      <c r="A338" s="97" t="s">
        <v>1475</v>
      </c>
      <c r="B338" s="59" t="s">
        <v>1519</v>
      </c>
      <c r="C338" s="79">
        <v>0</v>
      </c>
      <c r="D338" s="79"/>
      <c r="E338" s="79">
        <f t="shared" si="53"/>
        <v>0</v>
      </c>
      <c r="F338" s="79"/>
      <c r="G338" s="79">
        <v>0</v>
      </c>
      <c r="H338" s="163" t="e">
        <f t="shared" si="49"/>
        <v>#DIV/0!</v>
      </c>
      <c r="I338" s="163" t="e">
        <f t="shared" si="50"/>
        <v>#DIV/0!</v>
      </c>
    </row>
    <row r="339" spans="1:9" ht="15" customHeight="1">
      <c r="A339" s="97" t="s">
        <v>1476</v>
      </c>
      <c r="B339" s="59" t="s">
        <v>1266</v>
      </c>
      <c r="C339" s="79">
        <v>0</v>
      </c>
      <c r="D339" s="79"/>
      <c r="E339" s="79">
        <f t="shared" si="53"/>
        <v>0</v>
      </c>
      <c r="F339" s="79"/>
      <c r="G339" s="79"/>
      <c r="H339" s="163" t="e">
        <f t="shared" si="49"/>
        <v>#DIV/0!</v>
      </c>
      <c r="I339" s="163" t="e">
        <f t="shared" si="50"/>
        <v>#DIV/0!</v>
      </c>
    </row>
    <row r="340" spans="1:9" ht="15" customHeight="1">
      <c r="A340" s="97">
        <v>3221</v>
      </c>
      <c r="B340" s="59" t="s">
        <v>1267</v>
      </c>
      <c r="C340" s="79">
        <v>258.67675360010617</v>
      </c>
      <c r="D340" s="79"/>
      <c r="E340" s="79">
        <f t="shared" si="53"/>
        <v>0</v>
      </c>
      <c r="F340" s="79"/>
      <c r="G340" s="79"/>
      <c r="H340" s="163" t="e">
        <f t="shared" si="49"/>
        <v>#DIV/0!</v>
      </c>
      <c r="I340" s="163" t="e">
        <f t="shared" si="50"/>
        <v>#DIV/0!</v>
      </c>
    </row>
    <row r="341" spans="1:9" ht="15" customHeight="1">
      <c r="A341" s="97" t="s">
        <v>1477</v>
      </c>
      <c r="B341" s="59" t="s">
        <v>1278</v>
      </c>
      <c r="C341" s="79">
        <v>7506.5365983144202</v>
      </c>
      <c r="D341" s="79">
        <v>3309.79</v>
      </c>
      <c r="E341" s="79">
        <f t="shared" si="53"/>
        <v>439.28462406264515</v>
      </c>
      <c r="F341" s="79">
        <v>4119.41</v>
      </c>
      <c r="G341" s="79">
        <v>10617.8246731701</v>
      </c>
      <c r="H341" s="163">
        <f t="shared" si="49"/>
        <v>124.46137066097849</v>
      </c>
      <c r="I341" s="163">
        <f t="shared" si="50"/>
        <v>38.797118306249942</v>
      </c>
    </row>
    <row r="342" spans="1:9" ht="15" customHeight="1">
      <c r="A342" s="97">
        <v>3239</v>
      </c>
      <c r="B342" s="59" t="s">
        <v>1280</v>
      </c>
      <c r="C342" s="79">
        <v>109.49631694206649</v>
      </c>
      <c r="D342" s="79"/>
      <c r="E342" s="79">
        <f t="shared" si="53"/>
        <v>0</v>
      </c>
      <c r="F342" s="79"/>
      <c r="G342" s="79"/>
      <c r="H342" s="163" t="e">
        <f t="shared" si="49"/>
        <v>#DIV/0!</v>
      </c>
      <c r="I342" s="163" t="e">
        <f t="shared" si="50"/>
        <v>#DIV/0!</v>
      </c>
    </row>
    <row r="343" spans="1:9" ht="15" customHeight="1">
      <c r="A343" s="97">
        <v>3299</v>
      </c>
      <c r="B343" s="59" t="s">
        <v>1285</v>
      </c>
      <c r="C343" s="79">
        <v>0</v>
      </c>
      <c r="D343" s="79"/>
      <c r="E343" s="79">
        <f t="shared" si="53"/>
        <v>0</v>
      </c>
      <c r="F343" s="79"/>
      <c r="G343" s="79"/>
      <c r="H343" s="163" t="e">
        <f t="shared" si="49"/>
        <v>#DIV/0!</v>
      </c>
      <c r="I343" s="163" t="e">
        <f t="shared" si="50"/>
        <v>#DIV/0!</v>
      </c>
    </row>
    <row r="344" spans="1:9" ht="15" customHeight="1">
      <c r="A344" s="97" t="s">
        <v>1478</v>
      </c>
      <c r="B344" s="59" t="s">
        <v>1454</v>
      </c>
      <c r="C344" s="79">
        <v>34.906098613046652</v>
      </c>
      <c r="D344" s="79"/>
      <c r="E344" s="79">
        <f t="shared" si="53"/>
        <v>0</v>
      </c>
      <c r="F344" s="79">
        <v>357.29</v>
      </c>
      <c r="G344" s="79"/>
      <c r="H344" s="163" t="e">
        <f t="shared" si="49"/>
        <v>#DIV/0!</v>
      </c>
      <c r="I344" s="163" t="e">
        <f t="shared" si="50"/>
        <v>#DIV/0!</v>
      </c>
    </row>
    <row r="345" spans="1:9" ht="15" customHeight="1">
      <c r="A345" s="97" t="s">
        <v>1479</v>
      </c>
      <c r="B345" s="59" t="s">
        <v>1321</v>
      </c>
      <c r="C345" s="79"/>
      <c r="D345" s="79"/>
      <c r="E345" s="79"/>
      <c r="F345" s="79"/>
      <c r="G345" s="79"/>
      <c r="H345" s="163" t="e">
        <f t="shared" si="49"/>
        <v>#DIV/0!</v>
      </c>
      <c r="I345" s="163" t="e">
        <f t="shared" si="50"/>
        <v>#DIV/0!</v>
      </c>
    </row>
    <row r="346" spans="1:9" ht="24.75" customHeight="1">
      <c r="A346" s="97">
        <v>3293</v>
      </c>
      <c r="B346" s="59" t="s">
        <v>1320</v>
      </c>
      <c r="C346" s="79"/>
      <c r="D346" s="79"/>
      <c r="E346" s="79"/>
      <c r="F346" s="79">
        <v>290.60000000000002</v>
      </c>
      <c r="G346" s="79"/>
      <c r="H346" s="163" t="e">
        <f t="shared" si="49"/>
        <v>#DIV/0!</v>
      </c>
      <c r="I346" s="163" t="e">
        <f t="shared" si="50"/>
        <v>#DIV/0!</v>
      </c>
    </row>
    <row r="347" spans="1:9" ht="15" customHeight="1">
      <c r="A347" s="55"/>
      <c r="B347" s="55" t="s">
        <v>1508</v>
      </c>
      <c r="C347" s="71">
        <f t="shared" ref="C347:F347" si="54">C348</f>
        <v>207228.4823146858</v>
      </c>
      <c r="D347" s="71">
        <f>D348</f>
        <v>101700.68999999999</v>
      </c>
      <c r="E347" s="71"/>
      <c r="F347" s="71">
        <f t="shared" si="54"/>
        <v>100547.88999999998</v>
      </c>
      <c r="G347" s="71">
        <f>G348</f>
        <v>213172.73873515156</v>
      </c>
      <c r="H347" s="165">
        <f t="shared" si="49"/>
        <v>98.866477700397112</v>
      </c>
      <c r="I347" s="165">
        <f t="shared" si="50"/>
        <v>47.167330399091</v>
      </c>
    </row>
    <row r="348" spans="1:9" ht="15" customHeight="1">
      <c r="A348" s="50"/>
      <c r="B348" s="50" t="s">
        <v>1263</v>
      </c>
      <c r="C348" s="53">
        <f>SUM(C349:C371)</f>
        <v>207228.4823146858</v>
      </c>
      <c r="D348" s="53">
        <f>SUM(D349:D371)</f>
        <v>101700.68999999999</v>
      </c>
      <c r="E348" s="53"/>
      <c r="F348" s="53">
        <f t="shared" ref="F348" si="55">SUM(F349:F371)</f>
        <v>100547.88999999998</v>
      </c>
      <c r="G348" s="53">
        <f>SUM(G349:G371)</f>
        <v>213172.73873515156</v>
      </c>
      <c r="H348" s="162">
        <f t="shared" si="49"/>
        <v>98.866477700397112</v>
      </c>
      <c r="I348" s="162">
        <f t="shared" si="50"/>
        <v>47.167330399091</v>
      </c>
    </row>
    <row r="349" spans="1:9" ht="15" customHeight="1">
      <c r="A349" s="97" t="s">
        <v>1473</v>
      </c>
      <c r="B349" s="59" t="s">
        <v>1429</v>
      </c>
      <c r="C349" s="79">
        <v>119821.35509987391</v>
      </c>
      <c r="D349" s="79">
        <v>67374.600000000006</v>
      </c>
      <c r="E349" s="79">
        <f t="shared" ref="E349:E370" si="56">D349/$E$2</f>
        <v>8942.1461278120642</v>
      </c>
      <c r="F349" s="79">
        <v>63488.74</v>
      </c>
      <c r="G349" s="79">
        <v>120777.7556573097</v>
      </c>
      <c r="H349" s="163">
        <f t="shared" si="49"/>
        <v>94.232455554467094</v>
      </c>
      <c r="I349" s="163">
        <f t="shared" si="50"/>
        <v>52.566583684615388</v>
      </c>
    </row>
    <row r="350" spans="1:9" ht="15" customHeight="1">
      <c r="A350" s="97">
        <v>3121</v>
      </c>
      <c r="B350" s="59" t="s">
        <v>1316</v>
      </c>
      <c r="C350" s="79">
        <v>199.08421262193906</v>
      </c>
      <c r="D350" s="79"/>
      <c r="E350" s="79">
        <f t="shared" si="56"/>
        <v>0</v>
      </c>
      <c r="F350" s="79"/>
      <c r="G350" s="79">
        <v>796.33685048775624</v>
      </c>
      <c r="H350" s="163" t="e">
        <f t="shared" si="49"/>
        <v>#DIV/0!</v>
      </c>
      <c r="I350" s="163">
        <f t="shared" si="50"/>
        <v>0</v>
      </c>
    </row>
    <row r="351" spans="1:9" ht="15" customHeight="1">
      <c r="A351" s="97" t="s">
        <v>1474</v>
      </c>
      <c r="B351" s="59" t="s">
        <v>1381</v>
      </c>
      <c r="C351" s="79">
        <v>19818.567920897203</v>
      </c>
      <c r="D351" s="79">
        <v>11116.84</v>
      </c>
      <c r="E351" s="79">
        <f t="shared" si="56"/>
        <v>1475.4582254960515</v>
      </c>
      <c r="F351" s="79">
        <v>10475.65</v>
      </c>
      <c r="G351" s="79">
        <v>19928.329683456101</v>
      </c>
      <c r="H351" s="163">
        <f t="shared" si="49"/>
        <v>94.232263844761633</v>
      </c>
      <c r="I351" s="163">
        <f t="shared" si="50"/>
        <v>52.566623326673323</v>
      </c>
    </row>
    <row r="352" spans="1:9" ht="15" hidden="1" customHeight="1">
      <c r="A352" s="97" t="s">
        <v>1475</v>
      </c>
      <c r="B352" s="59" t="s">
        <v>1519</v>
      </c>
      <c r="C352" s="79">
        <v>0</v>
      </c>
      <c r="D352" s="79"/>
      <c r="E352" s="79">
        <f t="shared" si="56"/>
        <v>0</v>
      </c>
      <c r="F352" s="79"/>
      <c r="G352" s="79">
        <v>0</v>
      </c>
      <c r="H352" s="163" t="e">
        <f t="shared" si="49"/>
        <v>#DIV/0!</v>
      </c>
      <c r="I352" s="163" t="e">
        <f t="shared" si="50"/>
        <v>#DIV/0!</v>
      </c>
    </row>
    <row r="353" spans="1:9" ht="15" customHeight="1">
      <c r="A353" s="97" t="s">
        <v>1506</v>
      </c>
      <c r="B353" s="59" t="s">
        <v>1264</v>
      </c>
      <c r="C353" s="79">
        <v>0</v>
      </c>
      <c r="D353" s="79"/>
      <c r="E353" s="79">
        <f t="shared" si="56"/>
        <v>0</v>
      </c>
      <c r="F353" s="79"/>
      <c r="G353" s="79">
        <v>265.44561682925212</v>
      </c>
      <c r="H353" s="163" t="e">
        <f t="shared" si="49"/>
        <v>#DIV/0!</v>
      </c>
      <c r="I353" s="163">
        <f t="shared" si="50"/>
        <v>0</v>
      </c>
    </row>
    <row r="354" spans="1:9" ht="15" customHeight="1">
      <c r="A354" s="97">
        <v>3212</v>
      </c>
      <c r="B354" s="59" t="s">
        <v>1265</v>
      </c>
      <c r="C354" s="79">
        <v>1264.8483641913863</v>
      </c>
      <c r="D354" s="79">
        <v>607.47</v>
      </c>
      <c r="E354" s="79">
        <f t="shared" si="56"/>
        <v>80.625124427632883</v>
      </c>
      <c r="F354" s="79">
        <v>623.79999999999995</v>
      </c>
      <c r="G354" s="79">
        <v>1061.7824673170085</v>
      </c>
      <c r="H354" s="163">
        <f t="shared" si="49"/>
        <v>102.68819859416925</v>
      </c>
      <c r="I354" s="163">
        <f t="shared" si="50"/>
        <v>58.750263749999995</v>
      </c>
    </row>
    <row r="355" spans="1:9" ht="15" hidden="1" customHeight="1">
      <c r="A355" s="97" t="s">
        <v>1476</v>
      </c>
      <c r="B355" s="59" t="s">
        <v>1266</v>
      </c>
      <c r="C355" s="79">
        <v>0</v>
      </c>
      <c r="D355" s="79"/>
      <c r="E355" s="79">
        <f t="shared" si="56"/>
        <v>0</v>
      </c>
      <c r="F355" s="79"/>
      <c r="G355" s="79">
        <v>1327.2280841462605</v>
      </c>
      <c r="H355" s="163" t="e">
        <f t="shared" si="49"/>
        <v>#DIV/0!</v>
      </c>
      <c r="I355" s="163">
        <f t="shared" si="50"/>
        <v>0</v>
      </c>
    </row>
    <row r="356" spans="1:9" ht="15" customHeight="1">
      <c r="A356" s="97" t="s">
        <v>1482</v>
      </c>
      <c r="B356" s="59" t="s">
        <v>1267</v>
      </c>
      <c r="C356" s="79">
        <v>59.459818169752467</v>
      </c>
      <c r="D356" s="79">
        <v>31.19</v>
      </c>
      <c r="E356" s="79">
        <f t="shared" si="56"/>
        <v>4.1396243944521869</v>
      </c>
      <c r="F356" s="79">
        <v>51.2</v>
      </c>
      <c r="G356" s="79">
        <v>265.44561682925212</v>
      </c>
      <c r="H356" s="163">
        <f t="shared" si="49"/>
        <v>164.15517794164796</v>
      </c>
      <c r="I356" s="163">
        <f t="shared" si="50"/>
        <v>19.288319999999999</v>
      </c>
    </row>
    <row r="357" spans="1:9" ht="15" hidden="1" customHeight="1">
      <c r="A357" s="97">
        <v>3222</v>
      </c>
      <c r="B357" s="59" t="s">
        <v>1268</v>
      </c>
      <c r="C357" s="79">
        <v>0</v>
      </c>
      <c r="D357" s="79"/>
      <c r="E357" s="79">
        <f t="shared" si="56"/>
        <v>0</v>
      </c>
      <c r="F357" s="79"/>
      <c r="G357" s="79">
        <v>0</v>
      </c>
      <c r="H357" s="163" t="e">
        <f t="shared" si="49"/>
        <v>#DIV/0!</v>
      </c>
      <c r="I357" s="163" t="e">
        <f t="shared" si="50"/>
        <v>#DIV/0!</v>
      </c>
    </row>
    <row r="358" spans="1:9" ht="15" hidden="1" customHeight="1">
      <c r="A358" s="97">
        <v>3223</v>
      </c>
      <c r="B358" s="59" t="s">
        <v>1269</v>
      </c>
      <c r="C358" s="79">
        <v>0</v>
      </c>
      <c r="D358" s="79"/>
      <c r="E358" s="79">
        <f t="shared" si="56"/>
        <v>0</v>
      </c>
      <c r="F358" s="79"/>
      <c r="G358" s="79">
        <v>0</v>
      </c>
      <c r="H358" s="163" t="e">
        <f t="shared" si="49"/>
        <v>#DIV/0!</v>
      </c>
      <c r="I358" s="163" t="e">
        <f t="shared" si="50"/>
        <v>#DIV/0!</v>
      </c>
    </row>
    <row r="359" spans="1:9" ht="15" customHeight="1">
      <c r="A359" s="97">
        <v>3224</v>
      </c>
      <c r="B359" s="59" t="s">
        <v>1452</v>
      </c>
      <c r="C359" s="79">
        <v>0</v>
      </c>
      <c r="D359" s="79"/>
      <c r="E359" s="79">
        <f t="shared" si="56"/>
        <v>0</v>
      </c>
      <c r="F359" s="79"/>
      <c r="G359" s="79">
        <v>0</v>
      </c>
      <c r="H359" s="163" t="e">
        <f t="shared" si="49"/>
        <v>#DIV/0!</v>
      </c>
      <c r="I359" s="163" t="e">
        <f t="shared" si="50"/>
        <v>#DIV/0!</v>
      </c>
    </row>
    <row r="360" spans="1:9" ht="15" hidden="1" customHeight="1">
      <c r="A360" s="97">
        <v>3227</v>
      </c>
      <c r="B360" s="59" t="s">
        <v>1520</v>
      </c>
      <c r="C360" s="79">
        <v>0</v>
      </c>
      <c r="D360" s="79"/>
      <c r="E360" s="79">
        <f t="shared" si="56"/>
        <v>0</v>
      </c>
      <c r="F360" s="79"/>
      <c r="G360" s="79">
        <v>0</v>
      </c>
      <c r="H360" s="163" t="e">
        <f t="shared" si="49"/>
        <v>#DIV/0!</v>
      </c>
      <c r="I360" s="163" t="e">
        <f t="shared" si="50"/>
        <v>#DIV/0!</v>
      </c>
    </row>
    <row r="361" spans="1:9" ht="15" hidden="1" customHeight="1">
      <c r="A361" s="97">
        <v>3231</v>
      </c>
      <c r="B361" s="59" t="s">
        <v>1272</v>
      </c>
      <c r="C361" s="79">
        <v>0</v>
      </c>
      <c r="D361" s="79"/>
      <c r="E361" s="79">
        <f t="shared" si="56"/>
        <v>0</v>
      </c>
      <c r="F361" s="79"/>
      <c r="G361" s="79">
        <v>0</v>
      </c>
      <c r="H361" s="163" t="e">
        <f t="shared" si="49"/>
        <v>#DIV/0!</v>
      </c>
      <c r="I361" s="163" t="e">
        <f t="shared" si="50"/>
        <v>#DIV/0!</v>
      </c>
    </row>
    <row r="362" spans="1:9" ht="15" customHeight="1">
      <c r="A362" s="97" t="s">
        <v>1489</v>
      </c>
      <c r="B362" s="59" t="s">
        <v>1276</v>
      </c>
      <c r="C362" s="79">
        <v>10551.463268962771</v>
      </c>
      <c r="D362" s="79">
        <v>3259.98</v>
      </c>
      <c r="E362" s="79">
        <f t="shared" si="56"/>
        <v>432.67370097551265</v>
      </c>
      <c r="F362" s="79">
        <v>2812.13</v>
      </c>
      <c r="G362" s="79">
        <v>10617.824673170084</v>
      </c>
      <c r="H362" s="163">
        <f t="shared" si="49"/>
        <v>86.26218565758073</v>
      </c>
      <c r="I362" s="163">
        <f t="shared" si="50"/>
        <v>26.484991856250002</v>
      </c>
    </row>
    <row r="363" spans="1:9" ht="15" customHeight="1">
      <c r="A363" s="97" t="s">
        <v>1477</v>
      </c>
      <c r="B363" s="59" t="s">
        <v>1278</v>
      </c>
      <c r="C363" s="79">
        <v>42414.09516225363</v>
      </c>
      <c r="D363" s="79">
        <v>12100.15</v>
      </c>
      <c r="E363" s="79">
        <f t="shared" si="56"/>
        <v>1605.9658902382373</v>
      </c>
      <c r="F363" s="79">
        <v>13935.07</v>
      </c>
      <c r="G363" s="79">
        <v>41144.070608534072</v>
      </c>
      <c r="H363" s="163">
        <f t="shared" si="49"/>
        <v>115.16444011024656</v>
      </c>
      <c r="I363" s="163">
        <f t="shared" si="50"/>
        <v>33.86896287580646</v>
      </c>
    </row>
    <row r="364" spans="1:9" ht="15" customHeight="1">
      <c r="A364" s="97">
        <v>3239</v>
      </c>
      <c r="B364" s="59" t="s">
        <v>1280</v>
      </c>
      <c r="C364" s="79">
        <v>2878.4922688964098</v>
      </c>
      <c r="D364" s="79">
        <v>2488.5500000000002</v>
      </c>
      <c r="E364" s="79">
        <f t="shared" si="56"/>
        <v>330.28734488021769</v>
      </c>
      <c r="F364" s="79"/>
      <c r="G364" s="79">
        <v>5308.9123365850419</v>
      </c>
      <c r="H364" s="163">
        <f t="shared" si="49"/>
        <v>0</v>
      </c>
      <c r="I364" s="163">
        <f t="shared" si="50"/>
        <v>0</v>
      </c>
    </row>
    <row r="365" spans="1:9" ht="15" customHeight="1">
      <c r="A365" s="97" t="s">
        <v>1493</v>
      </c>
      <c r="B365" s="59" t="s">
        <v>1320</v>
      </c>
      <c r="C365" s="79">
        <v>6557.0376269161852</v>
      </c>
      <c r="D365" s="79">
        <v>2611.54</v>
      </c>
      <c r="E365" s="79">
        <f t="shared" si="56"/>
        <v>346.61092308713251</v>
      </c>
      <c r="F365" s="79">
        <v>3698.65</v>
      </c>
      <c r="G365" s="79">
        <v>5308.9123365850419</v>
      </c>
      <c r="H365" s="163">
        <f t="shared" si="49"/>
        <v>141.6271625171355</v>
      </c>
      <c r="I365" s="163">
        <f t="shared" si="50"/>
        <v>69.668696062500004</v>
      </c>
    </row>
    <row r="366" spans="1:9" ht="15" customHeight="1">
      <c r="A366" s="97" t="s">
        <v>1494</v>
      </c>
      <c r="B366" s="59" t="s">
        <v>1284</v>
      </c>
      <c r="C366" s="79">
        <v>2852.8767668723867</v>
      </c>
      <c r="D366" s="79">
        <v>1459.94</v>
      </c>
      <c r="E366" s="79">
        <f t="shared" si="56"/>
        <v>193.76733691684916</v>
      </c>
      <c r="F366" s="79">
        <v>864.08</v>
      </c>
      <c r="G366" s="79">
        <v>3318.0702103656513</v>
      </c>
      <c r="H366" s="163">
        <f t="shared" si="49"/>
        <v>59.185993944956635</v>
      </c>
      <c r="I366" s="163">
        <f t="shared" si="50"/>
        <v>26.04164304</v>
      </c>
    </row>
    <row r="367" spans="1:9" ht="15" customHeight="1">
      <c r="A367" s="97" t="s">
        <v>1495</v>
      </c>
      <c r="B367" s="59" t="s">
        <v>1285</v>
      </c>
      <c r="C367" s="79">
        <v>18.581193178047645</v>
      </c>
      <c r="D367" s="79"/>
      <c r="E367" s="79">
        <f t="shared" si="56"/>
        <v>0</v>
      </c>
      <c r="F367" s="79">
        <v>4238.79</v>
      </c>
      <c r="G367" s="79">
        <v>132.72280841462606</v>
      </c>
      <c r="H367" s="163" t="e">
        <f t="shared" si="49"/>
        <v>#DIV/0!</v>
      </c>
      <c r="I367" s="163">
        <f t="shared" si="50"/>
        <v>3193.7163254999996</v>
      </c>
    </row>
    <row r="368" spans="1:9" ht="15" customHeight="1">
      <c r="A368" s="97" t="s">
        <v>1496</v>
      </c>
      <c r="B368" s="59" t="s">
        <v>1286</v>
      </c>
      <c r="C368" s="79">
        <v>792.62061185214679</v>
      </c>
      <c r="D368" s="79">
        <v>650.42999999999995</v>
      </c>
      <c r="E368" s="79">
        <f t="shared" si="56"/>
        <v>86.326896277125215</v>
      </c>
      <c r="F368" s="79">
        <v>359.78</v>
      </c>
      <c r="G368" s="79">
        <v>1592.6737009755125</v>
      </c>
      <c r="H368" s="163">
        <f t="shared" si="49"/>
        <v>55.31417677536399</v>
      </c>
      <c r="I368" s="163">
        <f t="shared" si="50"/>
        <v>22.589686750000002</v>
      </c>
    </row>
    <row r="369" spans="1:9" ht="15" hidden="1" customHeight="1">
      <c r="A369" s="97" t="s">
        <v>1479</v>
      </c>
      <c r="B369" s="59" t="s">
        <v>1321</v>
      </c>
      <c r="C369" s="79">
        <v>0</v>
      </c>
      <c r="D369" s="79"/>
      <c r="E369" s="79">
        <f t="shared" si="56"/>
        <v>0</v>
      </c>
      <c r="F369" s="79"/>
      <c r="G369" s="79">
        <v>0</v>
      </c>
      <c r="H369" s="163" t="e">
        <f t="shared" si="49"/>
        <v>#DIV/0!</v>
      </c>
      <c r="I369" s="163" t="e">
        <f t="shared" si="50"/>
        <v>#DIV/0!</v>
      </c>
    </row>
    <row r="370" spans="1:9" ht="15" customHeight="1">
      <c r="A370" s="97">
        <v>4221</v>
      </c>
      <c r="B370" s="59" t="s">
        <v>1287</v>
      </c>
      <c r="C370" s="79">
        <v>0</v>
      </c>
      <c r="D370" s="79"/>
      <c r="E370" s="79">
        <f t="shared" si="56"/>
        <v>0</v>
      </c>
      <c r="F370" s="79"/>
      <c r="G370" s="79">
        <v>1327.2280841462605</v>
      </c>
      <c r="H370" s="163" t="e">
        <f t="shared" si="49"/>
        <v>#DIV/0!</v>
      </c>
      <c r="I370" s="163">
        <f t="shared" si="50"/>
        <v>0</v>
      </c>
    </row>
    <row r="371" spans="1:9" ht="15" hidden="1" customHeight="1">
      <c r="A371" s="97">
        <v>4227</v>
      </c>
      <c r="B371" s="59" t="s">
        <v>1288</v>
      </c>
      <c r="C371" s="79"/>
      <c r="D371" s="79"/>
      <c r="E371" s="79"/>
      <c r="F371" s="79"/>
      <c r="G371" s="79"/>
      <c r="H371" s="163" t="e">
        <f t="shared" si="49"/>
        <v>#DIV/0!</v>
      </c>
      <c r="I371" s="163" t="e">
        <f t="shared" si="50"/>
        <v>#DIV/0!</v>
      </c>
    </row>
    <row r="372" spans="1:9" ht="15" customHeight="1">
      <c r="A372" s="55"/>
      <c r="B372" s="55" t="s">
        <v>1510</v>
      </c>
      <c r="C372" s="71">
        <f t="shared" ref="C372:F372" si="57">C373</f>
        <v>279402.08374809206</v>
      </c>
      <c r="D372" s="71">
        <f>D373</f>
        <v>134009.38999999998</v>
      </c>
      <c r="E372" s="71"/>
      <c r="F372" s="71">
        <f t="shared" si="57"/>
        <v>200442.16999999998</v>
      </c>
      <c r="G372" s="71">
        <f>G373</f>
        <v>275582.32132191921</v>
      </c>
      <c r="H372" s="165">
        <f t="shared" si="49"/>
        <v>149.57322766710601</v>
      </c>
      <c r="I372" s="165">
        <f t="shared" si="50"/>
        <v>72.734045144301945</v>
      </c>
    </row>
    <row r="373" spans="1:9" ht="15" customHeight="1">
      <c r="A373" s="50"/>
      <c r="B373" s="50" t="s">
        <v>1263</v>
      </c>
      <c r="C373" s="53">
        <f t="shared" ref="C373:F373" si="58">SUM(C374:C394)</f>
        <v>279402.08374809206</v>
      </c>
      <c r="D373" s="53">
        <f>SUM(D374:D394)</f>
        <v>134009.38999999998</v>
      </c>
      <c r="E373" s="53"/>
      <c r="F373" s="53">
        <f t="shared" si="58"/>
        <v>200442.16999999998</v>
      </c>
      <c r="G373" s="53">
        <f t="shared" ref="G373" si="59">SUM(G374:G394)</f>
        <v>275582.32132191921</v>
      </c>
      <c r="H373" s="162">
        <f t="shared" si="49"/>
        <v>149.57322766710601</v>
      </c>
      <c r="I373" s="162">
        <f t="shared" si="50"/>
        <v>72.734045144301945</v>
      </c>
    </row>
    <row r="374" spans="1:9" ht="15" customHeight="1">
      <c r="A374" s="97" t="s">
        <v>1473</v>
      </c>
      <c r="B374" s="59" t="s">
        <v>1429</v>
      </c>
      <c r="C374" s="79">
        <v>8840.2681000729972</v>
      </c>
      <c r="D374" s="79">
        <v>2653.73</v>
      </c>
      <c r="E374" s="79">
        <f t="shared" ref="E374:E389" si="60">D374/$E$2</f>
        <v>352.21049837414557</v>
      </c>
      <c r="F374" s="79">
        <v>2192.9</v>
      </c>
      <c r="G374" s="79">
        <v>9954.2106310969539</v>
      </c>
      <c r="H374" s="163">
        <f t="shared" si="49"/>
        <v>82.634631254875217</v>
      </c>
      <c r="I374" s="163">
        <f t="shared" si="50"/>
        <v>22.029873400000003</v>
      </c>
    </row>
    <row r="375" spans="1:9" ht="15" customHeight="1">
      <c r="A375" s="97">
        <v>3112</v>
      </c>
      <c r="B375" s="59" t="s">
        <v>1518</v>
      </c>
      <c r="C375" s="79"/>
      <c r="D375" s="79"/>
      <c r="E375" s="79"/>
      <c r="F375" s="79">
        <v>172.93</v>
      </c>
      <c r="G375" s="79"/>
      <c r="H375" s="163" t="e">
        <f t="shared" si="49"/>
        <v>#DIV/0!</v>
      </c>
      <c r="I375" s="163" t="e">
        <f t="shared" si="50"/>
        <v>#DIV/0!</v>
      </c>
    </row>
    <row r="376" spans="1:9" ht="15" customHeight="1">
      <c r="A376" s="97">
        <v>3113</v>
      </c>
      <c r="B376" s="59" t="s">
        <v>1549</v>
      </c>
      <c r="C376" s="79">
        <v>0</v>
      </c>
      <c r="D376" s="79"/>
      <c r="E376" s="79">
        <f t="shared" si="60"/>
        <v>0</v>
      </c>
      <c r="F376" s="79"/>
      <c r="G376" s="79">
        <v>0</v>
      </c>
      <c r="H376" s="163" t="e">
        <f t="shared" si="49"/>
        <v>#DIV/0!</v>
      </c>
      <c r="I376" s="163" t="e">
        <f t="shared" si="50"/>
        <v>#DIV/0!</v>
      </c>
    </row>
    <row r="377" spans="1:9" ht="15" customHeight="1">
      <c r="A377" s="97" t="s">
        <v>1474</v>
      </c>
      <c r="B377" s="59" t="s">
        <v>1381</v>
      </c>
      <c r="C377" s="79">
        <v>1458.6236644767403</v>
      </c>
      <c r="D377" s="79">
        <v>437.88</v>
      </c>
      <c r="E377" s="79">
        <f t="shared" si="60"/>
        <v>58.116663348596454</v>
      </c>
      <c r="F377" s="79">
        <v>361.81</v>
      </c>
      <c r="G377" s="79">
        <v>1642.4447541309974</v>
      </c>
      <c r="H377" s="163">
        <f t="shared" si="49"/>
        <v>82.627660546268388</v>
      </c>
      <c r="I377" s="163">
        <f t="shared" si="50"/>
        <v>22.02874703030303</v>
      </c>
    </row>
    <row r="378" spans="1:9" ht="15" hidden="1" customHeight="1">
      <c r="A378" s="97">
        <v>3133</v>
      </c>
      <c r="B378" s="59" t="s">
        <v>1519</v>
      </c>
      <c r="C378" s="79">
        <v>0</v>
      </c>
      <c r="D378" s="79"/>
      <c r="E378" s="79">
        <f t="shared" si="60"/>
        <v>0</v>
      </c>
      <c r="F378" s="79"/>
      <c r="G378" s="79">
        <v>0</v>
      </c>
      <c r="H378" s="163" t="e">
        <f t="shared" si="49"/>
        <v>#DIV/0!</v>
      </c>
      <c r="I378" s="163" t="e">
        <f t="shared" si="50"/>
        <v>#DIV/0!</v>
      </c>
    </row>
    <row r="379" spans="1:9" ht="15" customHeight="1">
      <c r="A379" s="97" t="s">
        <v>1506</v>
      </c>
      <c r="B379" s="59" t="s">
        <v>1264</v>
      </c>
      <c r="C379" s="79">
        <v>3293.914659234189</v>
      </c>
      <c r="D379" s="79">
        <v>2858.76</v>
      </c>
      <c r="E379" s="79">
        <f t="shared" si="60"/>
        <v>379.42265578339641</v>
      </c>
      <c r="F379" s="79">
        <v>4854.7299999999996</v>
      </c>
      <c r="G379" s="79">
        <v>7963.3685048775624</v>
      </c>
      <c r="H379" s="163">
        <f t="shared" si="49"/>
        <v>169.81943220137398</v>
      </c>
      <c r="I379" s="163">
        <f t="shared" si="50"/>
        <v>60.963271974999998</v>
      </c>
    </row>
    <row r="380" spans="1:9" ht="15" hidden="1" customHeight="1">
      <c r="A380" s="97">
        <v>3213</v>
      </c>
      <c r="B380" s="59" t="s">
        <v>1266</v>
      </c>
      <c r="C380" s="79">
        <v>0</v>
      </c>
      <c r="D380" s="79"/>
      <c r="E380" s="79">
        <f t="shared" si="60"/>
        <v>0</v>
      </c>
      <c r="F380" s="79"/>
      <c r="G380" s="79">
        <v>0</v>
      </c>
      <c r="H380" s="163" t="e">
        <f t="shared" si="49"/>
        <v>#DIV/0!</v>
      </c>
      <c r="I380" s="163" t="e">
        <f t="shared" si="50"/>
        <v>#DIV/0!</v>
      </c>
    </row>
    <row r="381" spans="1:9" ht="15" customHeight="1">
      <c r="A381" s="97" t="s">
        <v>1482</v>
      </c>
      <c r="B381" s="59" t="s">
        <v>1267</v>
      </c>
      <c r="C381" s="79">
        <v>0</v>
      </c>
      <c r="D381" s="79"/>
      <c r="E381" s="79">
        <f t="shared" si="60"/>
        <v>0</v>
      </c>
      <c r="F381" s="79"/>
      <c r="G381" s="79">
        <v>265.44561682925212</v>
      </c>
      <c r="H381" s="163" t="e">
        <f t="shared" si="49"/>
        <v>#DIV/0!</v>
      </c>
      <c r="I381" s="163">
        <f t="shared" si="50"/>
        <v>0</v>
      </c>
    </row>
    <row r="382" spans="1:9" ht="15" hidden="1" customHeight="1">
      <c r="A382" s="97">
        <v>3224</v>
      </c>
      <c r="B382" s="59" t="s">
        <v>1270</v>
      </c>
      <c r="C382" s="79">
        <v>0</v>
      </c>
      <c r="D382" s="79"/>
      <c r="E382" s="79">
        <f t="shared" si="60"/>
        <v>0</v>
      </c>
      <c r="F382" s="79"/>
      <c r="G382" s="79">
        <v>0</v>
      </c>
      <c r="H382" s="163" t="e">
        <f t="shared" si="49"/>
        <v>#DIV/0!</v>
      </c>
      <c r="I382" s="163" t="e">
        <f t="shared" si="50"/>
        <v>#DIV/0!</v>
      </c>
    </row>
    <row r="383" spans="1:9" ht="15" customHeight="1">
      <c r="A383" s="97">
        <v>3231</v>
      </c>
      <c r="B383" s="59" t="s">
        <v>1272</v>
      </c>
      <c r="C383" s="79">
        <v>216.0727320990112</v>
      </c>
      <c r="D383" s="79">
        <v>338.99</v>
      </c>
      <c r="E383" s="79">
        <f t="shared" si="60"/>
        <v>44.991704824474084</v>
      </c>
      <c r="F383" s="79"/>
      <c r="G383" s="79">
        <v>663.61404207313024</v>
      </c>
      <c r="H383" s="163">
        <f t="shared" si="49"/>
        <v>0</v>
      </c>
      <c r="I383" s="163">
        <f t="shared" si="50"/>
        <v>0</v>
      </c>
    </row>
    <row r="384" spans="1:9" ht="15" customHeight="1">
      <c r="A384" s="97" t="s">
        <v>1489</v>
      </c>
      <c r="B384" s="59" t="s">
        <v>1276</v>
      </c>
      <c r="C384" s="79">
        <v>0</v>
      </c>
      <c r="D384" s="79"/>
      <c r="E384" s="79">
        <f t="shared" si="60"/>
        <v>0</v>
      </c>
      <c r="F384" s="79"/>
      <c r="G384" s="79">
        <v>132.72280841462606</v>
      </c>
      <c r="H384" s="163" t="e">
        <f t="shared" si="49"/>
        <v>#DIV/0!</v>
      </c>
      <c r="I384" s="163">
        <f t="shared" si="50"/>
        <v>0</v>
      </c>
    </row>
    <row r="385" spans="1:9" ht="15" customHeight="1">
      <c r="A385" s="97" t="s">
        <v>1477</v>
      </c>
      <c r="B385" s="59" t="s">
        <v>1278</v>
      </c>
      <c r="C385" s="79">
        <v>263466.32158736477</v>
      </c>
      <c r="D385" s="79">
        <v>126824.15</v>
      </c>
      <c r="E385" s="79">
        <f t="shared" si="60"/>
        <v>16832.457362797795</v>
      </c>
      <c r="F385" s="79">
        <v>192003.56</v>
      </c>
      <c r="G385" s="79">
        <v>252173.3359877895</v>
      </c>
      <c r="H385" s="163">
        <f t="shared" si="49"/>
        <v>151.39353191012913</v>
      </c>
      <c r="I385" s="163">
        <f t="shared" si="50"/>
        <v>76.139516990526317</v>
      </c>
    </row>
    <row r="386" spans="1:9" ht="15" customHeight="1">
      <c r="A386" s="97">
        <v>3238</v>
      </c>
      <c r="B386" s="59" t="s">
        <v>1279</v>
      </c>
      <c r="C386" s="79">
        <v>0</v>
      </c>
      <c r="D386" s="79"/>
      <c r="E386" s="79">
        <f t="shared" si="60"/>
        <v>0</v>
      </c>
      <c r="F386" s="79"/>
      <c r="G386" s="79">
        <v>0</v>
      </c>
      <c r="H386" s="163" t="e">
        <f t="shared" si="49"/>
        <v>#DIV/0!</v>
      </c>
      <c r="I386" s="163" t="e">
        <f t="shared" si="50"/>
        <v>#DIV/0!</v>
      </c>
    </row>
    <row r="387" spans="1:9" ht="15" customHeight="1">
      <c r="A387" s="97">
        <v>3239</v>
      </c>
      <c r="B387" s="59" t="s">
        <v>1280</v>
      </c>
      <c r="C387" s="79">
        <v>775.10120114141614</v>
      </c>
      <c r="D387" s="79">
        <v>107.83</v>
      </c>
      <c r="E387" s="79">
        <f t="shared" si="60"/>
        <v>14.311500431349126</v>
      </c>
      <c r="F387" s="79"/>
      <c r="G387" s="79">
        <v>796.33685048775624</v>
      </c>
      <c r="H387" s="163">
        <f t="shared" si="49"/>
        <v>0</v>
      </c>
      <c r="I387" s="163">
        <f t="shared" si="50"/>
        <v>0</v>
      </c>
    </row>
    <row r="388" spans="1:9" ht="15" customHeight="1">
      <c r="A388" s="97" t="s">
        <v>1493</v>
      </c>
      <c r="B388" s="59" t="s">
        <v>1320</v>
      </c>
      <c r="C388" s="79">
        <v>1055.544495321521</v>
      </c>
      <c r="D388" s="79">
        <v>788.05</v>
      </c>
      <c r="E388" s="79">
        <f t="shared" si="60"/>
        <v>104.59220917114605</v>
      </c>
      <c r="F388" s="79">
        <v>856.24</v>
      </c>
      <c r="G388" s="79">
        <v>1990.8421262193906</v>
      </c>
      <c r="H388" s="163">
        <f t="shared" si="49"/>
        <v>108.6530042509993</v>
      </c>
      <c r="I388" s="163">
        <f t="shared" si="50"/>
        <v>43.008935200000003</v>
      </c>
    </row>
    <row r="389" spans="1:9" ht="15" customHeight="1">
      <c r="A389" s="97">
        <v>3294</v>
      </c>
      <c r="B389" s="59" t="s">
        <v>1283</v>
      </c>
      <c r="C389" s="79">
        <v>296.23730838144536</v>
      </c>
      <c r="D389" s="79"/>
      <c r="E389" s="79">
        <f t="shared" si="60"/>
        <v>0</v>
      </c>
      <c r="F389" s="79"/>
      <c r="G389" s="79"/>
      <c r="H389" s="163" t="e">
        <f t="shared" si="49"/>
        <v>#DIV/0!</v>
      </c>
      <c r="I389" s="163" t="e">
        <f t="shared" si="50"/>
        <v>#DIV/0!</v>
      </c>
    </row>
    <row r="390" spans="1:9" ht="15" hidden="1" customHeight="1">
      <c r="A390" s="97" t="s">
        <v>1494</v>
      </c>
      <c r="B390" s="59" t="s">
        <v>1284</v>
      </c>
      <c r="C390" s="79"/>
      <c r="D390" s="79"/>
      <c r="E390" s="79"/>
      <c r="F390" s="79"/>
      <c r="G390" s="79"/>
      <c r="H390" s="163" t="e">
        <f t="shared" ref="H390:H453" si="61">F390/D390*100</f>
        <v>#DIV/0!</v>
      </c>
      <c r="I390" s="163" t="e">
        <f t="shared" ref="I390:I453" si="62">F390/G390*100</f>
        <v>#DIV/0!</v>
      </c>
    </row>
    <row r="391" spans="1:9" ht="15" hidden="1" customHeight="1">
      <c r="A391" s="97" t="s">
        <v>1495</v>
      </c>
      <c r="B391" s="59" t="s">
        <v>1285</v>
      </c>
      <c r="C391" s="79"/>
      <c r="D391" s="79"/>
      <c r="E391" s="79"/>
      <c r="F391" s="79"/>
      <c r="G391" s="79"/>
      <c r="H391" s="163" t="e">
        <f t="shared" si="61"/>
        <v>#DIV/0!</v>
      </c>
      <c r="I391" s="163" t="e">
        <f t="shared" si="62"/>
        <v>#DIV/0!</v>
      </c>
    </row>
    <row r="392" spans="1:9" ht="15" hidden="1" customHeight="1">
      <c r="A392" s="97">
        <v>3431</v>
      </c>
      <c r="B392" s="59" t="s">
        <v>1286</v>
      </c>
      <c r="C392" s="79"/>
      <c r="D392" s="79"/>
      <c r="E392" s="79"/>
      <c r="F392" s="79"/>
      <c r="G392" s="79"/>
      <c r="H392" s="163" t="e">
        <f t="shared" si="61"/>
        <v>#DIV/0!</v>
      </c>
      <c r="I392" s="163" t="e">
        <f t="shared" si="62"/>
        <v>#DIV/0!</v>
      </c>
    </row>
    <row r="393" spans="1:9" ht="15" hidden="1" customHeight="1">
      <c r="A393" s="97">
        <v>4221</v>
      </c>
      <c r="B393" s="59" t="s">
        <v>1287</v>
      </c>
      <c r="C393" s="79"/>
      <c r="D393" s="79"/>
      <c r="E393" s="79"/>
      <c r="F393" s="79"/>
      <c r="G393" s="79"/>
      <c r="H393" s="163" t="e">
        <f t="shared" si="61"/>
        <v>#DIV/0!</v>
      </c>
      <c r="I393" s="163" t="e">
        <f t="shared" si="62"/>
        <v>#DIV/0!</v>
      </c>
    </row>
    <row r="394" spans="1:9" ht="15" hidden="1" customHeight="1">
      <c r="A394" s="97">
        <v>4262</v>
      </c>
      <c r="B394" s="59" t="s">
        <v>1450</v>
      </c>
      <c r="C394" s="79"/>
      <c r="D394" s="79"/>
      <c r="E394" s="79"/>
      <c r="F394" s="79"/>
      <c r="G394" s="79"/>
      <c r="H394" s="163" t="e">
        <f t="shared" si="61"/>
        <v>#DIV/0!</v>
      </c>
      <c r="I394" s="163" t="e">
        <f t="shared" si="62"/>
        <v>#DIV/0!</v>
      </c>
    </row>
    <row r="395" spans="1:9" ht="15" customHeight="1">
      <c r="A395" s="55"/>
      <c r="B395" s="55" t="s">
        <v>1558</v>
      </c>
      <c r="C395" s="71">
        <f>C396+C416+C431</f>
        <v>99.409383502554903</v>
      </c>
      <c r="D395" s="71">
        <f>D396+D416+D431</f>
        <v>35.950000000000003</v>
      </c>
      <c r="E395" s="71">
        <f t="shared" ref="E395:F395" si="63">E396+E416+E431</f>
        <v>0</v>
      </c>
      <c r="F395" s="71">
        <f t="shared" si="63"/>
        <v>15150.08</v>
      </c>
      <c r="G395" s="71">
        <f>G396+G416+G431</f>
        <v>5507.9965492069805</v>
      </c>
      <c r="H395" s="165">
        <f t="shared" si="61"/>
        <v>42142.086230876215</v>
      </c>
      <c r="I395" s="165">
        <f t="shared" si="62"/>
        <v>275.05609098795185</v>
      </c>
    </row>
    <row r="396" spans="1:9" ht="15" customHeight="1">
      <c r="A396" s="50"/>
      <c r="B396" s="50" t="s">
        <v>1569</v>
      </c>
      <c r="C396" s="53">
        <f>SUM(C397:C415)</f>
        <v>99.409383502554903</v>
      </c>
      <c r="D396" s="53">
        <f>SUM(D397:D415)</f>
        <v>35.950000000000003</v>
      </c>
      <c r="E396" s="53"/>
      <c r="F396" s="53">
        <f>SUM(F397:F415)</f>
        <v>5615.5</v>
      </c>
      <c r="G396" s="53">
        <f t="shared" ref="G396" si="64">SUM(G397:G415)</f>
        <v>3185.3474019510249</v>
      </c>
      <c r="H396" s="162">
        <f t="shared" si="61"/>
        <v>15620.30598052851</v>
      </c>
      <c r="I396" s="162">
        <f t="shared" si="62"/>
        <v>176.29160312500002</v>
      </c>
    </row>
    <row r="397" spans="1:9" ht="15" hidden="1" customHeight="1">
      <c r="A397" s="60">
        <v>3211</v>
      </c>
      <c r="B397" s="59" t="s">
        <v>1264</v>
      </c>
      <c r="C397" s="79"/>
      <c r="D397" s="79"/>
      <c r="E397" s="79"/>
      <c r="F397" s="79"/>
      <c r="G397" s="79"/>
      <c r="H397" s="163" t="e">
        <f t="shared" si="61"/>
        <v>#DIV/0!</v>
      </c>
      <c r="I397" s="163" t="e">
        <f t="shared" si="62"/>
        <v>#DIV/0!</v>
      </c>
    </row>
    <row r="398" spans="1:9" ht="15" hidden="1" customHeight="1">
      <c r="A398" s="60">
        <v>3213</v>
      </c>
      <c r="B398" s="59" t="s">
        <v>1266</v>
      </c>
      <c r="C398" s="79"/>
      <c r="D398" s="79"/>
      <c r="E398" s="79"/>
      <c r="F398" s="79"/>
      <c r="G398" s="79"/>
      <c r="H398" s="163" t="e">
        <f t="shared" si="61"/>
        <v>#DIV/0!</v>
      </c>
      <c r="I398" s="163" t="e">
        <f t="shared" si="62"/>
        <v>#DIV/0!</v>
      </c>
    </row>
    <row r="399" spans="1:9" ht="15" hidden="1" customHeight="1">
      <c r="A399" s="60">
        <v>3221</v>
      </c>
      <c r="B399" s="59" t="s">
        <v>1267</v>
      </c>
      <c r="C399" s="79"/>
      <c r="D399" s="79"/>
      <c r="E399" s="79"/>
      <c r="F399" s="79"/>
      <c r="G399" s="79"/>
      <c r="H399" s="163" t="e">
        <f t="shared" si="61"/>
        <v>#DIV/0!</v>
      </c>
      <c r="I399" s="163" t="e">
        <f t="shared" si="62"/>
        <v>#DIV/0!</v>
      </c>
    </row>
    <row r="400" spans="1:9" ht="15" hidden="1" customHeight="1">
      <c r="A400" s="60">
        <v>3222</v>
      </c>
      <c r="B400" s="59" t="s">
        <v>1268</v>
      </c>
      <c r="C400" s="79"/>
      <c r="D400" s="79"/>
      <c r="E400" s="79"/>
      <c r="F400" s="79"/>
      <c r="G400" s="79"/>
      <c r="H400" s="163" t="e">
        <f t="shared" si="61"/>
        <v>#DIV/0!</v>
      </c>
      <c r="I400" s="163" t="e">
        <f t="shared" si="62"/>
        <v>#DIV/0!</v>
      </c>
    </row>
    <row r="401" spans="1:9" ht="15" hidden="1" customHeight="1">
      <c r="A401" s="60">
        <v>3223</v>
      </c>
      <c r="B401" s="59" t="s">
        <v>1269</v>
      </c>
      <c r="C401" s="79"/>
      <c r="D401" s="79"/>
      <c r="E401" s="79"/>
      <c r="F401" s="79"/>
      <c r="G401" s="79"/>
      <c r="H401" s="163" t="e">
        <f t="shared" si="61"/>
        <v>#DIV/0!</v>
      </c>
      <c r="I401" s="163" t="e">
        <f t="shared" si="62"/>
        <v>#DIV/0!</v>
      </c>
    </row>
    <row r="402" spans="1:9" ht="15" hidden="1" customHeight="1">
      <c r="A402" s="60">
        <v>3224</v>
      </c>
      <c r="B402" s="59" t="s">
        <v>1270</v>
      </c>
      <c r="C402" s="79"/>
      <c r="D402" s="79"/>
      <c r="E402" s="79"/>
      <c r="F402" s="79"/>
      <c r="G402" s="79"/>
      <c r="H402" s="163" t="e">
        <f t="shared" si="61"/>
        <v>#DIV/0!</v>
      </c>
      <c r="I402" s="163" t="e">
        <f t="shared" si="62"/>
        <v>#DIV/0!</v>
      </c>
    </row>
    <row r="403" spans="1:9" ht="15" hidden="1" customHeight="1">
      <c r="A403" s="60">
        <v>3231</v>
      </c>
      <c r="B403" s="59" t="s">
        <v>1272</v>
      </c>
      <c r="C403" s="79"/>
      <c r="D403" s="79"/>
      <c r="E403" s="79"/>
      <c r="F403" s="79"/>
      <c r="G403" s="79"/>
      <c r="H403" s="163" t="e">
        <f t="shared" si="61"/>
        <v>#DIV/0!</v>
      </c>
      <c r="I403" s="163" t="e">
        <f t="shared" si="62"/>
        <v>#DIV/0!</v>
      </c>
    </row>
    <row r="404" spans="1:9" ht="15" hidden="1" customHeight="1">
      <c r="A404" s="60">
        <v>3232</v>
      </c>
      <c r="B404" s="59" t="s">
        <v>1273</v>
      </c>
      <c r="C404" s="79"/>
      <c r="D404" s="79"/>
      <c r="E404" s="79"/>
      <c r="F404" s="79"/>
      <c r="G404" s="79"/>
      <c r="H404" s="163" t="e">
        <f t="shared" si="61"/>
        <v>#DIV/0!</v>
      </c>
      <c r="I404" s="163" t="e">
        <f t="shared" si="62"/>
        <v>#DIV/0!</v>
      </c>
    </row>
    <row r="405" spans="1:9" ht="15" hidden="1" customHeight="1">
      <c r="A405" s="60">
        <v>3233</v>
      </c>
      <c r="B405" s="59" t="s">
        <v>1274</v>
      </c>
      <c r="C405" s="79"/>
      <c r="D405" s="79"/>
      <c r="E405" s="79"/>
      <c r="F405" s="79"/>
      <c r="G405" s="79"/>
      <c r="H405" s="163" t="e">
        <f t="shared" si="61"/>
        <v>#DIV/0!</v>
      </c>
      <c r="I405" s="163" t="e">
        <f t="shared" si="62"/>
        <v>#DIV/0!</v>
      </c>
    </row>
    <row r="406" spans="1:9" ht="15" hidden="1" customHeight="1">
      <c r="A406" s="60">
        <v>3234</v>
      </c>
      <c r="B406" s="59" t="s">
        <v>1275</v>
      </c>
      <c r="C406" s="79"/>
      <c r="D406" s="79"/>
      <c r="E406" s="79"/>
      <c r="F406" s="79"/>
      <c r="G406" s="79"/>
      <c r="H406" s="163" t="e">
        <f t="shared" si="61"/>
        <v>#DIV/0!</v>
      </c>
      <c r="I406" s="163" t="e">
        <f t="shared" si="62"/>
        <v>#DIV/0!</v>
      </c>
    </row>
    <row r="407" spans="1:9" ht="15" customHeight="1">
      <c r="A407" s="60">
        <v>3221</v>
      </c>
      <c r="B407" s="59" t="s">
        <v>1267</v>
      </c>
      <c r="C407" s="79"/>
      <c r="D407" s="79"/>
      <c r="E407" s="79"/>
      <c r="F407" s="79">
        <v>10</v>
      </c>
      <c r="G407" s="79"/>
      <c r="H407" s="163" t="e">
        <f t="shared" si="61"/>
        <v>#DIV/0!</v>
      </c>
      <c r="I407" s="163" t="e">
        <f t="shared" si="62"/>
        <v>#DIV/0!</v>
      </c>
    </row>
    <row r="408" spans="1:9" ht="15" customHeight="1">
      <c r="A408" s="60">
        <v>3235</v>
      </c>
      <c r="B408" s="59" t="s">
        <v>1276</v>
      </c>
      <c r="C408" s="79"/>
      <c r="D408" s="79"/>
      <c r="E408" s="79">
        <f t="shared" ref="E408:E414" si="65">D408/$E$2</f>
        <v>0</v>
      </c>
      <c r="F408" s="79">
        <v>1221.8800000000001</v>
      </c>
      <c r="G408" s="79">
        <v>2256.2877430486428</v>
      </c>
      <c r="H408" s="163" t="e">
        <f t="shared" si="61"/>
        <v>#DIV/0!</v>
      </c>
      <c r="I408" s="163">
        <f t="shared" si="62"/>
        <v>54.15444035294118</v>
      </c>
    </row>
    <row r="409" spans="1:9" ht="15" customHeight="1">
      <c r="A409" s="60">
        <v>3239</v>
      </c>
      <c r="B409" s="59" t="s">
        <v>1280</v>
      </c>
      <c r="C409" s="79"/>
      <c r="D409" s="79"/>
      <c r="E409" s="79">
        <f t="shared" si="65"/>
        <v>0</v>
      </c>
      <c r="F409" s="79">
        <v>2825.54</v>
      </c>
      <c r="G409" s="79">
        <v>0</v>
      </c>
      <c r="H409" s="163" t="e">
        <f t="shared" si="61"/>
        <v>#DIV/0!</v>
      </c>
      <c r="I409" s="163" t="e">
        <f t="shared" si="62"/>
        <v>#DIV/0!</v>
      </c>
    </row>
    <row r="410" spans="1:9" ht="15" customHeight="1">
      <c r="A410" s="60">
        <v>3241</v>
      </c>
      <c r="B410" s="59" t="s">
        <v>1454</v>
      </c>
      <c r="C410" s="79"/>
      <c r="D410" s="79"/>
      <c r="E410" s="79">
        <f t="shared" si="65"/>
        <v>0</v>
      </c>
      <c r="F410" s="79">
        <v>1152</v>
      </c>
      <c r="G410" s="79">
        <v>796.33685048775624</v>
      </c>
      <c r="H410" s="163" t="e">
        <f t="shared" si="61"/>
        <v>#DIV/0!</v>
      </c>
      <c r="I410" s="163">
        <f t="shared" si="62"/>
        <v>144.66240000000002</v>
      </c>
    </row>
    <row r="411" spans="1:9" ht="15" customHeight="1">
      <c r="A411" s="60">
        <v>3293</v>
      </c>
      <c r="B411" s="59" t="s">
        <v>1320</v>
      </c>
      <c r="C411" s="79">
        <v>51.496449664874909</v>
      </c>
      <c r="D411" s="79"/>
      <c r="E411" s="79">
        <f t="shared" si="65"/>
        <v>0</v>
      </c>
      <c r="F411" s="79"/>
      <c r="G411" s="79">
        <v>0</v>
      </c>
      <c r="H411" s="163" t="e">
        <f t="shared" si="61"/>
        <v>#DIV/0!</v>
      </c>
      <c r="I411" s="163" t="e">
        <f t="shared" si="62"/>
        <v>#DIV/0!</v>
      </c>
    </row>
    <row r="412" spans="1:9" ht="15" customHeight="1">
      <c r="A412" s="60">
        <v>3295</v>
      </c>
      <c r="B412" s="59" t="s">
        <v>1284</v>
      </c>
      <c r="C412" s="79"/>
      <c r="D412" s="79"/>
      <c r="E412" s="79">
        <f t="shared" si="65"/>
        <v>0</v>
      </c>
      <c r="F412" s="79">
        <v>316.39999999999998</v>
      </c>
      <c r="G412" s="79">
        <v>0</v>
      </c>
      <c r="H412" s="163" t="e">
        <f t="shared" si="61"/>
        <v>#DIV/0!</v>
      </c>
      <c r="I412" s="163" t="e">
        <f t="shared" si="62"/>
        <v>#DIV/0!</v>
      </c>
    </row>
    <row r="413" spans="1:9" ht="15" customHeight="1">
      <c r="A413" s="60">
        <v>3299</v>
      </c>
      <c r="B413" s="59" t="s">
        <v>1285</v>
      </c>
      <c r="C413" s="79"/>
      <c r="D413" s="79"/>
      <c r="E413" s="79">
        <f t="shared" si="65"/>
        <v>0</v>
      </c>
      <c r="F413" s="79"/>
      <c r="G413" s="79">
        <v>132.72280841462606</v>
      </c>
      <c r="H413" s="163" t="e">
        <f t="shared" si="61"/>
        <v>#DIV/0!</v>
      </c>
      <c r="I413" s="163">
        <f t="shared" si="62"/>
        <v>0</v>
      </c>
    </row>
    <row r="414" spans="1:9" ht="15" customHeight="1">
      <c r="A414" s="60">
        <v>3431</v>
      </c>
      <c r="B414" s="59" t="s">
        <v>1286</v>
      </c>
      <c r="C414" s="79">
        <v>47.912933837680001</v>
      </c>
      <c r="D414" s="79">
        <v>35.950000000000003</v>
      </c>
      <c r="E414" s="79">
        <f t="shared" si="65"/>
        <v>4.7713849625058069</v>
      </c>
      <c r="F414" s="79">
        <v>89.68</v>
      </c>
      <c r="G414" s="79"/>
      <c r="H414" s="163">
        <f t="shared" si="61"/>
        <v>249.45757997218359</v>
      </c>
      <c r="I414" s="163" t="e">
        <f t="shared" si="62"/>
        <v>#DIV/0!</v>
      </c>
    </row>
    <row r="415" spans="1:9" ht="15" hidden="1" customHeight="1">
      <c r="A415" s="60">
        <v>3811</v>
      </c>
      <c r="B415" s="59" t="s">
        <v>1331</v>
      </c>
      <c r="C415" s="79"/>
      <c r="D415" s="79"/>
      <c r="E415" s="79"/>
      <c r="F415" s="79"/>
      <c r="G415" s="79"/>
      <c r="H415" s="163" t="e">
        <f t="shared" si="61"/>
        <v>#DIV/0!</v>
      </c>
      <c r="I415" s="163" t="e">
        <f t="shared" si="62"/>
        <v>#DIV/0!</v>
      </c>
    </row>
    <row r="416" spans="1:9" ht="15" customHeight="1">
      <c r="A416" s="50"/>
      <c r="B416" s="50" t="s">
        <v>1568</v>
      </c>
      <c r="C416" s="53">
        <f t="shared" ref="C416:F416" si="66">SUM(C417:C430)</f>
        <v>0</v>
      </c>
      <c r="D416" s="53">
        <f>SUM(D417:D430)</f>
        <v>0</v>
      </c>
      <c r="E416" s="53"/>
      <c r="F416" s="53">
        <f t="shared" si="66"/>
        <v>4194.6399999999994</v>
      </c>
      <c r="G416" s="53">
        <f t="shared" ref="G416" si="67">SUM(G417:G430)</f>
        <v>2322.649147255956</v>
      </c>
      <c r="H416" s="162" t="e">
        <f t="shared" si="61"/>
        <v>#DIV/0!</v>
      </c>
      <c r="I416" s="162">
        <f t="shared" si="62"/>
        <v>180.59722902857141</v>
      </c>
    </row>
    <row r="417" spans="1:9" ht="15" hidden="1" customHeight="1">
      <c r="A417" s="60">
        <v>3211</v>
      </c>
      <c r="B417" s="59" t="s">
        <v>1264</v>
      </c>
      <c r="C417" s="79"/>
      <c r="D417" s="79"/>
      <c r="E417" s="79"/>
      <c r="F417" s="79"/>
      <c r="G417" s="79"/>
      <c r="H417" s="163" t="e">
        <f t="shared" si="61"/>
        <v>#DIV/0!</v>
      </c>
      <c r="I417" s="163" t="e">
        <f t="shared" si="62"/>
        <v>#DIV/0!</v>
      </c>
    </row>
    <row r="418" spans="1:9" ht="15" hidden="1" customHeight="1">
      <c r="A418" s="60">
        <v>3213</v>
      </c>
      <c r="B418" s="59" t="s">
        <v>1266</v>
      </c>
      <c r="C418" s="79"/>
      <c r="D418" s="79"/>
      <c r="E418" s="79"/>
      <c r="F418" s="79"/>
      <c r="G418" s="79"/>
      <c r="H418" s="163" t="e">
        <f t="shared" si="61"/>
        <v>#DIV/0!</v>
      </c>
      <c r="I418" s="163" t="e">
        <f t="shared" si="62"/>
        <v>#DIV/0!</v>
      </c>
    </row>
    <row r="419" spans="1:9" ht="15" hidden="1" customHeight="1">
      <c r="A419" s="60">
        <v>3221</v>
      </c>
      <c r="B419" s="59" t="s">
        <v>1267</v>
      </c>
      <c r="C419" s="79"/>
      <c r="D419" s="79"/>
      <c r="E419" s="79"/>
      <c r="F419" s="79"/>
      <c r="G419" s="79"/>
      <c r="H419" s="163" t="e">
        <f t="shared" si="61"/>
        <v>#DIV/0!</v>
      </c>
      <c r="I419" s="163" t="e">
        <f t="shared" si="62"/>
        <v>#DIV/0!</v>
      </c>
    </row>
    <row r="420" spans="1:9" ht="15" hidden="1" customHeight="1">
      <c r="A420" s="60">
        <v>3222</v>
      </c>
      <c r="B420" s="59" t="s">
        <v>1268</v>
      </c>
      <c r="C420" s="79"/>
      <c r="D420" s="79"/>
      <c r="E420" s="79"/>
      <c r="F420" s="79"/>
      <c r="G420" s="79"/>
      <c r="H420" s="163" t="e">
        <f t="shared" si="61"/>
        <v>#DIV/0!</v>
      </c>
      <c r="I420" s="163" t="e">
        <f t="shared" si="62"/>
        <v>#DIV/0!</v>
      </c>
    </row>
    <row r="421" spans="1:9" ht="15" hidden="1" customHeight="1">
      <c r="A421" s="60">
        <v>3223</v>
      </c>
      <c r="B421" s="59" t="s">
        <v>1269</v>
      </c>
      <c r="C421" s="79"/>
      <c r="D421" s="79"/>
      <c r="E421" s="79"/>
      <c r="F421" s="79"/>
      <c r="G421" s="79"/>
      <c r="H421" s="163" t="e">
        <f t="shared" si="61"/>
        <v>#DIV/0!</v>
      </c>
      <c r="I421" s="163" t="e">
        <f t="shared" si="62"/>
        <v>#DIV/0!</v>
      </c>
    </row>
    <row r="422" spans="1:9" ht="15" hidden="1" customHeight="1">
      <c r="A422" s="60">
        <v>3224</v>
      </c>
      <c r="B422" s="59" t="s">
        <v>1270</v>
      </c>
      <c r="C422" s="79"/>
      <c r="D422" s="79"/>
      <c r="E422" s="79"/>
      <c r="F422" s="79"/>
      <c r="G422" s="79"/>
      <c r="H422" s="163" t="e">
        <f t="shared" si="61"/>
        <v>#DIV/0!</v>
      </c>
      <c r="I422" s="163" t="e">
        <f t="shared" si="62"/>
        <v>#DIV/0!</v>
      </c>
    </row>
    <row r="423" spans="1:9" ht="15" hidden="1" customHeight="1">
      <c r="A423" s="60">
        <v>3231</v>
      </c>
      <c r="B423" s="59" t="s">
        <v>1272</v>
      </c>
      <c r="C423" s="79"/>
      <c r="D423" s="79"/>
      <c r="E423" s="79"/>
      <c r="F423" s="79"/>
      <c r="G423" s="79"/>
      <c r="H423" s="163" t="e">
        <f t="shared" si="61"/>
        <v>#DIV/0!</v>
      </c>
      <c r="I423" s="163" t="e">
        <f t="shared" si="62"/>
        <v>#DIV/0!</v>
      </c>
    </row>
    <row r="424" spans="1:9" ht="15" hidden="1" customHeight="1">
      <c r="A424" s="60">
        <v>3233</v>
      </c>
      <c r="B424" s="59" t="s">
        <v>1274</v>
      </c>
      <c r="C424" s="79"/>
      <c r="D424" s="79"/>
      <c r="E424" s="79"/>
      <c r="F424" s="79"/>
      <c r="G424" s="79"/>
      <c r="H424" s="163" t="e">
        <f t="shared" si="61"/>
        <v>#DIV/0!</v>
      </c>
      <c r="I424" s="163" t="e">
        <f t="shared" si="62"/>
        <v>#DIV/0!</v>
      </c>
    </row>
    <row r="425" spans="1:9" ht="15" hidden="1" customHeight="1">
      <c r="A425" s="60">
        <v>3235</v>
      </c>
      <c r="B425" s="59" t="s">
        <v>1276</v>
      </c>
      <c r="C425" s="79"/>
      <c r="D425" s="79"/>
      <c r="E425" s="79"/>
      <c r="F425" s="79"/>
      <c r="G425" s="79"/>
      <c r="H425" s="163" t="e">
        <f t="shared" si="61"/>
        <v>#DIV/0!</v>
      </c>
      <c r="I425" s="163" t="e">
        <f t="shared" si="62"/>
        <v>#DIV/0!</v>
      </c>
    </row>
    <row r="426" spans="1:9" ht="15" customHeight="1">
      <c r="A426" s="60">
        <v>3237</v>
      </c>
      <c r="B426" s="59" t="s">
        <v>1278</v>
      </c>
      <c r="C426" s="79"/>
      <c r="D426" s="79"/>
      <c r="E426" s="79">
        <f t="shared" ref="E426:E428" si="68">D426/$E$2</f>
        <v>0</v>
      </c>
      <c r="F426" s="79">
        <v>4030.18</v>
      </c>
      <c r="G426" s="79"/>
      <c r="H426" s="163" t="e">
        <f t="shared" si="61"/>
        <v>#DIV/0!</v>
      </c>
      <c r="I426" s="163" t="e">
        <f t="shared" si="62"/>
        <v>#DIV/0!</v>
      </c>
    </row>
    <row r="427" spans="1:9" ht="15" customHeight="1">
      <c r="A427" s="60">
        <v>3239</v>
      </c>
      <c r="B427" s="59" t="s">
        <v>1280</v>
      </c>
      <c r="C427" s="79"/>
      <c r="D427" s="79"/>
      <c r="E427" s="79">
        <f t="shared" si="68"/>
        <v>0</v>
      </c>
      <c r="F427" s="79">
        <v>164.46</v>
      </c>
      <c r="G427" s="79">
        <v>2322.649147255956</v>
      </c>
      <c r="H427" s="163" t="e">
        <f t="shared" si="61"/>
        <v>#DIV/0!</v>
      </c>
      <c r="I427" s="163">
        <f t="shared" si="62"/>
        <v>7.0807078285714278</v>
      </c>
    </row>
    <row r="428" spans="1:9" ht="15" customHeight="1">
      <c r="A428" s="60">
        <v>3299</v>
      </c>
      <c r="B428" s="59" t="s">
        <v>1285</v>
      </c>
      <c r="C428" s="79"/>
      <c r="D428" s="79"/>
      <c r="E428" s="79">
        <f t="shared" si="68"/>
        <v>0</v>
      </c>
      <c r="F428" s="79"/>
      <c r="G428" s="79"/>
      <c r="H428" s="163" t="e">
        <f t="shared" si="61"/>
        <v>#DIV/0!</v>
      </c>
      <c r="I428" s="163" t="e">
        <f t="shared" si="62"/>
        <v>#DIV/0!</v>
      </c>
    </row>
    <row r="429" spans="1:9" ht="15" hidden="1" customHeight="1">
      <c r="A429" s="60">
        <v>3241</v>
      </c>
      <c r="B429" s="59" t="s">
        <v>1454</v>
      </c>
      <c r="C429" s="79"/>
      <c r="D429" s="79"/>
      <c r="E429" s="79"/>
      <c r="F429" s="79"/>
      <c r="G429" s="79"/>
      <c r="H429" s="163" t="e">
        <f t="shared" si="61"/>
        <v>#DIV/0!</v>
      </c>
      <c r="I429" s="163" t="e">
        <f t="shared" si="62"/>
        <v>#DIV/0!</v>
      </c>
    </row>
    <row r="430" spans="1:9" ht="15" hidden="1" customHeight="1">
      <c r="A430" s="60">
        <v>3431</v>
      </c>
      <c r="B430" s="59" t="s">
        <v>1286</v>
      </c>
      <c r="C430" s="79"/>
      <c r="D430" s="79"/>
      <c r="E430" s="79"/>
      <c r="F430" s="79"/>
      <c r="G430" s="79"/>
      <c r="H430" s="163" t="e">
        <f t="shared" si="61"/>
        <v>#DIV/0!</v>
      </c>
      <c r="I430" s="163" t="e">
        <f t="shared" si="62"/>
        <v>#DIV/0!</v>
      </c>
    </row>
    <row r="431" spans="1:9" ht="15" customHeight="1">
      <c r="A431" s="50"/>
      <c r="B431" s="50" t="s">
        <v>522</v>
      </c>
      <c r="C431" s="53">
        <f>SUM(C432:C435)</f>
        <v>0</v>
      </c>
      <c r="D431" s="53">
        <f t="shared" ref="D431:G431" si="69">SUM(D432:D435)</f>
        <v>0</v>
      </c>
      <c r="E431" s="53">
        <f t="shared" si="69"/>
        <v>0</v>
      </c>
      <c r="F431" s="53">
        <f>SUM(F432:F435)</f>
        <v>5339.9400000000005</v>
      </c>
      <c r="G431" s="53">
        <f t="shared" si="69"/>
        <v>0</v>
      </c>
      <c r="H431" s="162" t="e">
        <f t="shared" si="61"/>
        <v>#DIV/0!</v>
      </c>
      <c r="I431" s="162" t="e">
        <f t="shared" si="62"/>
        <v>#DIV/0!</v>
      </c>
    </row>
    <row r="432" spans="1:9" ht="15" customHeight="1">
      <c r="A432" s="60">
        <v>3235</v>
      </c>
      <c r="B432" s="59" t="s">
        <v>1276</v>
      </c>
      <c r="C432" s="79"/>
      <c r="D432" s="79"/>
      <c r="E432" s="79"/>
      <c r="F432" s="79">
        <v>2310.84</v>
      </c>
      <c r="G432" s="79"/>
      <c r="H432" s="163" t="e">
        <f t="shared" si="61"/>
        <v>#DIV/0!</v>
      </c>
      <c r="I432" s="163" t="e">
        <f t="shared" si="62"/>
        <v>#DIV/0!</v>
      </c>
    </row>
    <row r="433" spans="1:9" ht="15" customHeight="1">
      <c r="A433" s="60">
        <v>3239</v>
      </c>
      <c r="B433" s="59" t="s">
        <v>1280</v>
      </c>
      <c r="C433" s="79"/>
      <c r="D433" s="79"/>
      <c r="E433" s="79"/>
      <c r="F433" s="79">
        <v>165.9</v>
      </c>
      <c r="G433" s="79"/>
      <c r="H433" s="163" t="e">
        <f t="shared" si="61"/>
        <v>#DIV/0!</v>
      </c>
      <c r="I433" s="163" t="e">
        <f t="shared" si="62"/>
        <v>#DIV/0!</v>
      </c>
    </row>
    <row r="434" spans="1:9" ht="15" customHeight="1">
      <c r="A434" s="60">
        <v>3241</v>
      </c>
      <c r="B434" s="59" t="s">
        <v>1454</v>
      </c>
      <c r="C434" s="79"/>
      <c r="D434" s="79"/>
      <c r="E434" s="79"/>
      <c r="F434" s="79">
        <v>315</v>
      </c>
      <c r="G434" s="79"/>
      <c r="H434" s="163" t="e">
        <f t="shared" si="61"/>
        <v>#DIV/0!</v>
      </c>
      <c r="I434" s="163" t="e">
        <f t="shared" si="62"/>
        <v>#DIV/0!</v>
      </c>
    </row>
    <row r="435" spans="1:9" ht="15" customHeight="1">
      <c r="A435" s="60">
        <v>3293</v>
      </c>
      <c r="B435" s="59" t="s">
        <v>1320</v>
      </c>
      <c r="C435" s="79"/>
      <c r="D435" s="79"/>
      <c r="E435" s="79"/>
      <c r="F435" s="79">
        <v>2548.1999999999998</v>
      </c>
      <c r="G435" s="79"/>
      <c r="H435" s="163" t="e">
        <f t="shared" si="61"/>
        <v>#DIV/0!</v>
      </c>
      <c r="I435" s="163" t="e">
        <f t="shared" si="62"/>
        <v>#DIV/0!</v>
      </c>
    </row>
    <row r="436" spans="1:9" ht="15" customHeight="1">
      <c r="A436" s="55"/>
      <c r="B436" s="55" t="s">
        <v>1570</v>
      </c>
      <c r="C436" s="71">
        <f t="shared" ref="C436:F436" si="70">C437+C481+C527+C537+C570+C583</f>
        <v>317038.29053022765</v>
      </c>
      <c r="D436" s="71">
        <f>D437+D481+D527+D537+D570+D583</f>
        <v>175828.88</v>
      </c>
      <c r="E436" s="71"/>
      <c r="F436" s="71">
        <f t="shared" si="70"/>
        <v>149708.59000000003</v>
      </c>
      <c r="G436" s="71">
        <f>G437+G481+G527+G537+G570+G583</f>
        <v>589163.18269294582</v>
      </c>
      <c r="H436" s="165">
        <f t="shared" si="61"/>
        <v>85.144482521870131</v>
      </c>
      <c r="I436" s="165">
        <f t="shared" si="62"/>
        <v>25.410377701422604</v>
      </c>
    </row>
    <row r="437" spans="1:9" ht="15" customHeight="1">
      <c r="A437" s="50"/>
      <c r="B437" s="50" t="s">
        <v>1263</v>
      </c>
      <c r="C437" s="53">
        <f>SUM(C438:C480)</f>
        <v>295306.52332603361</v>
      </c>
      <c r="D437" s="53">
        <f>SUM(D438:D480)</f>
        <v>153492.94999999998</v>
      </c>
      <c r="E437" s="53"/>
      <c r="F437" s="53">
        <f t="shared" ref="F437" si="71">SUM(F438:F480)</f>
        <v>138688.06000000003</v>
      </c>
      <c r="G437" s="53">
        <f t="shared" ref="G437" si="72">SUM(G438:G480)</f>
        <v>351980.88791558833</v>
      </c>
      <c r="H437" s="162">
        <f t="shared" si="61"/>
        <v>90.354677527534676</v>
      </c>
      <c r="I437" s="162">
        <f t="shared" si="62"/>
        <v>39.402156412895934</v>
      </c>
    </row>
    <row r="438" spans="1:9" ht="15" customHeight="1">
      <c r="A438" s="60">
        <v>3111</v>
      </c>
      <c r="B438" s="59" t="s">
        <v>1429</v>
      </c>
      <c r="C438" s="79">
        <v>113118.18966089321</v>
      </c>
      <c r="D438" s="79">
        <v>65279.05</v>
      </c>
      <c r="E438" s="79">
        <f t="shared" ref="E438:E475" si="73">D438/$E$2</f>
        <v>8664.0188466387954</v>
      </c>
      <c r="F438" s="79">
        <v>49016.77</v>
      </c>
      <c r="G438" s="79">
        <v>132722.80841462605</v>
      </c>
      <c r="H438" s="163">
        <f t="shared" si="61"/>
        <v>75.088056581705757</v>
      </c>
      <c r="I438" s="163">
        <f t="shared" si="62"/>
        <v>36.931685356499997</v>
      </c>
    </row>
    <row r="439" spans="1:9" ht="15" customHeight="1">
      <c r="A439" s="60">
        <v>3112</v>
      </c>
      <c r="B439" s="59" t="s">
        <v>1518</v>
      </c>
      <c r="C439" s="79">
        <v>1227.9514234521203</v>
      </c>
      <c r="D439" s="79"/>
      <c r="E439" s="79">
        <f t="shared" si="73"/>
        <v>0</v>
      </c>
      <c r="F439" s="79"/>
      <c r="G439" s="79">
        <v>663.61404207313024</v>
      </c>
      <c r="H439" s="163" t="e">
        <f t="shared" si="61"/>
        <v>#DIV/0!</v>
      </c>
      <c r="I439" s="163">
        <f t="shared" si="62"/>
        <v>0</v>
      </c>
    </row>
    <row r="440" spans="1:9" ht="15" customHeight="1">
      <c r="A440" s="60">
        <v>3121</v>
      </c>
      <c r="B440" s="59" t="s">
        <v>1316</v>
      </c>
      <c r="C440" s="79">
        <v>120424.97843254362</v>
      </c>
      <c r="D440" s="79">
        <v>50636.98</v>
      </c>
      <c r="E440" s="79">
        <f t="shared" si="73"/>
        <v>6720.6821952352511</v>
      </c>
      <c r="F440" s="79">
        <v>47161.55</v>
      </c>
      <c r="G440" s="79">
        <v>120777.7556573097</v>
      </c>
      <c r="H440" s="163">
        <f t="shared" si="61"/>
        <v>93.136577260334235</v>
      </c>
      <c r="I440" s="163">
        <f t="shared" si="62"/>
        <v>39.04820862362638</v>
      </c>
    </row>
    <row r="441" spans="1:9" ht="15" customHeight="1">
      <c r="A441" s="60">
        <v>3132</v>
      </c>
      <c r="B441" s="59" t="s">
        <v>1381</v>
      </c>
      <c r="C441" s="79">
        <v>18616.497445085937</v>
      </c>
      <c r="D441" s="79">
        <v>10771.06</v>
      </c>
      <c r="E441" s="79">
        <f t="shared" si="73"/>
        <v>1429.5653328024418</v>
      </c>
      <c r="F441" s="79">
        <v>8087.81</v>
      </c>
      <c r="G441" s="79">
        <v>21899.263388413299</v>
      </c>
      <c r="H441" s="163">
        <f t="shared" si="61"/>
        <v>75.08833856649207</v>
      </c>
      <c r="I441" s="163">
        <f t="shared" si="62"/>
        <v>36.931881481818188</v>
      </c>
    </row>
    <row r="442" spans="1:9" ht="15" hidden="1" customHeight="1">
      <c r="A442" s="60">
        <v>3133</v>
      </c>
      <c r="B442" s="59" t="s">
        <v>1430</v>
      </c>
      <c r="C442" s="79">
        <v>0</v>
      </c>
      <c r="D442" s="79"/>
      <c r="E442" s="79">
        <f t="shared" si="73"/>
        <v>0</v>
      </c>
      <c r="F442" s="79"/>
      <c r="G442" s="79">
        <v>0</v>
      </c>
      <c r="H442" s="163" t="e">
        <f t="shared" si="61"/>
        <v>#DIV/0!</v>
      </c>
      <c r="I442" s="163" t="e">
        <f t="shared" si="62"/>
        <v>#DIV/0!</v>
      </c>
    </row>
    <row r="443" spans="1:9" ht="15" customHeight="1">
      <c r="A443" s="60">
        <v>3211</v>
      </c>
      <c r="B443" s="59" t="s">
        <v>1264</v>
      </c>
      <c r="C443" s="79">
        <v>2144.6678611719421</v>
      </c>
      <c r="D443" s="79"/>
      <c r="E443" s="79">
        <f t="shared" si="73"/>
        <v>0</v>
      </c>
      <c r="F443" s="79">
        <v>1683.23</v>
      </c>
      <c r="G443" s="79">
        <v>663.61404207313024</v>
      </c>
      <c r="H443" s="163" t="e">
        <f t="shared" si="61"/>
        <v>#DIV/0!</v>
      </c>
      <c r="I443" s="163">
        <f t="shared" si="62"/>
        <v>253.64592870000001</v>
      </c>
    </row>
    <row r="444" spans="1:9" ht="15" customHeight="1">
      <c r="A444" s="60">
        <v>3212</v>
      </c>
      <c r="B444" s="59" t="s">
        <v>1265</v>
      </c>
      <c r="C444" s="79">
        <v>3992.9656911540246</v>
      </c>
      <c r="D444" s="79">
        <v>2339.61</v>
      </c>
      <c r="E444" s="79">
        <f t="shared" si="73"/>
        <v>310.51960979494328</v>
      </c>
      <c r="F444" s="79">
        <v>780.3</v>
      </c>
      <c r="G444" s="79">
        <v>3981.6842524387812</v>
      </c>
      <c r="H444" s="163">
        <f t="shared" si="61"/>
        <v>33.351712464897993</v>
      </c>
      <c r="I444" s="163">
        <f t="shared" si="62"/>
        <v>19.597234500000003</v>
      </c>
    </row>
    <row r="445" spans="1:9" ht="15" customHeight="1">
      <c r="A445" s="60">
        <v>3213</v>
      </c>
      <c r="B445" s="59" t="s">
        <v>1266</v>
      </c>
      <c r="C445" s="79">
        <v>0</v>
      </c>
      <c r="D445" s="79"/>
      <c r="E445" s="79">
        <f t="shared" si="73"/>
        <v>0</v>
      </c>
      <c r="F445" s="79">
        <v>995.42</v>
      </c>
      <c r="G445" s="79">
        <v>0</v>
      </c>
      <c r="H445" s="163" t="e">
        <f t="shared" si="61"/>
        <v>#DIV/0!</v>
      </c>
      <c r="I445" s="163" t="e">
        <f t="shared" si="62"/>
        <v>#DIV/0!</v>
      </c>
    </row>
    <row r="446" spans="1:9" ht="15" customHeight="1">
      <c r="A446" s="60">
        <v>3214</v>
      </c>
      <c r="B446" s="59" t="s">
        <v>1595</v>
      </c>
      <c r="C446" s="79">
        <v>0</v>
      </c>
      <c r="D446" s="79"/>
      <c r="E446" s="79">
        <f t="shared" si="73"/>
        <v>0</v>
      </c>
      <c r="F446" s="79"/>
      <c r="G446" s="79">
        <v>132.72280841462606</v>
      </c>
      <c r="H446" s="163" t="e">
        <f t="shared" si="61"/>
        <v>#DIV/0!</v>
      </c>
      <c r="I446" s="163">
        <f t="shared" si="62"/>
        <v>0</v>
      </c>
    </row>
    <row r="447" spans="1:9" ht="15" customHeight="1">
      <c r="A447" s="60">
        <v>3221</v>
      </c>
      <c r="B447" s="59" t="s">
        <v>1267</v>
      </c>
      <c r="C447" s="79">
        <v>0</v>
      </c>
      <c r="D447" s="79"/>
      <c r="E447" s="79">
        <f t="shared" si="73"/>
        <v>0</v>
      </c>
      <c r="F447" s="79">
        <v>407.36</v>
      </c>
      <c r="G447" s="79">
        <v>0</v>
      </c>
      <c r="H447" s="163" t="e">
        <f t="shared" si="61"/>
        <v>#DIV/0!</v>
      </c>
      <c r="I447" s="163" t="e">
        <f t="shared" si="62"/>
        <v>#DIV/0!</v>
      </c>
    </row>
    <row r="448" spans="1:9" ht="15" customHeight="1">
      <c r="A448" s="60">
        <v>3222</v>
      </c>
      <c r="B448" s="59" t="s">
        <v>1268</v>
      </c>
      <c r="C448" s="79">
        <v>1325.9008560621141</v>
      </c>
      <c r="D448" s="79">
        <v>420.59</v>
      </c>
      <c r="E448" s="79">
        <f t="shared" si="73"/>
        <v>55.821885991107564</v>
      </c>
      <c r="F448" s="79">
        <v>895.32</v>
      </c>
      <c r="G448" s="79">
        <v>530.89123365850423</v>
      </c>
      <c r="H448" s="163">
        <f t="shared" si="61"/>
        <v>212.87239354240475</v>
      </c>
      <c r="I448" s="163">
        <f t="shared" si="62"/>
        <v>168.64471350000002</v>
      </c>
    </row>
    <row r="449" spans="1:9" ht="15" customHeight="1">
      <c r="A449" s="60">
        <v>3223</v>
      </c>
      <c r="B449" s="59" t="s">
        <v>1269</v>
      </c>
      <c r="C449" s="79">
        <v>1082.8853938549339</v>
      </c>
      <c r="D449" s="79">
        <v>1931.25</v>
      </c>
      <c r="E449" s="79">
        <f t="shared" si="73"/>
        <v>256.32092375074654</v>
      </c>
      <c r="F449" s="79">
        <v>1408.07</v>
      </c>
      <c r="G449" s="79">
        <v>2256.2877430486428</v>
      </c>
      <c r="H449" s="163">
        <f t="shared" si="61"/>
        <v>72.909773462783164</v>
      </c>
      <c r="I449" s="163">
        <f t="shared" si="62"/>
        <v>62.406490676470582</v>
      </c>
    </row>
    <row r="450" spans="1:9" ht="15" hidden="1" customHeight="1">
      <c r="A450" s="60">
        <v>3224</v>
      </c>
      <c r="B450" s="59" t="s">
        <v>1270</v>
      </c>
      <c r="C450" s="79">
        <v>0</v>
      </c>
      <c r="D450" s="79"/>
      <c r="E450" s="79">
        <f t="shared" si="73"/>
        <v>0</v>
      </c>
      <c r="F450" s="79"/>
      <c r="G450" s="79">
        <v>0</v>
      </c>
      <c r="H450" s="163" t="e">
        <f t="shared" si="61"/>
        <v>#DIV/0!</v>
      </c>
      <c r="I450" s="163" t="e">
        <f t="shared" si="62"/>
        <v>#DIV/0!</v>
      </c>
    </row>
    <row r="451" spans="1:9" ht="15" customHeight="1">
      <c r="A451" s="60">
        <v>3231</v>
      </c>
      <c r="B451" s="59" t="s">
        <v>1272</v>
      </c>
      <c r="C451" s="79">
        <v>0</v>
      </c>
      <c r="D451" s="79"/>
      <c r="E451" s="79">
        <f t="shared" si="73"/>
        <v>0</v>
      </c>
      <c r="F451" s="79"/>
      <c r="G451" s="79">
        <v>265.44561682925212</v>
      </c>
      <c r="H451" s="163" t="e">
        <f t="shared" si="61"/>
        <v>#DIV/0!</v>
      </c>
      <c r="I451" s="163">
        <f t="shared" si="62"/>
        <v>0</v>
      </c>
    </row>
    <row r="452" spans="1:9" ht="15" hidden="1" customHeight="1">
      <c r="A452" s="60">
        <v>3232</v>
      </c>
      <c r="B452" s="59" t="s">
        <v>1273</v>
      </c>
      <c r="C452" s="79">
        <v>0</v>
      </c>
      <c r="D452" s="79"/>
      <c r="E452" s="79">
        <f t="shared" si="73"/>
        <v>0</v>
      </c>
      <c r="F452" s="79"/>
      <c r="G452" s="79">
        <v>0</v>
      </c>
      <c r="H452" s="163" t="e">
        <f t="shared" si="61"/>
        <v>#DIV/0!</v>
      </c>
      <c r="I452" s="163" t="e">
        <f t="shared" si="62"/>
        <v>#DIV/0!</v>
      </c>
    </row>
    <row r="453" spans="1:9" ht="15" customHeight="1">
      <c r="A453" s="60">
        <v>3233</v>
      </c>
      <c r="B453" s="59" t="s">
        <v>1274</v>
      </c>
      <c r="C453" s="79">
        <v>1036.9633021434734</v>
      </c>
      <c r="D453" s="79">
        <v>1301.99</v>
      </c>
      <c r="E453" s="79">
        <f t="shared" si="73"/>
        <v>172.80376932775897</v>
      </c>
      <c r="F453" s="79"/>
      <c r="G453" s="79">
        <v>1990.8421262193906</v>
      </c>
      <c r="H453" s="163">
        <f t="shared" si="61"/>
        <v>0</v>
      </c>
      <c r="I453" s="163">
        <f t="shared" si="62"/>
        <v>0</v>
      </c>
    </row>
    <row r="454" spans="1:9" ht="15" hidden="1" customHeight="1">
      <c r="A454" s="60">
        <v>3234</v>
      </c>
      <c r="B454" s="59" t="s">
        <v>1275</v>
      </c>
      <c r="C454" s="79">
        <v>0</v>
      </c>
      <c r="D454" s="79">
        <v>0</v>
      </c>
      <c r="E454" s="79">
        <f t="shared" si="73"/>
        <v>0</v>
      </c>
      <c r="F454" s="79"/>
      <c r="G454" s="79">
        <v>0</v>
      </c>
      <c r="H454" s="163" t="e">
        <f t="shared" ref="H454:H517" si="74">F454/D454*100</f>
        <v>#DIV/0!</v>
      </c>
      <c r="I454" s="163" t="e">
        <f t="shared" ref="I454:I517" si="75">F454/G454*100</f>
        <v>#DIV/0!</v>
      </c>
    </row>
    <row r="455" spans="1:9" ht="15" hidden="1" customHeight="1">
      <c r="A455" s="60">
        <v>3235</v>
      </c>
      <c r="B455" s="59" t="s">
        <v>1276</v>
      </c>
      <c r="C455" s="79">
        <v>0</v>
      </c>
      <c r="D455" s="79">
        <v>0</v>
      </c>
      <c r="E455" s="79">
        <f t="shared" si="73"/>
        <v>0</v>
      </c>
      <c r="F455" s="79"/>
      <c r="G455" s="79">
        <v>0</v>
      </c>
      <c r="H455" s="163" t="e">
        <f t="shared" si="74"/>
        <v>#DIV/0!</v>
      </c>
      <c r="I455" s="163" t="e">
        <f t="shared" si="75"/>
        <v>#DIV/0!</v>
      </c>
    </row>
    <row r="456" spans="1:9" ht="15" customHeight="1">
      <c r="A456" s="60">
        <v>3236</v>
      </c>
      <c r="B456" s="59" t="s">
        <v>1277</v>
      </c>
      <c r="C456" s="79">
        <v>0</v>
      </c>
      <c r="D456" s="79"/>
      <c r="E456" s="79">
        <f t="shared" si="73"/>
        <v>0</v>
      </c>
      <c r="F456" s="79"/>
      <c r="G456" s="79">
        <v>663.61404207313024</v>
      </c>
      <c r="H456" s="163" t="e">
        <f t="shared" si="74"/>
        <v>#DIV/0!</v>
      </c>
      <c r="I456" s="163">
        <f t="shared" si="75"/>
        <v>0</v>
      </c>
    </row>
    <row r="457" spans="1:9" ht="15" customHeight="1">
      <c r="A457" s="60">
        <v>3237</v>
      </c>
      <c r="B457" s="59" t="s">
        <v>1278</v>
      </c>
      <c r="C457" s="79">
        <v>6023.3592142809739</v>
      </c>
      <c r="D457" s="79">
        <v>661.51</v>
      </c>
      <c r="E457" s="79">
        <f t="shared" si="73"/>
        <v>87.797464994359274</v>
      </c>
      <c r="F457" s="79">
        <v>3425.6</v>
      </c>
      <c r="G457" s="79">
        <v>2654.4561682925209</v>
      </c>
      <c r="H457" s="163">
        <f t="shared" si="74"/>
        <v>517.84553521488715</v>
      </c>
      <c r="I457" s="163">
        <f t="shared" si="75"/>
        <v>129.050916</v>
      </c>
    </row>
    <row r="458" spans="1:9" ht="15" hidden="1" customHeight="1">
      <c r="A458" s="60">
        <v>3238</v>
      </c>
      <c r="B458" s="59" t="s">
        <v>1279</v>
      </c>
      <c r="C458" s="79">
        <v>0</v>
      </c>
      <c r="D458" s="79"/>
      <c r="E458" s="79">
        <f t="shared" si="73"/>
        <v>0</v>
      </c>
      <c r="F458" s="79"/>
      <c r="G458" s="79">
        <v>0</v>
      </c>
      <c r="H458" s="163" t="e">
        <f t="shared" si="74"/>
        <v>#DIV/0!</v>
      </c>
      <c r="I458" s="163" t="e">
        <f t="shared" si="75"/>
        <v>#DIV/0!</v>
      </c>
    </row>
    <row r="459" spans="1:9" ht="15" customHeight="1">
      <c r="A459" s="60">
        <v>3238</v>
      </c>
      <c r="B459" s="59" t="s">
        <v>1279</v>
      </c>
      <c r="C459" s="79"/>
      <c r="D459" s="79"/>
      <c r="E459" s="79"/>
      <c r="F459" s="79">
        <v>270.43</v>
      </c>
      <c r="G459" s="79"/>
      <c r="H459" s="163" t="e">
        <f t="shared" si="74"/>
        <v>#DIV/0!</v>
      </c>
      <c r="I459" s="163" t="e">
        <f t="shared" si="75"/>
        <v>#DIV/0!</v>
      </c>
    </row>
    <row r="460" spans="1:9" ht="15" customHeight="1">
      <c r="A460" s="60">
        <v>3239</v>
      </c>
      <c r="B460" s="59" t="s">
        <v>1280</v>
      </c>
      <c r="C460" s="79">
        <v>1944.3891432742716</v>
      </c>
      <c r="D460" s="79"/>
      <c r="E460" s="79">
        <f t="shared" si="73"/>
        <v>0</v>
      </c>
      <c r="F460" s="79"/>
      <c r="G460" s="79">
        <v>1990.8421262193906</v>
      </c>
      <c r="H460" s="163" t="e">
        <f t="shared" si="74"/>
        <v>#DIV/0!</v>
      </c>
      <c r="I460" s="163">
        <f t="shared" si="75"/>
        <v>0</v>
      </c>
    </row>
    <row r="461" spans="1:9" ht="15" customHeight="1">
      <c r="A461" s="60">
        <v>3241</v>
      </c>
      <c r="B461" s="59" t="s">
        <v>1375</v>
      </c>
      <c r="C461" s="79">
        <v>0</v>
      </c>
      <c r="D461" s="79"/>
      <c r="E461" s="79">
        <f t="shared" si="73"/>
        <v>0</v>
      </c>
      <c r="F461" s="79"/>
      <c r="G461" s="79">
        <v>1327.2280841462605</v>
      </c>
      <c r="H461" s="163" t="e">
        <f t="shared" si="74"/>
        <v>#DIV/0!</v>
      </c>
      <c r="I461" s="163">
        <f t="shared" si="75"/>
        <v>0</v>
      </c>
    </row>
    <row r="462" spans="1:9" ht="15" hidden="1" customHeight="1">
      <c r="A462" s="60">
        <v>3292</v>
      </c>
      <c r="B462" s="59" t="s">
        <v>1281</v>
      </c>
      <c r="C462" s="79">
        <v>0</v>
      </c>
      <c r="D462" s="79"/>
      <c r="E462" s="79">
        <f t="shared" si="73"/>
        <v>0</v>
      </c>
      <c r="F462" s="79"/>
      <c r="G462" s="79">
        <v>0</v>
      </c>
      <c r="H462" s="163" t="e">
        <f t="shared" si="74"/>
        <v>#DIV/0!</v>
      </c>
      <c r="I462" s="163" t="e">
        <f t="shared" si="75"/>
        <v>#DIV/0!</v>
      </c>
    </row>
    <row r="463" spans="1:9" ht="15" customHeight="1">
      <c r="A463" s="60">
        <v>3293</v>
      </c>
      <c r="B463" s="59" t="s">
        <v>1320</v>
      </c>
      <c r="C463" s="79">
        <v>2516.2917247328951</v>
      </c>
      <c r="D463" s="79">
        <v>1486.54</v>
      </c>
      <c r="E463" s="79">
        <f t="shared" si="73"/>
        <v>197.29776362067821</v>
      </c>
      <c r="F463" s="79">
        <v>5467.41</v>
      </c>
      <c r="G463" s="79">
        <v>3450.7930187802772</v>
      </c>
      <c r="H463" s="163">
        <f t="shared" si="74"/>
        <v>367.79434122189787</v>
      </c>
      <c r="I463" s="163">
        <f t="shared" si="75"/>
        <v>158.43923325</v>
      </c>
    </row>
    <row r="464" spans="1:9" ht="15" hidden="1" customHeight="1">
      <c r="A464" s="60">
        <v>3294</v>
      </c>
      <c r="B464" s="59" t="s">
        <v>1283</v>
      </c>
      <c r="C464" s="79">
        <v>0</v>
      </c>
      <c r="D464" s="79"/>
      <c r="E464" s="79">
        <f t="shared" si="73"/>
        <v>0</v>
      </c>
      <c r="F464" s="79"/>
      <c r="G464" s="79">
        <v>0</v>
      </c>
      <c r="H464" s="163" t="e">
        <f t="shared" si="74"/>
        <v>#DIV/0!</v>
      </c>
      <c r="I464" s="163" t="e">
        <f t="shared" si="75"/>
        <v>#DIV/0!</v>
      </c>
    </row>
    <row r="465" spans="1:9" ht="15" customHeight="1">
      <c r="A465" s="60">
        <v>3295</v>
      </c>
      <c r="B465" s="59" t="s">
        <v>1419</v>
      </c>
      <c r="C465" s="79">
        <v>1123.2331276129803</v>
      </c>
      <c r="D465" s="79">
        <v>486.1</v>
      </c>
      <c r="E465" s="79">
        <f t="shared" si="73"/>
        <v>64.516557170349728</v>
      </c>
      <c r="F465" s="79"/>
      <c r="G465" s="79">
        <v>663.61404207313024</v>
      </c>
      <c r="H465" s="163">
        <f t="shared" si="74"/>
        <v>0</v>
      </c>
      <c r="I465" s="163">
        <f t="shared" si="75"/>
        <v>0</v>
      </c>
    </row>
    <row r="466" spans="1:9" ht="15" customHeight="1">
      <c r="A466" s="60">
        <v>3299</v>
      </c>
      <c r="B466" s="59" t="s">
        <v>1285</v>
      </c>
      <c r="C466" s="79">
        <v>109.49631694206649</v>
      </c>
      <c r="D466" s="79">
        <v>189.18</v>
      </c>
      <c r="E466" s="79">
        <f t="shared" si="73"/>
        <v>25.108500895878958</v>
      </c>
      <c r="F466" s="79"/>
      <c r="G466" s="79">
        <v>132.72280841462606</v>
      </c>
      <c r="H466" s="163">
        <f t="shared" si="74"/>
        <v>0</v>
      </c>
      <c r="I466" s="163">
        <f t="shared" si="75"/>
        <v>0</v>
      </c>
    </row>
    <row r="467" spans="1:9" ht="15" customHeight="1">
      <c r="A467" s="60">
        <v>3431</v>
      </c>
      <c r="B467" s="59" t="s">
        <v>1286</v>
      </c>
      <c r="C467" s="79">
        <v>0.66361404207313024</v>
      </c>
      <c r="D467" s="79"/>
      <c r="E467" s="79">
        <f t="shared" si="73"/>
        <v>0</v>
      </c>
      <c r="F467" s="79"/>
      <c r="G467" s="79">
        <v>0</v>
      </c>
      <c r="H467" s="163" t="e">
        <f t="shared" si="74"/>
        <v>#DIV/0!</v>
      </c>
      <c r="I467" s="163" t="e">
        <f t="shared" si="75"/>
        <v>#DIV/0!</v>
      </c>
    </row>
    <row r="468" spans="1:9" ht="16.5" customHeight="1">
      <c r="A468" s="60">
        <v>3432</v>
      </c>
      <c r="B468" s="81" t="s">
        <v>1321</v>
      </c>
      <c r="C468" s="79">
        <v>2785.7190258145861</v>
      </c>
      <c r="D468" s="79">
        <v>1646.75</v>
      </c>
      <c r="E468" s="79">
        <f t="shared" si="73"/>
        <v>218.56128475678545</v>
      </c>
      <c r="F468" s="79">
        <v>416.72</v>
      </c>
      <c r="G468" s="79">
        <v>0</v>
      </c>
      <c r="H468" s="163">
        <f t="shared" si="74"/>
        <v>25.3056019432215</v>
      </c>
      <c r="I468" s="163" t="e">
        <f t="shared" si="75"/>
        <v>#DIV/0!</v>
      </c>
    </row>
    <row r="469" spans="1:9" ht="15" customHeight="1">
      <c r="A469" s="60">
        <v>3433</v>
      </c>
      <c r="B469" s="59" t="s">
        <v>1447</v>
      </c>
      <c r="C469" s="79">
        <v>0.26544561682925211</v>
      </c>
      <c r="D469" s="79"/>
      <c r="E469" s="79">
        <f t="shared" si="73"/>
        <v>0</v>
      </c>
      <c r="F469" s="79"/>
      <c r="G469" s="79">
        <v>132.72280841462606</v>
      </c>
      <c r="H469" s="163" t="e">
        <f t="shared" si="74"/>
        <v>#DIV/0!</v>
      </c>
      <c r="I469" s="163">
        <f t="shared" si="75"/>
        <v>0</v>
      </c>
    </row>
    <row r="470" spans="1:9" ht="15" hidden="1" customHeight="1">
      <c r="A470" s="60">
        <v>3434</v>
      </c>
      <c r="B470" s="59" t="s">
        <v>1369</v>
      </c>
      <c r="C470" s="79">
        <v>0</v>
      </c>
      <c r="D470" s="79"/>
      <c r="E470" s="79">
        <f t="shared" si="73"/>
        <v>0</v>
      </c>
      <c r="F470" s="79"/>
      <c r="G470" s="79">
        <v>0</v>
      </c>
      <c r="H470" s="163" t="e">
        <f t="shared" si="74"/>
        <v>#DIV/0!</v>
      </c>
      <c r="I470" s="163" t="e">
        <f t="shared" si="75"/>
        <v>#DIV/0!</v>
      </c>
    </row>
    <row r="471" spans="1:9" ht="15" customHeight="1">
      <c r="A471" s="60">
        <v>3691</v>
      </c>
      <c r="B471" s="59" t="s">
        <v>1323</v>
      </c>
      <c r="C471" s="79">
        <v>13167.960714048708</v>
      </c>
      <c r="D471" s="79">
        <v>13024.27</v>
      </c>
      <c r="E471" s="79">
        <f t="shared" si="73"/>
        <v>1728.6176919503616</v>
      </c>
      <c r="F471" s="79">
        <v>14947</v>
      </c>
      <c r="G471" s="79">
        <v>18581.193178047648</v>
      </c>
      <c r="H471" s="163">
        <f t="shared" si="74"/>
        <v>114.76266999993089</v>
      </c>
      <c r="I471" s="163">
        <f t="shared" si="75"/>
        <v>80.441551071428577</v>
      </c>
    </row>
    <row r="472" spans="1:9" ht="15" customHeight="1">
      <c r="A472" s="60">
        <v>3811</v>
      </c>
      <c r="B472" s="59" t="s">
        <v>1331</v>
      </c>
      <c r="C472" s="79">
        <v>331.80702103656512</v>
      </c>
      <c r="D472" s="79">
        <v>3318.07</v>
      </c>
      <c r="E472" s="79">
        <f t="shared" si="73"/>
        <v>440.38356891631827</v>
      </c>
      <c r="F472" s="79">
        <v>3725.07</v>
      </c>
      <c r="G472" s="79">
        <v>5308.9123365850419</v>
      </c>
      <c r="H472" s="163">
        <f t="shared" si="74"/>
        <v>112.26616677767498</v>
      </c>
      <c r="I472" s="163">
        <f t="shared" si="75"/>
        <v>70.16634978750001</v>
      </c>
    </row>
    <row r="473" spans="1:9" ht="15" customHeight="1">
      <c r="A473" s="60">
        <v>3812</v>
      </c>
      <c r="B473" s="59" t="s">
        <v>1439</v>
      </c>
      <c r="C473" s="79">
        <v>4332.3379122702236</v>
      </c>
      <c r="D473" s="79"/>
      <c r="E473" s="79">
        <f t="shared" si="73"/>
        <v>0</v>
      </c>
      <c r="F473" s="79"/>
      <c r="G473" s="79">
        <v>4645.298294511912</v>
      </c>
      <c r="H473" s="163" t="e">
        <f t="shared" si="74"/>
        <v>#DIV/0!</v>
      </c>
      <c r="I473" s="163">
        <f t="shared" si="75"/>
        <v>0</v>
      </c>
    </row>
    <row r="474" spans="1:9" ht="15" hidden="1" customHeight="1">
      <c r="A474" s="60">
        <v>3831</v>
      </c>
      <c r="B474" s="59" t="s">
        <v>1453</v>
      </c>
      <c r="C474" s="79">
        <v>0</v>
      </c>
      <c r="D474" s="79">
        <v>0</v>
      </c>
      <c r="E474" s="79">
        <f t="shared" si="73"/>
        <v>0</v>
      </c>
      <c r="F474" s="79"/>
      <c r="G474" s="79">
        <v>0</v>
      </c>
      <c r="H474" s="163" t="e">
        <f t="shared" si="74"/>
        <v>#DIV/0!</v>
      </c>
      <c r="I474" s="163" t="e">
        <f t="shared" si="75"/>
        <v>#DIV/0!</v>
      </c>
    </row>
    <row r="475" spans="1:9" ht="15" customHeight="1">
      <c r="A475" s="60">
        <v>4221</v>
      </c>
      <c r="B475" s="59" t="s">
        <v>1287</v>
      </c>
      <c r="C475" s="79">
        <v>0</v>
      </c>
      <c r="D475" s="79">
        <v>0</v>
      </c>
      <c r="E475" s="79">
        <f t="shared" si="73"/>
        <v>0</v>
      </c>
      <c r="F475" s="79"/>
      <c r="G475" s="79">
        <v>26544.56168292521</v>
      </c>
      <c r="H475" s="163" t="e">
        <f t="shared" si="74"/>
        <v>#DIV/0!</v>
      </c>
      <c r="I475" s="163">
        <f t="shared" si="75"/>
        <v>0</v>
      </c>
    </row>
    <row r="476" spans="1:9" ht="15" hidden="1" customHeight="1">
      <c r="A476" s="60">
        <v>4222</v>
      </c>
      <c r="B476" s="59" t="s">
        <v>1325</v>
      </c>
      <c r="C476" s="79"/>
      <c r="D476" s="79"/>
      <c r="E476" s="79"/>
      <c r="F476" s="79"/>
      <c r="G476" s="79"/>
      <c r="H476" s="163" t="e">
        <f t="shared" si="74"/>
        <v>#DIV/0!</v>
      </c>
      <c r="I476" s="163" t="e">
        <f t="shared" si="75"/>
        <v>#DIV/0!</v>
      </c>
    </row>
    <row r="477" spans="1:9" ht="15" hidden="1" customHeight="1">
      <c r="A477" s="60">
        <v>4223</v>
      </c>
      <c r="B477" s="59" t="s">
        <v>1333</v>
      </c>
      <c r="C477" s="79"/>
      <c r="D477" s="79"/>
      <c r="E477" s="79"/>
      <c r="F477" s="79"/>
      <c r="G477" s="79"/>
      <c r="H477" s="163" t="e">
        <f t="shared" si="74"/>
        <v>#DIV/0!</v>
      </c>
      <c r="I477" s="163" t="e">
        <f t="shared" si="75"/>
        <v>#DIV/0!</v>
      </c>
    </row>
    <row r="478" spans="1:9" ht="15" hidden="1" customHeight="1">
      <c r="A478" s="97" t="s">
        <v>1503</v>
      </c>
      <c r="B478" s="59" t="s">
        <v>1334</v>
      </c>
      <c r="C478" s="79"/>
      <c r="D478" s="79"/>
      <c r="E478" s="79"/>
      <c r="F478" s="79"/>
      <c r="G478" s="79"/>
      <c r="H478" s="163" t="e">
        <f t="shared" si="74"/>
        <v>#DIV/0!</v>
      </c>
      <c r="I478" s="163" t="e">
        <f t="shared" si="75"/>
        <v>#DIV/0!</v>
      </c>
    </row>
    <row r="479" spans="1:9" ht="15" hidden="1" customHeight="1">
      <c r="A479" s="97">
        <v>4262</v>
      </c>
      <c r="B479" s="59" t="s">
        <v>1450</v>
      </c>
      <c r="C479" s="79"/>
      <c r="D479" s="79"/>
      <c r="E479" s="79"/>
      <c r="F479" s="79"/>
      <c r="G479" s="79"/>
      <c r="H479" s="163" t="e">
        <f t="shared" si="74"/>
        <v>#DIV/0!</v>
      </c>
      <c r="I479" s="163" t="e">
        <f t="shared" si="75"/>
        <v>#DIV/0!</v>
      </c>
    </row>
    <row r="480" spans="1:9" ht="15" hidden="1" customHeight="1">
      <c r="A480" s="60">
        <v>4264</v>
      </c>
      <c r="B480" s="59" t="s">
        <v>1327</v>
      </c>
      <c r="C480" s="79"/>
      <c r="D480" s="79"/>
      <c r="E480" s="79"/>
      <c r="F480" s="79"/>
      <c r="G480" s="79"/>
      <c r="H480" s="163" t="e">
        <f t="shared" si="74"/>
        <v>#DIV/0!</v>
      </c>
      <c r="I480" s="163" t="e">
        <f t="shared" si="75"/>
        <v>#DIV/0!</v>
      </c>
    </row>
    <row r="481" spans="1:9" ht="15" hidden="1" customHeight="1">
      <c r="A481" s="50"/>
      <c r="B481" s="50" t="s">
        <v>1262</v>
      </c>
      <c r="C481" s="53">
        <f t="shared" ref="C481:F481" si="76">SUM(C482:C526)</f>
        <v>0</v>
      </c>
      <c r="D481" s="53">
        <f>SUM(D482:D526)</f>
        <v>0</v>
      </c>
      <c r="E481" s="53"/>
      <c r="F481" s="53">
        <f t="shared" si="76"/>
        <v>0</v>
      </c>
      <c r="G481" s="53">
        <f t="shared" ref="G481" si="77">SUM(G482:G526)</f>
        <v>0</v>
      </c>
      <c r="H481" s="162" t="e">
        <f t="shared" si="74"/>
        <v>#DIV/0!</v>
      </c>
      <c r="I481" s="162" t="e">
        <f t="shared" si="75"/>
        <v>#DIV/0!</v>
      </c>
    </row>
    <row r="482" spans="1:9" ht="15" hidden="1" customHeight="1">
      <c r="A482" s="60">
        <v>3111</v>
      </c>
      <c r="B482" s="59" t="s">
        <v>1429</v>
      </c>
      <c r="C482" s="79"/>
      <c r="D482" s="79"/>
      <c r="E482" s="79"/>
      <c r="F482" s="79"/>
      <c r="G482" s="79"/>
      <c r="H482" s="163" t="e">
        <f t="shared" si="74"/>
        <v>#DIV/0!</v>
      </c>
      <c r="I482" s="163" t="e">
        <f t="shared" si="75"/>
        <v>#DIV/0!</v>
      </c>
    </row>
    <row r="483" spans="1:9" ht="15" hidden="1" customHeight="1">
      <c r="A483" s="60">
        <v>3112</v>
      </c>
      <c r="B483" s="59" t="s">
        <v>1446</v>
      </c>
      <c r="C483" s="79"/>
      <c r="D483" s="79"/>
      <c r="E483" s="79"/>
      <c r="F483" s="79"/>
      <c r="G483" s="79"/>
      <c r="H483" s="163" t="e">
        <f t="shared" si="74"/>
        <v>#DIV/0!</v>
      </c>
      <c r="I483" s="163" t="e">
        <f t="shared" si="75"/>
        <v>#DIV/0!</v>
      </c>
    </row>
    <row r="484" spans="1:9" ht="15" hidden="1" customHeight="1">
      <c r="A484" s="60">
        <v>3121</v>
      </c>
      <c r="B484" s="59" t="s">
        <v>1316</v>
      </c>
      <c r="C484" s="79"/>
      <c r="D484" s="79"/>
      <c r="E484" s="79"/>
      <c r="F484" s="79"/>
      <c r="G484" s="79"/>
      <c r="H484" s="163" t="e">
        <f t="shared" si="74"/>
        <v>#DIV/0!</v>
      </c>
      <c r="I484" s="163" t="e">
        <f t="shared" si="75"/>
        <v>#DIV/0!</v>
      </c>
    </row>
    <row r="485" spans="1:9" ht="15" hidden="1" customHeight="1">
      <c r="A485" s="60">
        <v>3132</v>
      </c>
      <c r="B485" s="59" t="s">
        <v>1381</v>
      </c>
      <c r="C485" s="79"/>
      <c r="D485" s="79"/>
      <c r="E485" s="79"/>
      <c r="F485" s="79"/>
      <c r="G485" s="79"/>
      <c r="H485" s="163" t="e">
        <f t="shared" si="74"/>
        <v>#DIV/0!</v>
      </c>
      <c r="I485" s="163" t="e">
        <f t="shared" si="75"/>
        <v>#DIV/0!</v>
      </c>
    </row>
    <row r="486" spans="1:9" ht="15" hidden="1" customHeight="1">
      <c r="A486" s="60">
        <v>3133</v>
      </c>
      <c r="B486" s="59" t="s">
        <v>1430</v>
      </c>
      <c r="C486" s="79"/>
      <c r="D486" s="79"/>
      <c r="E486" s="79"/>
      <c r="F486" s="79"/>
      <c r="G486" s="79"/>
      <c r="H486" s="163" t="e">
        <f t="shared" si="74"/>
        <v>#DIV/0!</v>
      </c>
      <c r="I486" s="163" t="e">
        <f t="shared" si="75"/>
        <v>#DIV/0!</v>
      </c>
    </row>
    <row r="487" spans="1:9" ht="15" hidden="1" customHeight="1">
      <c r="A487" s="60">
        <v>3211</v>
      </c>
      <c r="B487" s="59" t="s">
        <v>1264</v>
      </c>
      <c r="C487" s="79"/>
      <c r="D487" s="79"/>
      <c r="E487" s="79"/>
      <c r="F487" s="79"/>
      <c r="G487" s="79"/>
      <c r="H487" s="163" t="e">
        <f t="shared" si="74"/>
        <v>#DIV/0!</v>
      </c>
      <c r="I487" s="163" t="e">
        <f t="shared" si="75"/>
        <v>#DIV/0!</v>
      </c>
    </row>
    <row r="488" spans="1:9" ht="15" hidden="1" customHeight="1">
      <c r="A488" s="60">
        <v>3212</v>
      </c>
      <c r="B488" s="59" t="s">
        <v>1265</v>
      </c>
      <c r="C488" s="79"/>
      <c r="D488" s="79"/>
      <c r="E488" s="79"/>
      <c r="F488" s="79"/>
      <c r="G488" s="79"/>
      <c r="H488" s="163" t="e">
        <f t="shared" si="74"/>
        <v>#DIV/0!</v>
      </c>
      <c r="I488" s="163" t="e">
        <f t="shared" si="75"/>
        <v>#DIV/0!</v>
      </c>
    </row>
    <row r="489" spans="1:9" ht="15" hidden="1" customHeight="1">
      <c r="A489" s="60">
        <v>3213</v>
      </c>
      <c r="B489" s="59" t="s">
        <v>1266</v>
      </c>
      <c r="C489" s="79"/>
      <c r="D489" s="79"/>
      <c r="E489" s="79"/>
      <c r="F489" s="79"/>
      <c r="G489" s="79"/>
      <c r="H489" s="163" t="e">
        <f t="shared" si="74"/>
        <v>#DIV/0!</v>
      </c>
      <c r="I489" s="163" t="e">
        <f t="shared" si="75"/>
        <v>#DIV/0!</v>
      </c>
    </row>
    <row r="490" spans="1:9" ht="15" hidden="1" customHeight="1">
      <c r="A490" s="60">
        <v>3221</v>
      </c>
      <c r="B490" s="59" t="s">
        <v>1267</v>
      </c>
      <c r="C490" s="79"/>
      <c r="D490" s="79"/>
      <c r="E490" s="79"/>
      <c r="F490" s="79"/>
      <c r="G490" s="79"/>
      <c r="H490" s="163" t="e">
        <f t="shared" si="74"/>
        <v>#DIV/0!</v>
      </c>
      <c r="I490" s="163" t="e">
        <f t="shared" si="75"/>
        <v>#DIV/0!</v>
      </c>
    </row>
    <row r="491" spans="1:9" ht="15" hidden="1" customHeight="1">
      <c r="A491" s="60">
        <v>3223</v>
      </c>
      <c r="B491" s="59" t="s">
        <v>1269</v>
      </c>
      <c r="C491" s="79"/>
      <c r="D491" s="79"/>
      <c r="E491" s="79"/>
      <c r="F491" s="79"/>
      <c r="G491" s="79"/>
      <c r="H491" s="163" t="e">
        <f t="shared" si="74"/>
        <v>#DIV/0!</v>
      </c>
      <c r="I491" s="163" t="e">
        <f t="shared" si="75"/>
        <v>#DIV/0!</v>
      </c>
    </row>
    <row r="492" spans="1:9" ht="15" hidden="1" customHeight="1">
      <c r="A492" s="60">
        <v>3224</v>
      </c>
      <c r="B492" s="59" t="s">
        <v>1270</v>
      </c>
      <c r="C492" s="79"/>
      <c r="D492" s="79"/>
      <c r="E492" s="79"/>
      <c r="F492" s="79"/>
      <c r="G492" s="79"/>
      <c r="H492" s="163" t="e">
        <f t="shared" si="74"/>
        <v>#DIV/0!</v>
      </c>
      <c r="I492" s="163" t="e">
        <f t="shared" si="75"/>
        <v>#DIV/0!</v>
      </c>
    </row>
    <row r="493" spans="1:9" ht="15" hidden="1" customHeight="1">
      <c r="A493" s="60">
        <v>3227</v>
      </c>
      <c r="B493" s="59" t="s">
        <v>1329</v>
      </c>
      <c r="C493" s="79"/>
      <c r="D493" s="79"/>
      <c r="E493" s="79"/>
      <c r="F493" s="79"/>
      <c r="G493" s="79"/>
      <c r="H493" s="163" t="e">
        <f t="shared" si="74"/>
        <v>#DIV/0!</v>
      </c>
      <c r="I493" s="163" t="e">
        <f t="shared" si="75"/>
        <v>#DIV/0!</v>
      </c>
    </row>
    <row r="494" spans="1:9" ht="15" hidden="1" customHeight="1">
      <c r="A494" s="60">
        <v>3231</v>
      </c>
      <c r="B494" s="59" t="s">
        <v>1272</v>
      </c>
      <c r="C494" s="79"/>
      <c r="D494" s="79"/>
      <c r="E494" s="79"/>
      <c r="F494" s="79"/>
      <c r="G494" s="79"/>
      <c r="H494" s="163" t="e">
        <f t="shared" si="74"/>
        <v>#DIV/0!</v>
      </c>
      <c r="I494" s="163" t="e">
        <f t="shared" si="75"/>
        <v>#DIV/0!</v>
      </c>
    </row>
    <row r="495" spans="1:9" ht="15" hidden="1" customHeight="1">
      <c r="A495" s="60">
        <v>3232</v>
      </c>
      <c r="B495" s="59" t="s">
        <v>1273</v>
      </c>
      <c r="C495" s="79"/>
      <c r="D495" s="79"/>
      <c r="E495" s="79"/>
      <c r="F495" s="79"/>
      <c r="G495" s="79"/>
      <c r="H495" s="163" t="e">
        <f t="shared" si="74"/>
        <v>#DIV/0!</v>
      </c>
      <c r="I495" s="163" t="e">
        <f t="shared" si="75"/>
        <v>#DIV/0!</v>
      </c>
    </row>
    <row r="496" spans="1:9" ht="15" hidden="1" customHeight="1">
      <c r="A496" s="60">
        <v>3233</v>
      </c>
      <c r="B496" s="59" t="s">
        <v>1274</v>
      </c>
      <c r="C496" s="79"/>
      <c r="D496" s="79"/>
      <c r="E496" s="79"/>
      <c r="F496" s="79"/>
      <c r="G496" s="79"/>
      <c r="H496" s="163" t="e">
        <f t="shared" si="74"/>
        <v>#DIV/0!</v>
      </c>
      <c r="I496" s="163" t="e">
        <f t="shared" si="75"/>
        <v>#DIV/0!</v>
      </c>
    </row>
    <row r="497" spans="1:9" ht="15" hidden="1" customHeight="1">
      <c r="A497" s="60">
        <v>3234</v>
      </c>
      <c r="B497" s="59" t="s">
        <v>1275</v>
      </c>
      <c r="C497" s="79"/>
      <c r="D497" s="79"/>
      <c r="E497" s="79"/>
      <c r="F497" s="79"/>
      <c r="G497" s="79"/>
      <c r="H497" s="163" t="e">
        <f t="shared" si="74"/>
        <v>#DIV/0!</v>
      </c>
      <c r="I497" s="163" t="e">
        <f t="shared" si="75"/>
        <v>#DIV/0!</v>
      </c>
    </row>
    <row r="498" spans="1:9" ht="15" hidden="1" customHeight="1">
      <c r="A498" s="60">
        <v>3235</v>
      </c>
      <c r="B498" s="59" t="s">
        <v>1276</v>
      </c>
      <c r="C498" s="79"/>
      <c r="D498" s="79"/>
      <c r="E498" s="79"/>
      <c r="F498" s="79"/>
      <c r="G498" s="79"/>
      <c r="H498" s="163" t="e">
        <f t="shared" si="74"/>
        <v>#DIV/0!</v>
      </c>
      <c r="I498" s="163" t="e">
        <f t="shared" si="75"/>
        <v>#DIV/0!</v>
      </c>
    </row>
    <row r="499" spans="1:9" ht="15" hidden="1" customHeight="1">
      <c r="A499" s="60">
        <v>3236</v>
      </c>
      <c r="B499" s="59" t="s">
        <v>1277</v>
      </c>
      <c r="C499" s="79"/>
      <c r="D499" s="79"/>
      <c r="E499" s="79"/>
      <c r="F499" s="79"/>
      <c r="G499" s="79"/>
      <c r="H499" s="163" t="e">
        <f t="shared" si="74"/>
        <v>#DIV/0!</v>
      </c>
      <c r="I499" s="163" t="e">
        <f t="shared" si="75"/>
        <v>#DIV/0!</v>
      </c>
    </row>
    <row r="500" spans="1:9" ht="15" hidden="1" customHeight="1">
      <c r="A500" s="60">
        <v>3237</v>
      </c>
      <c r="B500" s="59" t="s">
        <v>1278</v>
      </c>
      <c r="C500" s="79"/>
      <c r="D500" s="79"/>
      <c r="E500" s="79"/>
      <c r="F500" s="79"/>
      <c r="G500" s="79"/>
      <c r="H500" s="163" t="e">
        <f t="shared" si="74"/>
        <v>#DIV/0!</v>
      </c>
      <c r="I500" s="163" t="e">
        <f t="shared" si="75"/>
        <v>#DIV/0!</v>
      </c>
    </row>
    <row r="501" spans="1:9" ht="15" hidden="1" customHeight="1">
      <c r="A501" s="60">
        <v>3238</v>
      </c>
      <c r="B501" s="59" t="s">
        <v>1279</v>
      </c>
      <c r="C501" s="79"/>
      <c r="D501" s="79"/>
      <c r="E501" s="79"/>
      <c r="F501" s="79"/>
      <c r="G501" s="79"/>
      <c r="H501" s="163" t="e">
        <f t="shared" si="74"/>
        <v>#DIV/0!</v>
      </c>
      <c r="I501" s="163" t="e">
        <f t="shared" si="75"/>
        <v>#DIV/0!</v>
      </c>
    </row>
    <row r="502" spans="1:9" ht="15" hidden="1" customHeight="1">
      <c r="A502" s="60">
        <v>3239</v>
      </c>
      <c r="B502" s="59" t="s">
        <v>1280</v>
      </c>
      <c r="C502" s="79"/>
      <c r="D502" s="79"/>
      <c r="E502" s="79"/>
      <c r="F502" s="79"/>
      <c r="G502" s="79"/>
      <c r="H502" s="163" t="e">
        <f t="shared" si="74"/>
        <v>#DIV/0!</v>
      </c>
      <c r="I502" s="163" t="e">
        <f t="shared" si="75"/>
        <v>#DIV/0!</v>
      </c>
    </row>
    <row r="503" spans="1:9" ht="15" hidden="1" customHeight="1">
      <c r="A503" s="60">
        <v>3241</v>
      </c>
      <c r="B503" s="59" t="s">
        <v>1454</v>
      </c>
      <c r="C503" s="79"/>
      <c r="D503" s="79"/>
      <c r="E503" s="79"/>
      <c r="F503" s="79"/>
      <c r="G503" s="79"/>
      <c r="H503" s="163" t="e">
        <f t="shared" si="74"/>
        <v>#DIV/0!</v>
      </c>
      <c r="I503" s="163" t="e">
        <f t="shared" si="75"/>
        <v>#DIV/0!</v>
      </c>
    </row>
    <row r="504" spans="1:9" ht="15" hidden="1" customHeight="1">
      <c r="A504" s="60">
        <v>3292</v>
      </c>
      <c r="B504" s="59" t="s">
        <v>1281</v>
      </c>
      <c r="C504" s="79"/>
      <c r="D504" s="79"/>
      <c r="E504" s="79"/>
      <c r="F504" s="79"/>
      <c r="G504" s="79"/>
      <c r="H504" s="163" t="e">
        <f t="shared" si="74"/>
        <v>#DIV/0!</v>
      </c>
      <c r="I504" s="163" t="e">
        <f t="shared" si="75"/>
        <v>#DIV/0!</v>
      </c>
    </row>
    <row r="505" spans="1:9" ht="15" hidden="1" customHeight="1">
      <c r="A505" s="60">
        <v>3293</v>
      </c>
      <c r="B505" s="59" t="s">
        <v>1320</v>
      </c>
      <c r="C505" s="79"/>
      <c r="D505" s="79"/>
      <c r="E505" s="79"/>
      <c r="F505" s="79"/>
      <c r="G505" s="79"/>
      <c r="H505" s="163" t="e">
        <f t="shared" si="74"/>
        <v>#DIV/0!</v>
      </c>
      <c r="I505" s="163" t="e">
        <f t="shared" si="75"/>
        <v>#DIV/0!</v>
      </c>
    </row>
    <row r="506" spans="1:9" ht="15" hidden="1" customHeight="1">
      <c r="A506" s="60">
        <v>3294</v>
      </c>
      <c r="B506" s="59" t="s">
        <v>1283</v>
      </c>
      <c r="C506" s="79"/>
      <c r="D506" s="79"/>
      <c r="E506" s="79"/>
      <c r="F506" s="79"/>
      <c r="G506" s="79"/>
      <c r="H506" s="163" t="e">
        <f t="shared" si="74"/>
        <v>#DIV/0!</v>
      </c>
      <c r="I506" s="163" t="e">
        <f t="shared" si="75"/>
        <v>#DIV/0!</v>
      </c>
    </row>
    <row r="507" spans="1:9" ht="15" hidden="1" customHeight="1">
      <c r="A507" s="60">
        <v>3295</v>
      </c>
      <c r="B507" s="59" t="s">
        <v>1284</v>
      </c>
      <c r="C507" s="79"/>
      <c r="D507" s="79"/>
      <c r="E507" s="79"/>
      <c r="F507" s="79"/>
      <c r="G507" s="79"/>
      <c r="H507" s="163" t="e">
        <f t="shared" si="74"/>
        <v>#DIV/0!</v>
      </c>
      <c r="I507" s="163" t="e">
        <f t="shared" si="75"/>
        <v>#DIV/0!</v>
      </c>
    </row>
    <row r="508" spans="1:9" ht="15" hidden="1" customHeight="1">
      <c r="A508" s="60">
        <v>3299</v>
      </c>
      <c r="B508" s="59" t="s">
        <v>1285</v>
      </c>
      <c r="C508" s="79"/>
      <c r="D508" s="79"/>
      <c r="E508" s="79"/>
      <c r="F508" s="79"/>
      <c r="G508" s="79"/>
      <c r="H508" s="163" t="e">
        <f t="shared" si="74"/>
        <v>#DIV/0!</v>
      </c>
      <c r="I508" s="163" t="e">
        <f t="shared" si="75"/>
        <v>#DIV/0!</v>
      </c>
    </row>
    <row r="509" spans="1:9" ht="15" hidden="1" customHeight="1">
      <c r="A509" s="60">
        <v>3431</v>
      </c>
      <c r="B509" s="59" t="s">
        <v>1286</v>
      </c>
      <c r="C509" s="79"/>
      <c r="D509" s="79"/>
      <c r="E509" s="79"/>
      <c r="F509" s="79"/>
      <c r="G509" s="79"/>
      <c r="H509" s="163" t="e">
        <f t="shared" si="74"/>
        <v>#DIV/0!</v>
      </c>
      <c r="I509" s="163" t="e">
        <f t="shared" si="75"/>
        <v>#DIV/0!</v>
      </c>
    </row>
    <row r="510" spans="1:9" ht="15.75" hidden="1" customHeight="1">
      <c r="A510" s="60">
        <v>3432</v>
      </c>
      <c r="B510" s="81" t="s">
        <v>1321</v>
      </c>
      <c r="C510" s="79"/>
      <c r="D510" s="79"/>
      <c r="E510" s="79"/>
      <c r="F510" s="79"/>
      <c r="G510" s="79"/>
      <c r="H510" s="163" t="e">
        <f t="shared" si="74"/>
        <v>#DIV/0!</v>
      </c>
      <c r="I510" s="163" t="e">
        <f t="shared" si="75"/>
        <v>#DIV/0!</v>
      </c>
    </row>
    <row r="511" spans="1:9" ht="15" hidden="1" customHeight="1">
      <c r="A511" s="60">
        <v>3434</v>
      </c>
      <c r="B511" s="81" t="s">
        <v>1369</v>
      </c>
      <c r="C511" s="79"/>
      <c r="D511" s="79"/>
      <c r="E511" s="79"/>
      <c r="F511" s="79"/>
      <c r="G511" s="79"/>
      <c r="H511" s="163" t="e">
        <f t="shared" si="74"/>
        <v>#DIV/0!</v>
      </c>
      <c r="I511" s="163" t="e">
        <f t="shared" si="75"/>
        <v>#DIV/0!</v>
      </c>
    </row>
    <row r="512" spans="1:9" ht="7.5" hidden="1" customHeight="1">
      <c r="A512" s="60">
        <v>3611</v>
      </c>
      <c r="B512" s="81"/>
      <c r="C512" s="79"/>
      <c r="D512" s="79"/>
      <c r="E512" s="79"/>
      <c r="F512" s="79"/>
      <c r="G512" s="79"/>
      <c r="H512" s="163" t="e">
        <f t="shared" si="74"/>
        <v>#DIV/0!</v>
      </c>
      <c r="I512" s="163" t="e">
        <f t="shared" si="75"/>
        <v>#DIV/0!</v>
      </c>
    </row>
    <row r="513" spans="1:9" ht="15" hidden="1" customHeight="1">
      <c r="A513" s="60">
        <v>3691</v>
      </c>
      <c r="B513" s="59" t="s">
        <v>1455</v>
      </c>
      <c r="C513" s="79"/>
      <c r="D513" s="79"/>
      <c r="E513" s="79"/>
      <c r="F513" s="79"/>
      <c r="G513" s="79"/>
      <c r="H513" s="163" t="e">
        <f t="shared" si="74"/>
        <v>#DIV/0!</v>
      </c>
      <c r="I513" s="163" t="e">
        <f t="shared" si="75"/>
        <v>#DIV/0!</v>
      </c>
    </row>
    <row r="514" spans="1:9" ht="15" hidden="1" customHeight="1">
      <c r="A514" s="60">
        <v>3722</v>
      </c>
      <c r="B514" s="59" t="s">
        <v>1330</v>
      </c>
      <c r="C514" s="79"/>
      <c r="D514" s="79"/>
      <c r="E514" s="79"/>
      <c r="F514" s="79"/>
      <c r="G514" s="79"/>
      <c r="H514" s="163" t="e">
        <f t="shared" si="74"/>
        <v>#DIV/0!</v>
      </c>
      <c r="I514" s="163" t="e">
        <f t="shared" si="75"/>
        <v>#DIV/0!</v>
      </c>
    </row>
    <row r="515" spans="1:9" ht="15" hidden="1" customHeight="1">
      <c r="A515" s="60">
        <v>3811</v>
      </c>
      <c r="B515" s="59" t="s">
        <v>1331</v>
      </c>
      <c r="C515" s="79"/>
      <c r="D515" s="79"/>
      <c r="E515" s="79"/>
      <c r="F515" s="79"/>
      <c r="G515" s="79"/>
      <c r="H515" s="163" t="e">
        <f t="shared" si="74"/>
        <v>#DIV/0!</v>
      </c>
      <c r="I515" s="163" t="e">
        <f t="shared" si="75"/>
        <v>#DIV/0!</v>
      </c>
    </row>
    <row r="516" spans="1:9" ht="15" hidden="1" customHeight="1">
      <c r="A516" s="60">
        <v>4123</v>
      </c>
      <c r="B516" s="59" t="s">
        <v>1332</v>
      </c>
      <c r="C516" s="79"/>
      <c r="D516" s="79"/>
      <c r="E516" s="79"/>
      <c r="F516" s="79"/>
      <c r="G516" s="79"/>
      <c r="H516" s="163" t="e">
        <f t="shared" si="74"/>
        <v>#DIV/0!</v>
      </c>
      <c r="I516" s="163" t="e">
        <f t="shared" si="75"/>
        <v>#DIV/0!</v>
      </c>
    </row>
    <row r="517" spans="1:9" ht="15" hidden="1" customHeight="1">
      <c r="A517" s="60">
        <v>4221</v>
      </c>
      <c r="B517" s="59" t="s">
        <v>1287</v>
      </c>
      <c r="C517" s="79"/>
      <c r="D517" s="79"/>
      <c r="E517" s="79"/>
      <c r="F517" s="79"/>
      <c r="G517" s="79"/>
      <c r="H517" s="163" t="e">
        <f t="shared" si="74"/>
        <v>#DIV/0!</v>
      </c>
      <c r="I517" s="163" t="e">
        <f t="shared" si="75"/>
        <v>#DIV/0!</v>
      </c>
    </row>
    <row r="518" spans="1:9" ht="15" hidden="1" customHeight="1">
      <c r="A518" s="60">
        <v>4222</v>
      </c>
      <c r="B518" s="59" t="s">
        <v>1325</v>
      </c>
      <c r="C518" s="79"/>
      <c r="D518" s="79"/>
      <c r="E518" s="79"/>
      <c r="F518" s="79"/>
      <c r="G518" s="79"/>
      <c r="H518" s="163" t="e">
        <f t="shared" ref="H518:H581" si="78">F518/D518*100</f>
        <v>#DIV/0!</v>
      </c>
      <c r="I518" s="163" t="e">
        <f t="shared" ref="I518:I581" si="79">F518/G518*100</f>
        <v>#DIV/0!</v>
      </c>
    </row>
    <row r="519" spans="1:9" ht="15" hidden="1" customHeight="1">
      <c r="A519" s="60">
        <v>4223</v>
      </c>
      <c r="B519" s="59" t="s">
        <v>1333</v>
      </c>
      <c r="C519" s="79"/>
      <c r="D519" s="79"/>
      <c r="E519" s="79"/>
      <c r="F519" s="79"/>
      <c r="G519" s="79"/>
      <c r="H519" s="163" t="e">
        <f t="shared" si="78"/>
        <v>#DIV/0!</v>
      </c>
      <c r="I519" s="163" t="e">
        <f t="shared" si="79"/>
        <v>#DIV/0!</v>
      </c>
    </row>
    <row r="520" spans="1:9" ht="15" hidden="1" customHeight="1">
      <c r="A520" s="60">
        <v>4224</v>
      </c>
      <c r="B520" s="59" t="s">
        <v>1334</v>
      </c>
      <c r="C520" s="79"/>
      <c r="D520" s="79"/>
      <c r="E520" s="79"/>
      <c r="F520" s="79"/>
      <c r="G520" s="79"/>
      <c r="H520" s="163" t="e">
        <f t="shared" si="78"/>
        <v>#DIV/0!</v>
      </c>
      <c r="I520" s="163" t="e">
        <f t="shared" si="79"/>
        <v>#DIV/0!</v>
      </c>
    </row>
    <row r="521" spans="1:9" ht="15" hidden="1" customHeight="1">
      <c r="A521" s="60">
        <v>4225</v>
      </c>
      <c r="B521" s="59" t="s">
        <v>1428</v>
      </c>
      <c r="C521" s="79"/>
      <c r="D521" s="79"/>
      <c r="E521" s="79"/>
      <c r="F521" s="79"/>
      <c r="G521" s="79"/>
      <c r="H521" s="163" t="e">
        <f t="shared" si="78"/>
        <v>#DIV/0!</v>
      </c>
      <c r="I521" s="163" t="e">
        <f t="shared" si="79"/>
        <v>#DIV/0!</v>
      </c>
    </row>
    <row r="522" spans="1:9" ht="15" hidden="1" customHeight="1">
      <c r="A522" s="60">
        <v>4233</v>
      </c>
      <c r="B522" s="59" t="s">
        <v>1384</v>
      </c>
      <c r="C522" s="79"/>
      <c r="D522" s="79"/>
      <c r="E522" s="79"/>
      <c r="F522" s="79"/>
      <c r="G522" s="79"/>
      <c r="H522" s="163" t="e">
        <f t="shared" si="78"/>
        <v>#DIV/0!</v>
      </c>
      <c r="I522" s="163" t="e">
        <f t="shared" si="79"/>
        <v>#DIV/0!</v>
      </c>
    </row>
    <row r="523" spans="1:9" ht="15" hidden="1" customHeight="1">
      <c r="A523" s="60">
        <v>4241</v>
      </c>
      <c r="B523" s="59" t="s">
        <v>1340</v>
      </c>
      <c r="C523" s="79"/>
      <c r="D523" s="79"/>
      <c r="E523" s="79"/>
      <c r="F523" s="79"/>
      <c r="G523" s="79"/>
      <c r="H523" s="163" t="e">
        <f t="shared" si="78"/>
        <v>#DIV/0!</v>
      </c>
      <c r="I523" s="163" t="e">
        <f t="shared" si="79"/>
        <v>#DIV/0!</v>
      </c>
    </row>
    <row r="524" spans="1:9" ht="15" hidden="1" customHeight="1">
      <c r="A524" s="60">
        <v>4262</v>
      </c>
      <c r="B524" s="59" t="s">
        <v>1450</v>
      </c>
      <c r="C524" s="79"/>
      <c r="D524" s="79"/>
      <c r="E524" s="79"/>
      <c r="F524" s="79"/>
      <c r="G524" s="79"/>
      <c r="H524" s="163" t="e">
        <f t="shared" si="78"/>
        <v>#DIV/0!</v>
      </c>
      <c r="I524" s="163" t="e">
        <f t="shared" si="79"/>
        <v>#DIV/0!</v>
      </c>
    </row>
    <row r="525" spans="1:9" ht="15" hidden="1" customHeight="1">
      <c r="A525" s="60">
        <v>4264</v>
      </c>
      <c r="B525" s="59" t="s">
        <v>1327</v>
      </c>
      <c r="C525" s="79"/>
      <c r="D525" s="79"/>
      <c r="E525" s="79"/>
      <c r="F525" s="79"/>
      <c r="G525" s="79"/>
      <c r="H525" s="163" t="e">
        <f t="shared" si="78"/>
        <v>#DIV/0!</v>
      </c>
      <c r="I525" s="163" t="e">
        <f t="shared" si="79"/>
        <v>#DIV/0!</v>
      </c>
    </row>
    <row r="526" spans="1:9" ht="15" hidden="1" customHeight="1">
      <c r="A526" s="60">
        <v>4521</v>
      </c>
      <c r="B526" s="59" t="s">
        <v>1469</v>
      </c>
      <c r="C526" s="79">
        <v>0</v>
      </c>
      <c r="D526" s="79"/>
      <c r="E526" s="79"/>
      <c r="F526" s="79">
        <v>0</v>
      </c>
      <c r="G526" s="79">
        <v>0</v>
      </c>
      <c r="H526" s="163" t="e">
        <f t="shared" si="78"/>
        <v>#DIV/0!</v>
      </c>
      <c r="I526" s="163" t="e">
        <f t="shared" si="79"/>
        <v>#DIV/0!</v>
      </c>
    </row>
    <row r="527" spans="1:9" ht="15" customHeight="1">
      <c r="A527" s="50"/>
      <c r="B527" s="50" t="s">
        <v>1432</v>
      </c>
      <c r="C527" s="53">
        <f>SUM(C528:C536)</f>
        <v>1779.2819696064769</v>
      </c>
      <c r="D527" s="53">
        <f>SUM(D528:D536)</f>
        <v>0</v>
      </c>
      <c r="E527" s="53"/>
      <c r="F527" s="53">
        <f t="shared" ref="F527" si="80">SUM(F528:F536)</f>
        <v>0</v>
      </c>
      <c r="G527" s="53">
        <f t="shared" ref="G527" si="81">SUM(G528:G536)</f>
        <v>199084.21262193908</v>
      </c>
      <c r="H527" s="162" t="e">
        <f t="shared" si="78"/>
        <v>#DIV/0!</v>
      </c>
      <c r="I527" s="162">
        <f t="shared" si="79"/>
        <v>0</v>
      </c>
    </row>
    <row r="528" spans="1:9" ht="15" hidden="1" customHeight="1">
      <c r="A528" s="60">
        <v>3111</v>
      </c>
      <c r="B528" s="59" t="s">
        <v>1429</v>
      </c>
      <c r="C528" s="79"/>
      <c r="D528" s="79"/>
      <c r="E528" s="79"/>
      <c r="F528" s="79"/>
      <c r="G528" s="79"/>
      <c r="H528" s="163" t="e">
        <f t="shared" si="78"/>
        <v>#DIV/0!</v>
      </c>
      <c r="I528" s="163" t="e">
        <f t="shared" si="79"/>
        <v>#DIV/0!</v>
      </c>
    </row>
    <row r="529" spans="1:9" ht="15" hidden="1" customHeight="1">
      <c r="A529" s="60">
        <v>3132</v>
      </c>
      <c r="B529" s="59" t="s">
        <v>1381</v>
      </c>
      <c r="C529" s="79"/>
      <c r="D529" s="79"/>
      <c r="E529" s="79"/>
      <c r="F529" s="79"/>
      <c r="G529" s="79"/>
      <c r="H529" s="163" t="e">
        <f t="shared" si="78"/>
        <v>#DIV/0!</v>
      </c>
      <c r="I529" s="163" t="e">
        <f t="shared" si="79"/>
        <v>#DIV/0!</v>
      </c>
    </row>
    <row r="530" spans="1:9" ht="15" hidden="1" customHeight="1">
      <c r="A530" s="60">
        <v>3133</v>
      </c>
      <c r="B530" s="59" t="s">
        <v>1430</v>
      </c>
      <c r="C530" s="79"/>
      <c r="D530" s="79"/>
      <c r="E530" s="79"/>
      <c r="F530" s="79"/>
      <c r="G530" s="79"/>
      <c r="H530" s="163" t="e">
        <f t="shared" si="78"/>
        <v>#DIV/0!</v>
      </c>
      <c r="I530" s="163" t="e">
        <f t="shared" si="79"/>
        <v>#DIV/0!</v>
      </c>
    </row>
    <row r="531" spans="1:9" ht="15" hidden="1" customHeight="1">
      <c r="A531" s="60">
        <v>3211</v>
      </c>
      <c r="B531" s="59" t="s">
        <v>1264</v>
      </c>
      <c r="C531" s="79"/>
      <c r="D531" s="79"/>
      <c r="E531" s="79"/>
      <c r="F531" s="79"/>
      <c r="G531" s="79"/>
      <c r="H531" s="163" t="e">
        <f t="shared" si="78"/>
        <v>#DIV/0!</v>
      </c>
      <c r="I531" s="163" t="e">
        <f t="shared" si="79"/>
        <v>#DIV/0!</v>
      </c>
    </row>
    <row r="532" spans="1:9" ht="15" hidden="1" customHeight="1">
      <c r="A532" s="60">
        <v>3222</v>
      </c>
      <c r="B532" s="59" t="s">
        <v>1268</v>
      </c>
      <c r="C532" s="79"/>
      <c r="D532" s="79"/>
      <c r="E532" s="79"/>
      <c r="F532" s="79"/>
      <c r="G532" s="79"/>
      <c r="H532" s="163" t="e">
        <f t="shared" si="78"/>
        <v>#DIV/0!</v>
      </c>
      <c r="I532" s="163" t="e">
        <f t="shared" si="79"/>
        <v>#DIV/0!</v>
      </c>
    </row>
    <row r="533" spans="1:9" ht="15" customHeight="1">
      <c r="A533" s="60">
        <v>3232</v>
      </c>
      <c r="B533" s="59" t="s">
        <v>1273</v>
      </c>
      <c r="C533" s="79"/>
      <c r="D533" s="79"/>
      <c r="E533" s="79">
        <f t="shared" ref="E533:E534" si="82">D533/$E$2</f>
        <v>0</v>
      </c>
      <c r="F533" s="79"/>
      <c r="G533" s="79">
        <v>199084.21262193908</v>
      </c>
      <c r="H533" s="163" t="e">
        <f t="shared" si="78"/>
        <v>#DIV/0!</v>
      </c>
      <c r="I533" s="163">
        <f t="shared" si="79"/>
        <v>0</v>
      </c>
    </row>
    <row r="534" spans="1:9" ht="15" customHeight="1">
      <c r="A534" s="60">
        <v>3237</v>
      </c>
      <c r="B534" s="59" t="s">
        <v>1278</v>
      </c>
      <c r="C534" s="79">
        <v>1779.2819696064769</v>
      </c>
      <c r="D534" s="79"/>
      <c r="E534" s="79">
        <f t="shared" si="82"/>
        <v>0</v>
      </c>
      <c r="F534" s="79"/>
      <c r="G534" s="79"/>
      <c r="H534" s="163" t="e">
        <f t="shared" si="78"/>
        <v>#DIV/0!</v>
      </c>
      <c r="I534" s="163" t="e">
        <f t="shared" si="79"/>
        <v>#DIV/0!</v>
      </c>
    </row>
    <row r="535" spans="1:9" ht="15" hidden="1" customHeight="1">
      <c r="A535" s="60">
        <v>3293</v>
      </c>
      <c r="B535" s="59" t="s">
        <v>1320</v>
      </c>
      <c r="C535" s="79"/>
      <c r="D535" s="79"/>
      <c r="E535" s="79"/>
      <c r="F535" s="79"/>
      <c r="G535" s="79"/>
      <c r="H535" s="163" t="e">
        <f t="shared" si="78"/>
        <v>#DIV/0!</v>
      </c>
      <c r="I535" s="163" t="e">
        <f t="shared" si="79"/>
        <v>#DIV/0!</v>
      </c>
    </row>
    <row r="536" spans="1:9" ht="15" hidden="1" customHeight="1">
      <c r="A536" s="60">
        <v>4221</v>
      </c>
      <c r="B536" s="59" t="s">
        <v>1287</v>
      </c>
      <c r="C536" s="79"/>
      <c r="D536" s="79"/>
      <c r="E536" s="79"/>
      <c r="F536" s="79"/>
      <c r="G536" s="79"/>
      <c r="H536" s="163" t="e">
        <f t="shared" si="78"/>
        <v>#DIV/0!</v>
      </c>
      <c r="I536" s="163" t="e">
        <f t="shared" si="79"/>
        <v>#DIV/0!</v>
      </c>
    </row>
    <row r="537" spans="1:9" ht="15" customHeight="1">
      <c r="A537" s="50"/>
      <c r="B537" s="50" t="s">
        <v>1662</v>
      </c>
      <c r="C537" s="53">
        <f t="shared" ref="C537" si="83">SUM(C538:C569)</f>
        <v>16239.962837613642</v>
      </c>
      <c r="D537" s="53">
        <f>SUM(D538:D569)</f>
        <v>13128.29</v>
      </c>
      <c r="E537" s="53"/>
      <c r="F537" s="53">
        <f>SUM(F538:F569)</f>
        <v>10356.919999999998</v>
      </c>
      <c r="G537" s="53">
        <f t="shared" ref="G537" si="84">SUM(G538:G569)</f>
        <v>35310.903178711262</v>
      </c>
      <c r="H537" s="162">
        <f t="shared" si="78"/>
        <v>78.890091550384682</v>
      </c>
      <c r="I537" s="162">
        <f t="shared" si="79"/>
        <v>29.330657297500462</v>
      </c>
    </row>
    <row r="538" spans="1:9" ht="15" customHeight="1">
      <c r="A538" s="60">
        <v>3111</v>
      </c>
      <c r="B538" s="59" t="s">
        <v>1429</v>
      </c>
      <c r="C538" s="79">
        <v>4776.5611520339771</v>
      </c>
      <c r="D538" s="79">
        <v>5467.89</v>
      </c>
      <c r="E538" s="79">
        <f t="shared" ref="E538:E562" si="85">D538/$E$2</f>
        <v>725.71371690224964</v>
      </c>
      <c r="F538" s="79">
        <v>21.93</v>
      </c>
      <c r="G538" s="79">
        <v>9290.596589023824</v>
      </c>
      <c r="H538" s="163">
        <f t="shared" si="78"/>
        <v>0.40106878521696659</v>
      </c>
      <c r="I538" s="163">
        <f t="shared" si="79"/>
        <v>0.23604512142857142</v>
      </c>
    </row>
    <row r="539" spans="1:9" ht="15" customHeight="1">
      <c r="A539" s="60">
        <v>3112</v>
      </c>
      <c r="B539" s="59" t="s">
        <v>1626</v>
      </c>
      <c r="C539" s="79">
        <v>65.299621739996013</v>
      </c>
      <c r="D539" s="79">
        <v>147.21</v>
      </c>
      <c r="E539" s="79">
        <f t="shared" si="85"/>
        <v>19.538124626717103</v>
      </c>
      <c r="F539" s="79"/>
      <c r="G539" s="79">
        <v>265.44561682925212</v>
      </c>
      <c r="H539" s="163">
        <f t="shared" si="78"/>
        <v>0</v>
      </c>
      <c r="I539" s="163">
        <f t="shared" si="79"/>
        <v>0</v>
      </c>
    </row>
    <row r="540" spans="1:9" ht="15" customHeight="1">
      <c r="A540" s="60">
        <v>3132</v>
      </c>
      <c r="B540" s="59" t="s">
        <v>1381</v>
      </c>
      <c r="C540" s="79">
        <v>788.10803636604942</v>
      </c>
      <c r="D540" s="79">
        <v>902.2</v>
      </c>
      <c r="E540" s="79">
        <f t="shared" si="85"/>
        <v>119.74251775167562</v>
      </c>
      <c r="F540" s="79">
        <v>3.61</v>
      </c>
      <c r="G540" s="79">
        <v>1532.9484371889309</v>
      </c>
      <c r="H540" s="163">
        <f t="shared" si="78"/>
        <v>0.40013300820217246</v>
      </c>
      <c r="I540" s="163">
        <f t="shared" si="79"/>
        <v>0.23549389610389609</v>
      </c>
    </row>
    <row r="541" spans="1:9" ht="15" hidden="1" customHeight="1">
      <c r="A541" s="60">
        <v>3133</v>
      </c>
      <c r="B541" s="59" t="s">
        <v>1430</v>
      </c>
      <c r="C541" s="79">
        <v>0</v>
      </c>
      <c r="D541" s="79"/>
      <c r="E541" s="79">
        <f t="shared" si="85"/>
        <v>0</v>
      </c>
      <c r="F541" s="79"/>
      <c r="G541" s="79">
        <v>0</v>
      </c>
      <c r="H541" s="163" t="e">
        <f t="shared" si="78"/>
        <v>#DIV/0!</v>
      </c>
      <c r="I541" s="163" t="e">
        <f t="shared" si="79"/>
        <v>#DIV/0!</v>
      </c>
    </row>
    <row r="542" spans="1:9" ht="15" customHeight="1">
      <c r="A542" s="60">
        <v>3211</v>
      </c>
      <c r="B542" s="59" t="s">
        <v>1336</v>
      </c>
      <c r="C542" s="79">
        <v>2504.8775632092375</v>
      </c>
      <c r="D542" s="79">
        <v>1918.13</v>
      </c>
      <c r="E542" s="79">
        <f t="shared" si="85"/>
        <v>254.57960050434667</v>
      </c>
      <c r="F542" s="79">
        <v>6141.37</v>
      </c>
      <c r="G542" s="79">
        <v>3318.0702103656513</v>
      </c>
      <c r="H542" s="163">
        <f t="shared" si="78"/>
        <v>320.17485780421555</v>
      </c>
      <c r="I542" s="163">
        <f t="shared" si="79"/>
        <v>185.08860906000001</v>
      </c>
    </row>
    <row r="543" spans="1:9" ht="15" hidden="1" customHeight="1">
      <c r="A543" s="60">
        <v>3212</v>
      </c>
      <c r="B543" s="59" t="s">
        <v>1265</v>
      </c>
      <c r="C543" s="79">
        <v>0</v>
      </c>
      <c r="D543" s="79"/>
      <c r="E543" s="79">
        <f t="shared" si="85"/>
        <v>0</v>
      </c>
      <c r="F543" s="79"/>
      <c r="G543" s="79">
        <v>0</v>
      </c>
      <c r="H543" s="163" t="e">
        <f t="shared" si="78"/>
        <v>#DIV/0!</v>
      </c>
      <c r="I543" s="163" t="e">
        <f t="shared" si="79"/>
        <v>#DIV/0!</v>
      </c>
    </row>
    <row r="544" spans="1:9" ht="15" customHeight="1">
      <c r="A544" s="60">
        <v>3213</v>
      </c>
      <c r="B544" s="59" t="s">
        <v>1266</v>
      </c>
      <c r="C544" s="79">
        <v>425.11115535204721</v>
      </c>
      <c r="D544" s="79"/>
      <c r="E544" s="79">
        <f t="shared" si="85"/>
        <v>0</v>
      </c>
      <c r="F544" s="79">
        <v>400</v>
      </c>
      <c r="G544" s="79">
        <v>0</v>
      </c>
      <c r="H544" s="163" t="e">
        <f t="shared" si="78"/>
        <v>#DIV/0!</v>
      </c>
      <c r="I544" s="163" t="e">
        <f t="shared" si="79"/>
        <v>#DIV/0!</v>
      </c>
    </row>
    <row r="545" spans="1:9" ht="15" hidden="1" customHeight="1">
      <c r="A545" s="60">
        <v>3221</v>
      </c>
      <c r="B545" s="59" t="s">
        <v>1267</v>
      </c>
      <c r="C545" s="79">
        <v>0</v>
      </c>
      <c r="D545" s="79">
        <v>0</v>
      </c>
      <c r="E545" s="79">
        <f t="shared" si="85"/>
        <v>0</v>
      </c>
      <c r="F545" s="79"/>
      <c r="G545" s="79">
        <v>0</v>
      </c>
      <c r="H545" s="163" t="e">
        <f t="shared" si="78"/>
        <v>#DIV/0!</v>
      </c>
      <c r="I545" s="163" t="e">
        <f t="shared" si="79"/>
        <v>#DIV/0!</v>
      </c>
    </row>
    <row r="546" spans="1:9" ht="15" hidden="1" customHeight="1">
      <c r="A546" s="60">
        <v>3223</v>
      </c>
      <c r="B546" s="59" t="s">
        <v>1269</v>
      </c>
      <c r="C546" s="79">
        <v>0</v>
      </c>
      <c r="D546" s="79">
        <v>0</v>
      </c>
      <c r="E546" s="79">
        <f t="shared" si="85"/>
        <v>0</v>
      </c>
      <c r="F546" s="79"/>
      <c r="G546" s="79">
        <v>0</v>
      </c>
      <c r="H546" s="163" t="e">
        <f t="shared" si="78"/>
        <v>#DIV/0!</v>
      </c>
      <c r="I546" s="163" t="e">
        <f t="shared" si="79"/>
        <v>#DIV/0!</v>
      </c>
    </row>
    <row r="547" spans="1:9" ht="15" customHeight="1">
      <c r="A547" s="60">
        <v>3224</v>
      </c>
      <c r="B547" s="59" t="s">
        <v>1452</v>
      </c>
      <c r="C547" s="79">
        <v>0</v>
      </c>
      <c r="D547" s="79"/>
      <c r="E547" s="79">
        <f t="shared" si="85"/>
        <v>0</v>
      </c>
      <c r="F547" s="79"/>
      <c r="G547" s="79">
        <v>19908.421262193908</v>
      </c>
      <c r="H547" s="163" t="e">
        <f t="shared" si="78"/>
        <v>#DIV/0!</v>
      </c>
      <c r="I547" s="163">
        <f t="shared" si="79"/>
        <v>0</v>
      </c>
    </row>
    <row r="548" spans="1:9" ht="15" customHeight="1">
      <c r="A548" s="60">
        <v>3231</v>
      </c>
      <c r="B548" s="59" t="s">
        <v>1272</v>
      </c>
      <c r="C548" s="79">
        <v>0</v>
      </c>
      <c r="D548" s="79"/>
      <c r="E548" s="79">
        <f t="shared" si="85"/>
        <v>0</v>
      </c>
      <c r="F548" s="79"/>
      <c r="G548" s="79">
        <v>0</v>
      </c>
      <c r="H548" s="163" t="e">
        <f t="shared" si="78"/>
        <v>#DIV/0!</v>
      </c>
      <c r="I548" s="163" t="e">
        <f t="shared" si="79"/>
        <v>#DIV/0!</v>
      </c>
    </row>
    <row r="549" spans="1:9" ht="15" customHeight="1">
      <c r="A549" s="60">
        <v>3232</v>
      </c>
      <c r="B549" s="59" t="s">
        <v>1273</v>
      </c>
      <c r="C549" s="79">
        <v>0</v>
      </c>
      <c r="D549" s="79"/>
      <c r="E549" s="79">
        <f t="shared" si="85"/>
        <v>0</v>
      </c>
      <c r="F549" s="79">
        <v>626.15</v>
      </c>
      <c r="G549" s="79">
        <v>0</v>
      </c>
      <c r="H549" s="163" t="e">
        <f t="shared" si="78"/>
        <v>#DIV/0!</v>
      </c>
      <c r="I549" s="163" t="e">
        <f t="shared" si="79"/>
        <v>#DIV/0!</v>
      </c>
    </row>
    <row r="550" spans="1:9" ht="15" customHeight="1">
      <c r="A550" s="60">
        <v>3233</v>
      </c>
      <c r="B550" s="59" t="s">
        <v>1274</v>
      </c>
      <c r="C550" s="79">
        <v>0</v>
      </c>
      <c r="D550" s="79"/>
      <c r="E550" s="79">
        <f t="shared" si="85"/>
        <v>0</v>
      </c>
      <c r="F550" s="79"/>
      <c r="G550" s="79">
        <v>0</v>
      </c>
      <c r="H550" s="163" t="e">
        <f t="shared" si="78"/>
        <v>#DIV/0!</v>
      </c>
      <c r="I550" s="163" t="e">
        <f t="shared" si="79"/>
        <v>#DIV/0!</v>
      </c>
    </row>
    <row r="551" spans="1:9" ht="15" customHeight="1">
      <c r="A551" s="60">
        <v>3235</v>
      </c>
      <c r="B551" s="59" t="s">
        <v>1276</v>
      </c>
      <c r="C551" s="79">
        <v>3294.1801048510183</v>
      </c>
      <c r="D551" s="79"/>
      <c r="E551" s="79">
        <f t="shared" si="85"/>
        <v>0</v>
      </c>
      <c r="F551" s="79"/>
      <c r="G551" s="79">
        <v>0</v>
      </c>
      <c r="H551" s="163" t="e">
        <f t="shared" si="78"/>
        <v>#DIV/0!</v>
      </c>
      <c r="I551" s="163" t="e">
        <f t="shared" si="79"/>
        <v>#DIV/0!</v>
      </c>
    </row>
    <row r="552" spans="1:9" ht="15" customHeight="1">
      <c r="A552" s="60">
        <v>3237</v>
      </c>
      <c r="B552" s="59" t="s">
        <v>1278</v>
      </c>
      <c r="C552" s="79">
        <v>0</v>
      </c>
      <c r="D552" s="79"/>
      <c r="E552" s="79">
        <f t="shared" si="85"/>
        <v>0</v>
      </c>
      <c r="F552" s="79">
        <v>838.05</v>
      </c>
      <c r="G552" s="79">
        <v>0</v>
      </c>
      <c r="H552" s="163" t="e">
        <f t="shared" si="78"/>
        <v>#DIV/0!</v>
      </c>
      <c r="I552" s="163" t="e">
        <f t="shared" si="79"/>
        <v>#DIV/0!</v>
      </c>
    </row>
    <row r="553" spans="1:9" ht="15" customHeight="1">
      <c r="A553" s="60">
        <v>3239</v>
      </c>
      <c r="B553" s="59" t="s">
        <v>1280</v>
      </c>
      <c r="C553" s="79">
        <v>0</v>
      </c>
      <c r="D553" s="79"/>
      <c r="E553" s="79">
        <f t="shared" si="85"/>
        <v>0</v>
      </c>
      <c r="F553" s="79">
        <v>86.19</v>
      </c>
      <c r="G553" s="79">
        <v>0</v>
      </c>
      <c r="H553" s="163" t="e">
        <f t="shared" si="78"/>
        <v>#DIV/0!</v>
      </c>
      <c r="I553" s="163" t="e">
        <f t="shared" si="79"/>
        <v>#DIV/0!</v>
      </c>
    </row>
    <row r="554" spans="1:9" ht="15" customHeight="1">
      <c r="A554" s="60">
        <v>3241</v>
      </c>
      <c r="B554" s="59" t="s">
        <v>1375</v>
      </c>
      <c r="C554" s="79">
        <v>0</v>
      </c>
      <c r="D554" s="79"/>
      <c r="E554" s="79">
        <f t="shared" si="85"/>
        <v>0</v>
      </c>
      <c r="F554" s="79">
        <v>769.05</v>
      </c>
      <c r="G554" s="79">
        <v>0</v>
      </c>
      <c r="H554" s="163" t="e">
        <f t="shared" si="78"/>
        <v>#DIV/0!</v>
      </c>
      <c r="I554" s="163" t="e">
        <f t="shared" si="79"/>
        <v>#DIV/0!</v>
      </c>
    </row>
    <row r="555" spans="1:9" ht="15" customHeight="1">
      <c r="A555" s="60">
        <v>3293</v>
      </c>
      <c r="B555" s="59" t="s">
        <v>1320</v>
      </c>
      <c r="C555" s="79">
        <v>0</v>
      </c>
      <c r="D555" s="79">
        <v>132.65</v>
      </c>
      <c r="E555" s="79">
        <f t="shared" si="85"/>
        <v>17.605680536200147</v>
      </c>
      <c r="F555" s="79">
        <v>1470.57</v>
      </c>
      <c r="G555" s="79">
        <v>0</v>
      </c>
      <c r="H555" s="163">
        <f t="shared" si="78"/>
        <v>1108.6091217489634</v>
      </c>
      <c r="I555" s="163" t="e">
        <f t="shared" si="79"/>
        <v>#DIV/0!</v>
      </c>
    </row>
    <row r="556" spans="1:9" ht="15" customHeight="1">
      <c r="A556" s="60">
        <v>3294</v>
      </c>
      <c r="B556" s="59" t="s">
        <v>1283</v>
      </c>
      <c r="C556" s="79">
        <v>821.81962970336451</v>
      </c>
      <c r="D556" s="79"/>
      <c r="E556" s="79">
        <f t="shared" si="85"/>
        <v>0</v>
      </c>
      <c r="F556" s="79"/>
      <c r="G556" s="79">
        <v>0</v>
      </c>
      <c r="H556" s="163" t="e">
        <f t="shared" si="78"/>
        <v>#DIV/0!</v>
      </c>
      <c r="I556" s="163" t="e">
        <f t="shared" si="79"/>
        <v>#DIV/0!</v>
      </c>
    </row>
    <row r="557" spans="1:9" ht="15" hidden="1" customHeight="1">
      <c r="A557" s="60">
        <v>3295</v>
      </c>
      <c r="B557" s="59" t="s">
        <v>1284</v>
      </c>
      <c r="C557" s="79">
        <v>0</v>
      </c>
      <c r="D557" s="79"/>
      <c r="E557" s="79">
        <f t="shared" si="85"/>
        <v>0</v>
      </c>
      <c r="F557" s="79"/>
      <c r="G557" s="79">
        <v>0</v>
      </c>
      <c r="H557" s="163" t="e">
        <f t="shared" si="78"/>
        <v>#DIV/0!</v>
      </c>
      <c r="I557" s="163" t="e">
        <f t="shared" si="79"/>
        <v>#DIV/0!</v>
      </c>
    </row>
    <row r="558" spans="1:9" ht="15" customHeight="1">
      <c r="A558" s="60">
        <v>3299</v>
      </c>
      <c r="B558" s="59" t="s">
        <v>1285</v>
      </c>
      <c r="C558" s="79">
        <v>0</v>
      </c>
      <c r="D558" s="79"/>
      <c r="E558" s="79">
        <f t="shared" si="85"/>
        <v>0</v>
      </c>
      <c r="F558" s="79"/>
      <c r="G558" s="79">
        <v>0</v>
      </c>
      <c r="H558" s="163" t="e">
        <f t="shared" si="78"/>
        <v>#DIV/0!</v>
      </c>
      <c r="I558" s="163" t="e">
        <f t="shared" si="79"/>
        <v>#DIV/0!</v>
      </c>
    </row>
    <row r="559" spans="1:9" ht="15.75" hidden="1" customHeight="1">
      <c r="A559" s="60">
        <v>3432</v>
      </c>
      <c r="B559" s="81" t="s">
        <v>1321</v>
      </c>
      <c r="C559" s="79">
        <v>0</v>
      </c>
      <c r="D559" s="79"/>
      <c r="E559" s="79">
        <f t="shared" si="85"/>
        <v>0</v>
      </c>
      <c r="F559" s="79"/>
      <c r="G559" s="79">
        <v>0</v>
      </c>
      <c r="H559" s="163" t="e">
        <f t="shared" si="78"/>
        <v>#DIV/0!</v>
      </c>
      <c r="I559" s="163" t="e">
        <f t="shared" si="79"/>
        <v>#DIV/0!</v>
      </c>
    </row>
    <row r="560" spans="1:9" ht="16.5" customHeight="1">
      <c r="A560" s="60">
        <v>3611</v>
      </c>
      <c r="B560" s="81" t="s">
        <v>1629</v>
      </c>
      <c r="C560" s="79">
        <v>0</v>
      </c>
      <c r="D560" s="79">
        <v>4560.21</v>
      </c>
      <c r="E560" s="79">
        <f t="shared" si="85"/>
        <v>605.2438781604618</v>
      </c>
      <c r="F560" s="79"/>
      <c r="G560" s="79">
        <v>0</v>
      </c>
      <c r="H560" s="163">
        <f t="shared" si="78"/>
        <v>0</v>
      </c>
      <c r="I560" s="163" t="e">
        <f t="shared" si="79"/>
        <v>#DIV/0!</v>
      </c>
    </row>
    <row r="561" spans="1:9" ht="16.5" customHeight="1">
      <c r="A561" s="60">
        <v>3691</v>
      </c>
      <c r="B561" s="81" t="s">
        <v>1455</v>
      </c>
      <c r="C561" s="79">
        <v>2567.9208972061847</v>
      </c>
      <c r="D561" s="79"/>
      <c r="E561" s="79">
        <f t="shared" si="85"/>
        <v>0</v>
      </c>
      <c r="F561" s="79"/>
      <c r="G561" s="79">
        <v>0</v>
      </c>
      <c r="H561" s="163" t="e">
        <f t="shared" si="78"/>
        <v>#DIV/0!</v>
      </c>
      <c r="I561" s="163" t="e">
        <f t="shared" si="79"/>
        <v>#DIV/0!</v>
      </c>
    </row>
    <row r="562" spans="1:9" ht="15" customHeight="1">
      <c r="A562" s="60">
        <v>3721</v>
      </c>
      <c r="B562" s="59" t="s">
        <v>1420</v>
      </c>
      <c r="C562" s="79">
        <v>996.08467715176846</v>
      </c>
      <c r="D562" s="79"/>
      <c r="E562" s="79">
        <f t="shared" si="85"/>
        <v>0</v>
      </c>
      <c r="F562" s="79"/>
      <c r="G562" s="79">
        <v>995.4210631096953</v>
      </c>
      <c r="H562" s="163" t="e">
        <f t="shared" si="78"/>
        <v>#DIV/0!</v>
      </c>
      <c r="I562" s="163">
        <f t="shared" si="79"/>
        <v>0</v>
      </c>
    </row>
    <row r="563" spans="1:9" ht="15" hidden="1" customHeight="1">
      <c r="A563" s="60">
        <v>3811</v>
      </c>
      <c r="B563" s="59" t="s">
        <v>1331</v>
      </c>
      <c r="C563" s="79"/>
      <c r="D563" s="79"/>
      <c r="E563" s="79"/>
      <c r="F563" s="79"/>
      <c r="G563" s="79"/>
      <c r="H563" s="163" t="e">
        <f t="shared" si="78"/>
        <v>#DIV/0!</v>
      </c>
      <c r="I563" s="163" t="e">
        <f t="shared" si="79"/>
        <v>#DIV/0!</v>
      </c>
    </row>
    <row r="564" spans="1:9" ht="15" hidden="1" customHeight="1">
      <c r="A564" s="60">
        <v>4123</v>
      </c>
      <c r="B564" s="59" t="s">
        <v>1332</v>
      </c>
      <c r="C564" s="79"/>
      <c r="D564" s="79"/>
      <c r="E564" s="79"/>
      <c r="F564" s="79"/>
      <c r="G564" s="79"/>
      <c r="H564" s="163" t="e">
        <f t="shared" si="78"/>
        <v>#DIV/0!</v>
      </c>
      <c r="I564" s="163" t="e">
        <f t="shared" si="79"/>
        <v>#DIV/0!</v>
      </c>
    </row>
    <row r="565" spans="1:9" ht="15" hidden="1" customHeight="1">
      <c r="A565" s="60">
        <v>4221</v>
      </c>
      <c r="B565" s="59" t="s">
        <v>1287</v>
      </c>
      <c r="C565" s="79"/>
      <c r="D565" s="79"/>
      <c r="E565" s="79"/>
      <c r="F565" s="79"/>
      <c r="G565" s="79"/>
      <c r="H565" s="163" t="e">
        <f t="shared" si="78"/>
        <v>#DIV/0!</v>
      </c>
      <c r="I565" s="163" t="e">
        <f t="shared" si="79"/>
        <v>#DIV/0!</v>
      </c>
    </row>
    <row r="566" spans="1:9" ht="15" hidden="1" customHeight="1">
      <c r="A566" s="60">
        <v>4222</v>
      </c>
      <c r="B566" s="59" t="s">
        <v>1325</v>
      </c>
      <c r="C566" s="79"/>
      <c r="D566" s="79"/>
      <c r="E566" s="79"/>
      <c r="F566" s="79"/>
      <c r="G566" s="79"/>
      <c r="H566" s="163" t="e">
        <f t="shared" si="78"/>
        <v>#DIV/0!</v>
      </c>
      <c r="I566" s="163" t="e">
        <f t="shared" si="79"/>
        <v>#DIV/0!</v>
      </c>
    </row>
    <row r="567" spans="1:9" ht="15" hidden="1" customHeight="1">
      <c r="A567" s="60">
        <v>4224</v>
      </c>
      <c r="B567" s="59" t="s">
        <v>1334</v>
      </c>
      <c r="C567" s="79"/>
      <c r="D567" s="79"/>
      <c r="E567" s="79"/>
      <c r="F567" s="79"/>
      <c r="G567" s="79"/>
      <c r="H567" s="163" t="e">
        <f t="shared" si="78"/>
        <v>#DIV/0!</v>
      </c>
      <c r="I567" s="163" t="e">
        <f t="shared" si="79"/>
        <v>#DIV/0!</v>
      </c>
    </row>
    <row r="568" spans="1:9" ht="15" hidden="1" customHeight="1">
      <c r="A568" s="60">
        <v>4227</v>
      </c>
      <c r="B568" s="59" t="s">
        <v>1288</v>
      </c>
      <c r="C568" s="79"/>
      <c r="D568" s="79"/>
      <c r="E568" s="79"/>
      <c r="F568" s="79"/>
      <c r="G568" s="79"/>
      <c r="H568" s="163" t="e">
        <f t="shared" si="78"/>
        <v>#DIV/0!</v>
      </c>
      <c r="I568" s="163" t="e">
        <f t="shared" si="79"/>
        <v>#DIV/0!</v>
      </c>
    </row>
    <row r="569" spans="1:9" ht="15" hidden="1" customHeight="1">
      <c r="A569" s="60">
        <v>4241</v>
      </c>
      <c r="B569" s="59" t="s">
        <v>1326</v>
      </c>
      <c r="C569" s="79"/>
      <c r="D569" s="79"/>
      <c r="E569" s="79"/>
      <c r="F569" s="79"/>
      <c r="G569" s="79"/>
      <c r="H569" s="163" t="e">
        <f t="shared" si="78"/>
        <v>#DIV/0!</v>
      </c>
      <c r="I569" s="163" t="e">
        <f t="shared" si="79"/>
        <v>#DIV/0!</v>
      </c>
    </row>
    <row r="570" spans="1:9" ht="15" customHeight="1">
      <c r="A570" s="50"/>
      <c r="B570" s="50" t="s">
        <v>522</v>
      </c>
      <c r="C570" s="53">
        <f>SUM(C571:C582)</f>
        <v>3013.0731966288404</v>
      </c>
      <c r="D570" s="53">
        <f t="shared" ref="D570:G570" si="86">SUM(D571:D582)</f>
        <v>9207.64</v>
      </c>
      <c r="E570" s="53">
        <f t="shared" si="86"/>
        <v>1222.0638396708473</v>
      </c>
      <c r="F570" s="53">
        <f t="shared" si="86"/>
        <v>663.61</v>
      </c>
      <c r="G570" s="53">
        <f t="shared" si="86"/>
        <v>1990.8421262193906</v>
      </c>
      <c r="H570" s="162">
        <f t="shared" si="78"/>
        <v>7.2071670916760437</v>
      </c>
      <c r="I570" s="162">
        <f t="shared" si="79"/>
        <v>33.333130300000001</v>
      </c>
    </row>
    <row r="571" spans="1:9" ht="15" customHeight="1">
      <c r="A571" s="60">
        <v>3211</v>
      </c>
      <c r="B571" s="59" t="s">
        <v>1264</v>
      </c>
      <c r="C571" s="79"/>
      <c r="D571" s="79"/>
      <c r="E571" s="79"/>
      <c r="F571" s="79">
        <v>663.61</v>
      </c>
      <c r="G571" s="79"/>
      <c r="H571" s="163" t="e">
        <f t="shared" si="78"/>
        <v>#DIV/0!</v>
      </c>
      <c r="I571" s="163" t="e">
        <f t="shared" si="79"/>
        <v>#DIV/0!</v>
      </c>
    </row>
    <row r="572" spans="1:9" ht="15" customHeight="1">
      <c r="A572" s="60">
        <v>3224</v>
      </c>
      <c r="B572" s="59" t="s">
        <v>1452</v>
      </c>
      <c r="C572" s="79">
        <v>1990.8421262193906</v>
      </c>
      <c r="D572" s="79"/>
      <c r="E572" s="79">
        <f t="shared" ref="E572:E581" si="87">D572/$E$2</f>
        <v>0</v>
      </c>
      <c r="F572" s="79"/>
      <c r="G572" s="79"/>
      <c r="H572" s="163" t="e">
        <f t="shared" si="78"/>
        <v>#DIV/0!</v>
      </c>
      <c r="I572" s="163" t="e">
        <f t="shared" si="79"/>
        <v>#DIV/0!</v>
      </c>
    </row>
    <row r="573" spans="1:9" ht="15" customHeight="1">
      <c r="A573" s="60">
        <v>3231</v>
      </c>
      <c r="B573" s="59" t="s">
        <v>1272</v>
      </c>
      <c r="C573" s="79">
        <v>0</v>
      </c>
      <c r="D573" s="79">
        <v>1974.25</v>
      </c>
      <c r="E573" s="79">
        <f t="shared" si="87"/>
        <v>262.02800451257548</v>
      </c>
      <c r="F573" s="79"/>
      <c r="G573" s="79"/>
      <c r="H573" s="163">
        <f t="shared" si="78"/>
        <v>0</v>
      </c>
      <c r="I573" s="163" t="e">
        <f t="shared" si="79"/>
        <v>#DIV/0!</v>
      </c>
    </row>
    <row r="574" spans="1:9" ht="15" customHeight="1">
      <c r="A574" s="60">
        <v>3235</v>
      </c>
      <c r="B574" s="59" t="s">
        <v>1276</v>
      </c>
      <c r="C574" s="79">
        <v>0</v>
      </c>
      <c r="D574" s="79"/>
      <c r="E574" s="79">
        <f t="shared" si="87"/>
        <v>0</v>
      </c>
      <c r="F574" s="79"/>
      <c r="G574" s="79"/>
      <c r="H574" s="163" t="e">
        <f t="shared" si="78"/>
        <v>#DIV/0!</v>
      </c>
      <c r="I574" s="163" t="e">
        <f t="shared" si="79"/>
        <v>#DIV/0!</v>
      </c>
    </row>
    <row r="575" spans="1:9" ht="15" customHeight="1">
      <c r="A575" s="60">
        <v>3237</v>
      </c>
      <c r="B575" s="59" t="s">
        <v>1278</v>
      </c>
      <c r="C575" s="79">
        <v>0</v>
      </c>
      <c r="D575" s="79"/>
      <c r="E575" s="79">
        <f t="shared" si="87"/>
        <v>0</v>
      </c>
      <c r="F575" s="79"/>
      <c r="G575" s="79"/>
      <c r="H575" s="163" t="e">
        <f t="shared" si="78"/>
        <v>#DIV/0!</v>
      </c>
      <c r="I575" s="163" t="e">
        <f t="shared" si="79"/>
        <v>#DIV/0!</v>
      </c>
    </row>
    <row r="576" spans="1:9" ht="15" customHeight="1">
      <c r="A576" s="60">
        <v>3239</v>
      </c>
      <c r="B576" s="59" t="s">
        <v>1280</v>
      </c>
      <c r="C576" s="79">
        <v>0</v>
      </c>
      <c r="D576" s="79">
        <v>597.25</v>
      </c>
      <c r="E576" s="79">
        <f t="shared" si="87"/>
        <v>79.268697325635401</v>
      </c>
      <c r="F576" s="79"/>
      <c r="G576" s="79"/>
      <c r="H576" s="163">
        <f t="shared" si="78"/>
        <v>0</v>
      </c>
      <c r="I576" s="163" t="e">
        <f t="shared" si="79"/>
        <v>#DIV/0!</v>
      </c>
    </row>
    <row r="577" spans="1:9" ht="15" hidden="1" customHeight="1">
      <c r="A577" s="60">
        <v>3293</v>
      </c>
      <c r="B577" s="59" t="s">
        <v>1320</v>
      </c>
      <c r="C577" s="79">
        <v>0</v>
      </c>
      <c r="D577" s="79"/>
      <c r="E577" s="79">
        <f t="shared" si="87"/>
        <v>0</v>
      </c>
      <c r="F577" s="79"/>
      <c r="G577" s="79"/>
      <c r="H577" s="163" t="e">
        <f t="shared" si="78"/>
        <v>#DIV/0!</v>
      </c>
      <c r="I577" s="163" t="e">
        <f t="shared" si="79"/>
        <v>#DIV/0!</v>
      </c>
    </row>
    <row r="578" spans="1:9" ht="15" customHeight="1">
      <c r="A578" s="60">
        <v>3299</v>
      </c>
      <c r="B578" s="59" t="s">
        <v>1285</v>
      </c>
      <c r="C578" s="79">
        <v>0</v>
      </c>
      <c r="D578" s="79"/>
      <c r="E578" s="79">
        <f t="shared" si="87"/>
        <v>0</v>
      </c>
      <c r="F578" s="79"/>
      <c r="G578" s="79"/>
      <c r="H578" s="163" t="e">
        <f t="shared" si="78"/>
        <v>#DIV/0!</v>
      </c>
      <c r="I578" s="163" t="e">
        <f t="shared" si="79"/>
        <v>#DIV/0!</v>
      </c>
    </row>
    <row r="579" spans="1:9" ht="15" hidden="1" customHeight="1">
      <c r="A579" s="60">
        <v>3811</v>
      </c>
      <c r="B579" s="59" t="s">
        <v>1439</v>
      </c>
      <c r="C579" s="79">
        <v>0</v>
      </c>
      <c r="D579" s="79"/>
      <c r="E579" s="79">
        <f t="shared" si="87"/>
        <v>0</v>
      </c>
      <c r="F579" s="79"/>
      <c r="G579" s="79"/>
      <c r="H579" s="163" t="e">
        <f t="shared" si="78"/>
        <v>#DIV/0!</v>
      </c>
      <c r="I579" s="163" t="e">
        <f t="shared" si="79"/>
        <v>#DIV/0!</v>
      </c>
    </row>
    <row r="580" spans="1:9" ht="15" customHeight="1">
      <c r="A580" s="60">
        <v>4221</v>
      </c>
      <c r="B580" s="59" t="s">
        <v>1287</v>
      </c>
      <c r="C580" s="79">
        <v>683.78790895215343</v>
      </c>
      <c r="D580" s="79">
        <v>6636.14</v>
      </c>
      <c r="E580" s="79">
        <f t="shared" si="87"/>
        <v>880.76713783263654</v>
      </c>
      <c r="F580" s="79"/>
      <c r="G580" s="79">
        <v>1990.8421262193906</v>
      </c>
      <c r="H580" s="163">
        <f t="shared" si="78"/>
        <v>0</v>
      </c>
      <c r="I580" s="163">
        <f t="shared" si="79"/>
        <v>0</v>
      </c>
    </row>
    <row r="581" spans="1:9" ht="15" customHeight="1">
      <c r="A581" s="60">
        <v>4241</v>
      </c>
      <c r="B581" s="59" t="s">
        <v>1326</v>
      </c>
      <c r="C581" s="79">
        <v>338.44316145729641</v>
      </c>
      <c r="D581" s="79"/>
      <c r="E581" s="79">
        <f t="shared" si="87"/>
        <v>0</v>
      </c>
      <c r="F581" s="79"/>
      <c r="G581" s="79"/>
      <c r="H581" s="163" t="e">
        <f t="shared" si="78"/>
        <v>#DIV/0!</v>
      </c>
      <c r="I581" s="163" t="e">
        <f t="shared" si="79"/>
        <v>#DIV/0!</v>
      </c>
    </row>
    <row r="582" spans="1:9" ht="15" hidden="1" customHeight="1">
      <c r="A582" s="60">
        <v>4244</v>
      </c>
      <c r="B582" s="59" t="s">
        <v>1656</v>
      </c>
      <c r="C582" s="79"/>
      <c r="D582" s="79"/>
      <c r="E582" s="79"/>
      <c r="F582" s="79"/>
      <c r="G582" s="79"/>
      <c r="H582" s="163" t="e">
        <f t="shared" ref="H582:H645" si="88">F582/D582*100</f>
        <v>#DIV/0!</v>
      </c>
      <c r="I582" s="163" t="e">
        <f t="shared" ref="I582:I645" si="89">F582/G582*100</f>
        <v>#DIV/0!</v>
      </c>
    </row>
    <row r="583" spans="1:9" ht="15" customHeight="1">
      <c r="A583" s="50"/>
      <c r="B583" s="50" t="s">
        <v>738</v>
      </c>
      <c r="C583" s="53">
        <f t="shared" ref="C583:F583" si="90">SUM(C584:C586)</f>
        <v>699.44920034507925</v>
      </c>
      <c r="D583" s="53">
        <f>SUM(D584:D586)</f>
        <v>0</v>
      </c>
      <c r="E583" s="53"/>
      <c r="F583" s="53">
        <f t="shared" si="90"/>
        <v>0</v>
      </c>
      <c r="G583" s="53">
        <f t="shared" ref="G583" si="91">SUM(G584:G586)</f>
        <v>796.33685048775624</v>
      </c>
      <c r="H583" s="162" t="e">
        <f t="shared" si="88"/>
        <v>#DIV/0!</v>
      </c>
      <c r="I583" s="162">
        <f t="shared" si="89"/>
        <v>0</v>
      </c>
    </row>
    <row r="584" spans="1:9" ht="15" customHeight="1">
      <c r="A584" s="60">
        <v>4221</v>
      </c>
      <c r="B584" s="59" t="s">
        <v>1287</v>
      </c>
      <c r="C584" s="79">
        <v>699.44920034507925</v>
      </c>
      <c r="D584" s="79"/>
      <c r="E584" s="79">
        <f>D584/$E$2</f>
        <v>0</v>
      </c>
      <c r="F584" s="79"/>
      <c r="G584" s="79">
        <v>796.33685048775624</v>
      </c>
      <c r="H584" s="163" t="e">
        <f t="shared" si="88"/>
        <v>#DIV/0!</v>
      </c>
      <c r="I584" s="163">
        <f t="shared" si="89"/>
        <v>0</v>
      </c>
    </row>
    <row r="585" spans="1:9" ht="15" hidden="1" customHeight="1">
      <c r="A585" s="60">
        <v>4227</v>
      </c>
      <c r="B585" s="59" t="s">
        <v>1288</v>
      </c>
      <c r="C585" s="79"/>
      <c r="D585" s="79"/>
      <c r="E585" s="79"/>
      <c r="F585" s="79"/>
      <c r="G585" s="79"/>
      <c r="H585" s="163" t="e">
        <f t="shared" si="88"/>
        <v>#DIV/0!</v>
      </c>
      <c r="I585" s="163" t="e">
        <f t="shared" si="89"/>
        <v>#DIV/0!</v>
      </c>
    </row>
    <row r="586" spans="1:9" ht="15" hidden="1" customHeight="1">
      <c r="A586" s="60">
        <v>4263</v>
      </c>
      <c r="B586" s="59" t="s">
        <v>1561</v>
      </c>
      <c r="C586" s="79"/>
      <c r="D586" s="79"/>
      <c r="E586" s="79"/>
      <c r="F586" s="79"/>
      <c r="G586" s="79"/>
      <c r="H586" s="163" t="e">
        <f t="shared" si="88"/>
        <v>#DIV/0!</v>
      </c>
      <c r="I586" s="163" t="e">
        <f t="shared" si="89"/>
        <v>#DIV/0!</v>
      </c>
    </row>
    <row r="587" spans="1:9" ht="30" customHeight="1">
      <c r="A587" s="55"/>
      <c r="B587" s="55" t="s">
        <v>1006</v>
      </c>
      <c r="C587" s="71">
        <f>C588+C604+C631+C654+C628</f>
        <v>33942.663746764883</v>
      </c>
      <c r="D587" s="71">
        <f t="shared" ref="D587:G587" si="92">D588+D604+D631+D654+D628</f>
        <v>15852.79</v>
      </c>
      <c r="E587" s="71">
        <f t="shared" si="92"/>
        <v>957.83130931050493</v>
      </c>
      <c r="F587" s="71">
        <f t="shared" si="92"/>
        <v>20668.420000000002</v>
      </c>
      <c r="G587" s="71">
        <f t="shared" si="92"/>
        <v>15263.122967681998</v>
      </c>
      <c r="H587" s="165">
        <f t="shared" si="88"/>
        <v>130.37717650962387</v>
      </c>
      <c r="I587" s="165">
        <f t="shared" si="89"/>
        <v>135.41409607826088</v>
      </c>
    </row>
    <row r="588" spans="1:9" ht="15" customHeight="1">
      <c r="A588" s="50"/>
      <c r="B588" s="50" t="s">
        <v>1465</v>
      </c>
      <c r="C588" s="53">
        <f>SUM(C589:C603)</f>
        <v>8785.9844714314149</v>
      </c>
      <c r="D588" s="53">
        <f>SUM(D589:D603)</f>
        <v>713.93</v>
      </c>
      <c r="E588" s="53"/>
      <c r="F588" s="53">
        <f>SUM(F589:F603)</f>
        <v>1670.35</v>
      </c>
      <c r="G588" s="53">
        <f t="shared" ref="G588" si="93">SUM(G589:G603)</f>
        <v>0</v>
      </c>
      <c r="H588" s="162">
        <f t="shared" si="88"/>
        <v>233.96551482638355</v>
      </c>
      <c r="I588" s="162" t="e">
        <f t="shared" si="89"/>
        <v>#DIV/0!</v>
      </c>
    </row>
    <row r="589" spans="1:9" ht="15" customHeight="1">
      <c r="A589" s="60">
        <v>3211</v>
      </c>
      <c r="B589" s="59" t="s">
        <v>1336</v>
      </c>
      <c r="C589" s="79">
        <v>75.65200079633685</v>
      </c>
      <c r="D589" s="79"/>
      <c r="E589" s="79">
        <f t="shared" ref="E589:E601" si="94">D589/$E$2</f>
        <v>0</v>
      </c>
      <c r="F589" s="79"/>
      <c r="G589" s="79"/>
      <c r="H589" s="163" t="e">
        <f t="shared" si="88"/>
        <v>#DIV/0!</v>
      </c>
      <c r="I589" s="163" t="e">
        <f t="shared" si="89"/>
        <v>#DIV/0!</v>
      </c>
    </row>
    <row r="590" spans="1:9" ht="15" customHeight="1">
      <c r="A590" s="60">
        <v>3213</v>
      </c>
      <c r="B590" s="59" t="s">
        <v>1266</v>
      </c>
      <c r="C590" s="79">
        <v>410.7770920432676</v>
      </c>
      <c r="D590" s="79">
        <v>594.13</v>
      </c>
      <c r="E590" s="79">
        <f t="shared" si="94"/>
        <v>78.85460216338177</v>
      </c>
      <c r="F590" s="79">
        <f>270.6+96</f>
        <v>366.6</v>
      </c>
      <c r="G590" s="79"/>
      <c r="H590" s="163">
        <f t="shared" si="88"/>
        <v>61.703667547506448</v>
      </c>
      <c r="I590" s="163" t="e">
        <f t="shared" si="89"/>
        <v>#DIV/0!</v>
      </c>
    </row>
    <row r="591" spans="1:9" ht="15" customHeight="1">
      <c r="A591" s="60">
        <v>3221</v>
      </c>
      <c r="B591" s="59" t="s">
        <v>1267</v>
      </c>
      <c r="C591" s="79">
        <v>0</v>
      </c>
      <c r="D591" s="79">
        <v>119.8</v>
      </c>
      <c r="E591" s="79">
        <f t="shared" si="94"/>
        <v>15.9001924480722</v>
      </c>
      <c r="F591" s="79"/>
      <c r="G591" s="79"/>
      <c r="H591" s="163">
        <f t="shared" si="88"/>
        <v>0</v>
      </c>
      <c r="I591" s="163" t="e">
        <f t="shared" si="89"/>
        <v>#DIV/0!</v>
      </c>
    </row>
    <row r="592" spans="1:9" ht="15" customHeight="1">
      <c r="A592" s="60">
        <v>3222</v>
      </c>
      <c r="B592" s="59" t="s">
        <v>1268</v>
      </c>
      <c r="C592" s="79">
        <v>1247.0635078638263</v>
      </c>
      <c r="D592" s="79"/>
      <c r="E592" s="79">
        <f t="shared" si="94"/>
        <v>0</v>
      </c>
      <c r="F592" s="79"/>
      <c r="G592" s="79"/>
      <c r="H592" s="163" t="e">
        <f t="shared" si="88"/>
        <v>#DIV/0!</v>
      </c>
      <c r="I592" s="163" t="e">
        <f t="shared" si="89"/>
        <v>#DIV/0!</v>
      </c>
    </row>
    <row r="593" spans="1:9" ht="15" customHeight="1">
      <c r="A593" s="60">
        <v>3224</v>
      </c>
      <c r="B593" s="59" t="s">
        <v>1270</v>
      </c>
      <c r="C593" s="79">
        <v>59.061649744508593</v>
      </c>
      <c r="D593" s="79"/>
      <c r="E593" s="79">
        <f t="shared" si="94"/>
        <v>0</v>
      </c>
      <c r="F593" s="79"/>
      <c r="G593" s="79"/>
      <c r="H593" s="163" t="e">
        <f t="shared" si="88"/>
        <v>#DIV/0!</v>
      </c>
      <c r="I593" s="163" t="e">
        <f t="shared" si="89"/>
        <v>#DIV/0!</v>
      </c>
    </row>
    <row r="594" spans="1:9" ht="15" hidden="1" customHeight="1">
      <c r="A594" s="60">
        <v>3227</v>
      </c>
      <c r="B594" s="59" t="s">
        <v>1636</v>
      </c>
      <c r="C594" s="79">
        <v>0</v>
      </c>
      <c r="D594" s="79"/>
      <c r="E594" s="79">
        <f t="shared" si="94"/>
        <v>0</v>
      </c>
      <c r="F594" s="79"/>
      <c r="G594" s="79"/>
      <c r="H594" s="163" t="e">
        <f t="shared" si="88"/>
        <v>#DIV/0!</v>
      </c>
      <c r="I594" s="163" t="e">
        <f t="shared" si="89"/>
        <v>#DIV/0!</v>
      </c>
    </row>
    <row r="595" spans="1:9" ht="15" hidden="1" customHeight="1">
      <c r="A595" s="60">
        <v>3232</v>
      </c>
      <c r="B595" s="59" t="s">
        <v>1273</v>
      </c>
      <c r="C595" s="79">
        <v>0</v>
      </c>
      <c r="D595" s="79"/>
      <c r="E595" s="79">
        <f t="shared" si="94"/>
        <v>0</v>
      </c>
      <c r="F595" s="79"/>
      <c r="G595" s="79"/>
      <c r="H595" s="163" t="e">
        <f t="shared" si="88"/>
        <v>#DIV/0!</v>
      </c>
      <c r="I595" s="163" t="e">
        <f t="shared" si="89"/>
        <v>#DIV/0!</v>
      </c>
    </row>
    <row r="596" spans="1:9" ht="15" hidden="1" customHeight="1">
      <c r="A596" s="60">
        <v>3235</v>
      </c>
      <c r="B596" s="59" t="s">
        <v>1276</v>
      </c>
      <c r="C596" s="79">
        <v>0</v>
      </c>
      <c r="D596" s="79"/>
      <c r="E596" s="79">
        <f t="shared" si="94"/>
        <v>0</v>
      </c>
      <c r="F596" s="79"/>
      <c r="G596" s="79"/>
      <c r="H596" s="163" t="e">
        <f t="shared" si="88"/>
        <v>#DIV/0!</v>
      </c>
      <c r="I596" s="163" t="e">
        <f t="shared" si="89"/>
        <v>#DIV/0!</v>
      </c>
    </row>
    <row r="597" spans="1:9" ht="15" customHeight="1">
      <c r="A597" s="60">
        <v>3237</v>
      </c>
      <c r="B597" s="59" t="s">
        <v>1278</v>
      </c>
      <c r="C597" s="79">
        <v>6167.2307386024286</v>
      </c>
      <c r="D597" s="79"/>
      <c r="E597" s="79">
        <f t="shared" si="94"/>
        <v>0</v>
      </c>
      <c r="F597" s="79"/>
      <c r="G597" s="79"/>
      <c r="H597" s="163" t="e">
        <f t="shared" si="88"/>
        <v>#DIV/0!</v>
      </c>
      <c r="I597" s="163" t="e">
        <f t="shared" si="89"/>
        <v>#DIV/0!</v>
      </c>
    </row>
    <row r="598" spans="1:9" ht="15" hidden="1" customHeight="1">
      <c r="A598" s="60">
        <v>3239</v>
      </c>
      <c r="B598" s="59" t="s">
        <v>1280</v>
      </c>
      <c r="C598" s="79">
        <v>0</v>
      </c>
      <c r="D598" s="79"/>
      <c r="E598" s="79">
        <f t="shared" si="94"/>
        <v>0</v>
      </c>
      <c r="F598" s="79"/>
      <c r="G598" s="79"/>
      <c r="H598" s="163" t="e">
        <f t="shared" si="88"/>
        <v>#DIV/0!</v>
      </c>
      <c r="I598" s="163" t="e">
        <f t="shared" si="89"/>
        <v>#DIV/0!</v>
      </c>
    </row>
    <row r="599" spans="1:9" ht="15" hidden="1" customHeight="1">
      <c r="A599" s="60">
        <v>3241</v>
      </c>
      <c r="B599" s="59" t="s">
        <v>1454</v>
      </c>
      <c r="C599" s="79">
        <v>0</v>
      </c>
      <c r="D599" s="79"/>
      <c r="E599" s="79">
        <f t="shared" si="94"/>
        <v>0</v>
      </c>
      <c r="F599" s="79"/>
      <c r="G599" s="79"/>
      <c r="H599" s="163" t="e">
        <f t="shared" si="88"/>
        <v>#DIV/0!</v>
      </c>
      <c r="I599" s="163" t="e">
        <f t="shared" si="89"/>
        <v>#DIV/0!</v>
      </c>
    </row>
    <row r="600" spans="1:9" ht="15" hidden="1" customHeight="1">
      <c r="A600" s="60">
        <v>3431</v>
      </c>
      <c r="B600" s="59" t="s">
        <v>1286</v>
      </c>
      <c r="C600" s="79">
        <v>0</v>
      </c>
      <c r="D600" s="79"/>
      <c r="E600" s="79">
        <f t="shared" si="94"/>
        <v>0</v>
      </c>
      <c r="F600" s="79"/>
      <c r="G600" s="79"/>
      <c r="H600" s="163" t="e">
        <f t="shared" si="88"/>
        <v>#DIV/0!</v>
      </c>
      <c r="I600" s="163" t="e">
        <f t="shared" si="89"/>
        <v>#DIV/0!</v>
      </c>
    </row>
    <row r="601" spans="1:9" ht="15" customHeight="1">
      <c r="A601" s="60">
        <v>4221</v>
      </c>
      <c r="B601" s="59" t="s">
        <v>1287</v>
      </c>
      <c r="C601" s="79">
        <v>826.19948238104712</v>
      </c>
      <c r="D601" s="79"/>
      <c r="E601" s="79">
        <f t="shared" si="94"/>
        <v>0</v>
      </c>
      <c r="F601" s="79"/>
      <c r="G601" s="79"/>
      <c r="H601" s="163" t="e">
        <f t="shared" si="88"/>
        <v>#DIV/0!</v>
      </c>
      <c r="I601" s="163" t="e">
        <f t="shared" si="89"/>
        <v>#DIV/0!</v>
      </c>
    </row>
    <row r="602" spans="1:9" ht="15" customHeight="1">
      <c r="A602" s="60">
        <v>4224</v>
      </c>
      <c r="B602" s="59" t="s">
        <v>1677</v>
      </c>
      <c r="C602" s="79"/>
      <c r="D602" s="79"/>
      <c r="E602" s="79"/>
      <c r="F602" s="79">
        <v>1303.75</v>
      </c>
      <c r="G602" s="79"/>
      <c r="H602" s="163" t="e">
        <f t="shared" si="88"/>
        <v>#DIV/0!</v>
      </c>
      <c r="I602" s="163" t="e">
        <f t="shared" si="89"/>
        <v>#DIV/0!</v>
      </c>
    </row>
    <row r="603" spans="1:9" ht="15" customHeight="1">
      <c r="A603" s="60">
        <v>4227</v>
      </c>
      <c r="B603" s="59" t="s">
        <v>1288</v>
      </c>
      <c r="C603" s="79"/>
      <c r="D603" s="79"/>
      <c r="E603" s="79"/>
      <c r="F603" s="79"/>
      <c r="G603" s="79"/>
      <c r="H603" s="163" t="e">
        <f t="shared" si="88"/>
        <v>#DIV/0!</v>
      </c>
      <c r="I603" s="163" t="e">
        <f t="shared" si="89"/>
        <v>#DIV/0!</v>
      </c>
    </row>
    <row r="604" spans="1:9" ht="27.75" customHeight="1">
      <c r="A604" s="50"/>
      <c r="B604" s="50" t="s">
        <v>1466</v>
      </c>
      <c r="C604" s="53">
        <f t="shared" ref="C604:F604" si="95">SUM(C605:C626)</f>
        <v>17455.43831707479</v>
      </c>
      <c r="D604" s="53">
        <f>SUM(D605:D626)</f>
        <v>7683.9</v>
      </c>
      <c r="E604" s="53"/>
      <c r="F604" s="53">
        <f t="shared" si="95"/>
        <v>3406.94</v>
      </c>
      <c r="G604" s="53">
        <f t="shared" ref="G604" si="96">SUM(G605:G626)</f>
        <v>15263.122967681998</v>
      </c>
      <c r="H604" s="162">
        <f t="shared" si="88"/>
        <v>44.338682179622332</v>
      </c>
      <c r="I604" s="162">
        <f t="shared" si="89"/>
        <v>22.321382113043477</v>
      </c>
    </row>
    <row r="605" spans="1:9" ht="15" hidden="1" customHeight="1">
      <c r="A605" s="60">
        <v>3132</v>
      </c>
      <c r="B605" s="59" t="s">
        <v>1381</v>
      </c>
      <c r="C605" s="79"/>
      <c r="D605" s="79"/>
      <c r="E605" s="79"/>
      <c r="F605" s="79"/>
      <c r="G605" s="79"/>
      <c r="H605" s="163" t="e">
        <f t="shared" si="88"/>
        <v>#DIV/0!</v>
      </c>
      <c r="I605" s="163" t="e">
        <f t="shared" si="89"/>
        <v>#DIV/0!</v>
      </c>
    </row>
    <row r="606" spans="1:9" ht="15" customHeight="1">
      <c r="A606" s="60">
        <v>3211</v>
      </c>
      <c r="B606" s="59" t="s">
        <v>1264</v>
      </c>
      <c r="C606" s="79">
        <v>123.69765744243148</v>
      </c>
      <c r="D606" s="79">
        <v>3216.59</v>
      </c>
      <c r="E606" s="79">
        <f t="shared" ref="E606:E625" si="97">D606/$E$2</f>
        <v>426.91485831840203</v>
      </c>
      <c r="F606" s="79">
        <v>1139.33</v>
      </c>
      <c r="G606" s="79">
        <v>7299.7544628044325</v>
      </c>
      <c r="H606" s="163">
        <f t="shared" si="88"/>
        <v>35.420429709723649</v>
      </c>
      <c r="I606" s="163">
        <f t="shared" si="89"/>
        <v>15.607785245454545</v>
      </c>
    </row>
    <row r="607" spans="1:9" ht="15" customHeight="1">
      <c r="A607" s="60">
        <v>3213</v>
      </c>
      <c r="B607" s="59" t="s">
        <v>1266</v>
      </c>
      <c r="C607" s="79">
        <v>1821.4878226823278</v>
      </c>
      <c r="D607" s="79">
        <v>118.96</v>
      </c>
      <c r="E607" s="79">
        <f t="shared" si="97"/>
        <v>15.788705289003914</v>
      </c>
      <c r="F607" s="79"/>
      <c r="G607" s="79">
        <v>929.05965890238235</v>
      </c>
      <c r="H607" s="163">
        <f t="shared" si="88"/>
        <v>0</v>
      </c>
      <c r="I607" s="163">
        <f t="shared" si="89"/>
        <v>0</v>
      </c>
    </row>
    <row r="608" spans="1:9" ht="15" customHeight="1">
      <c r="A608" s="60">
        <v>3221</v>
      </c>
      <c r="B608" s="59" t="s">
        <v>1267</v>
      </c>
      <c r="C608" s="79">
        <v>0</v>
      </c>
      <c r="D608" s="79"/>
      <c r="E608" s="79">
        <f t="shared" si="97"/>
        <v>0</v>
      </c>
      <c r="F608" s="79"/>
      <c r="G608" s="79">
        <v>0</v>
      </c>
      <c r="H608" s="163" t="e">
        <f t="shared" si="88"/>
        <v>#DIV/0!</v>
      </c>
      <c r="I608" s="163" t="e">
        <f t="shared" si="89"/>
        <v>#DIV/0!</v>
      </c>
    </row>
    <row r="609" spans="1:9" ht="15" customHeight="1">
      <c r="A609" s="60">
        <v>3222</v>
      </c>
      <c r="B609" s="59" t="s">
        <v>1268</v>
      </c>
      <c r="C609" s="79">
        <v>0</v>
      </c>
      <c r="D609" s="79"/>
      <c r="E609" s="79">
        <f t="shared" si="97"/>
        <v>0</v>
      </c>
      <c r="F609" s="79"/>
      <c r="G609" s="79">
        <v>0</v>
      </c>
      <c r="H609" s="163" t="e">
        <f t="shared" si="88"/>
        <v>#DIV/0!</v>
      </c>
      <c r="I609" s="163" t="e">
        <f t="shared" si="89"/>
        <v>#DIV/0!</v>
      </c>
    </row>
    <row r="610" spans="1:9" ht="15" customHeight="1">
      <c r="A610" s="60">
        <v>3224</v>
      </c>
      <c r="B610" s="59" t="s">
        <v>1452</v>
      </c>
      <c r="C610" s="79">
        <v>163.91266839206315</v>
      </c>
      <c r="D610" s="79">
        <v>52.96</v>
      </c>
      <c r="E610" s="79">
        <f t="shared" si="97"/>
        <v>7.0289999336385955</v>
      </c>
      <c r="F610" s="79"/>
      <c r="G610" s="79">
        <v>0</v>
      </c>
      <c r="H610" s="163">
        <f t="shared" si="88"/>
        <v>0</v>
      </c>
      <c r="I610" s="163" t="e">
        <f t="shared" si="89"/>
        <v>#DIV/0!</v>
      </c>
    </row>
    <row r="611" spans="1:9" ht="15" customHeight="1">
      <c r="A611" s="60">
        <v>3227</v>
      </c>
      <c r="B611" s="59" t="s">
        <v>1636</v>
      </c>
      <c r="C611" s="79">
        <v>0</v>
      </c>
      <c r="D611" s="79">
        <v>151.77000000000001</v>
      </c>
      <c r="E611" s="79">
        <f t="shared" si="97"/>
        <v>20.143340633087796</v>
      </c>
      <c r="F611" s="79"/>
      <c r="G611" s="79">
        <v>398.16842524387812</v>
      </c>
      <c r="H611" s="163">
        <f t="shared" si="88"/>
        <v>0</v>
      </c>
      <c r="I611" s="163">
        <f t="shared" si="89"/>
        <v>0</v>
      </c>
    </row>
    <row r="612" spans="1:9" ht="15" customHeight="1">
      <c r="A612" s="60">
        <v>3232</v>
      </c>
      <c r="B612" s="59" t="s">
        <v>1273</v>
      </c>
      <c r="C612" s="79">
        <v>0</v>
      </c>
      <c r="D612" s="79"/>
      <c r="E612" s="79">
        <f t="shared" si="97"/>
        <v>0</v>
      </c>
      <c r="F612" s="79"/>
      <c r="G612" s="79">
        <v>0</v>
      </c>
      <c r="H612" s="163" t="e">
        <f t="shared" si="88"/>
        <v>#DIV/0!</v>
      </c>
      <c r="I612" s="163" t="e">
        <f t="shared" si="89"/>
        <v>#DIV/0!</v>
      </c>
    </row>
    <row r="613" spans="1:9" ht="15" customHeight="1">
      <c r="A613" s="60">
        <v>3233</v>
      </c>
      <c r="B613" s="59" t="s">
        <v>1274</v>
      </c>
      <c r="C613" s="79">
        <v>0</v>
      </c>
      <c r="D613" s="79"/>
      <c r="E613" s="79">
        <f t="shared" si="97"/>
        <v>0</v>
      </c>
      <c r="F613" s="79">
        <v>550.9</v>
      </c>
      <c r="G613" s="79">
        <v>0</v>
      </c>
      <c r="H613" s="163" t="e">
        <f t="shared" si="88"/>
        <v>#DIV/0!</v>
      </c>
      <c r="I613" s="163" t="e">
        <f t="shared" si="89"/>
        <v>#DIV/0!</v>
      </c>
    </row>
    <row r="614" spans="1:9" ht="15" customHeight="1">
      <c r="A614" s="60">
        <v>3235</v>
      </c>
      <c r="B614" s="59" t="s">
        <v>1276</v>
      </c>
      <c r="C614" s="79">
        <v>0</v>
      </c>
      <c r="D614" s="79"/>
      <c r="E614" s="79">
        <f t="shared" si="97"/>
        <v>0</v>
      </c>
      <c r="F614" s="79">
        <v>4.5599999999999996</v>
      </c>
      <c r="G614" s="79">
        <v>5308.9123365850419</v>
      </c>
      <c r="H614" s="163" t="e">
        <f t="shared" si="88"/>
        <v>#DIV/0!</v>
      </c>
      <c r="I614" s="163">
        <f t="shared" si="89"/>
        <v>8.5893299999999992E-2</v>
      </c>
    </row>
    <row r="615" spans="1:9" ht="15" customHeight="1">
      <c r="A615" s="60">
        <v>3237</v>
      </c>
      <c r="B615" s="59" t="s">
        <v>1278</v>
      </c>
      <c r="C615" s="79">
        <v>5238.3038025084606</v>
      </c>
      <c r="D615" s="79">
        <v>4143.62</v>
      </c>
      <c r="E615" s="79">
        <f t="shared" si="97"/>
        <v>549.95288340301272</v>
      </c>
      <c r="F615" s="79">
        <v>1712.15</v>
      </c>
      <c r="G615" s="79">
        <v>0</v>
      </c>
      <c r="H615" s="163">
        <f t="shared" si="88"/>
        <v>41.320150013756091</v>
      </c>
      <c r="I615" s="163" t="e">
        <f t="shared" si="89"/>
        <v>#DIV/0!</v>
      </c>
    </row>
    <row r="616" spans="1:9" ht="15" customHeight="1">
      <c r="A616" s="60">
        <v>3239</v>
      </c>
      <c r="B616" s="59" t="s">
        <v>1280</v>
      </c>
      <c r="C616" s="79">
        <v>0</v>
      </c>
      <c r="D616" s="79"/>
      <c r="E616" s="79">
        <f t="shared" si="97"/>
        <v>0</v>
      </c>
      <c r="F616" s="79"/>
      <c r="G616" s="79">
        <v>398.16842524387812</v>
      </c>
      <c r="H616" s="163" t="e">
        <f t="shared" si="88"/>
        <v>#DIV/0!</v>
      </c>
      <c r="I616" s="163">
        <f t="shared" si="89"/>
        <v>0</v>
      </c>
    </row>
    <row r="617" spans="1:9" ht="15" hidden="1" customHeight="1">
      <c r="A617" s="60">
        <v>3241</v>
      </c>
      <c r="B617" s="59" t="s">
        <v>1454</v>
      </c>
      <c r="C617" s="79">
        <v>0</v>
      </c>
      <c r="D617" s="79"/>
      <c r="E617" s="79">
        <f t="shared" si="97"/>
        <v>0</v>
      </c>
      <c r="F617" s="79"/>
      <c r="G617" s="79">
        <v>0</v>
      </c>
      <c r="H617" s="163" t="e">
        <f t="shared" si="88"/>
        <v>#DIV/0!</v>
      </c>
      <c r="I617" s="163" t="e">
        <f t="shared" si="89"/>
        <v>#DIV/0!</v>
      </c>
    </row>
    <row r="618" spans="1:9" ht="15" hidden="1" customHeight="1">
      <c r="A618" s="60">
        <v>3292</v>
      </c>
      <c r="B618" s="59" t="s">
        <v>1281</v>
      </c>
      <c r="C618" s="79">
        <v>0</v>
      </c>
      <c r="D618" s="79"/>
      <c r="E618" s="79">
        <f t="shared" si="97"/>
        <v>0</v>
      </c>
      <c r="F618" s="79"/>
      <c r="G618" s="79">
        <v>0</v>
      </c>
      <c r="H618" s="163" t="e">
        <f t="shared" si="88"/>
        <v>#DIV/0!</v>
      </c>
      <c r="I618" s="163" t="e">
        <f t="shared" si="89"/>
        <v>#DIV/0!</v>
      </c>
    </row>
    <row r="619" spans="1:9" ht="15" hidden="1" customHeight="1">
      <c r="A619" s="60">
        <v>3293</v>
      </c>
      <c r="B619" s="59" t="s">
        <v>1320</v>
      </c>
      <c r="C619" s="79">
        <v>0</v>
      </c>
      <c r="D619" s="79"/>
      <c r="E619" s="79">
        <f t="shared" si="97"/>
        <v>0</v>
      </c>
      <c r="F619" s="79"/>
      <c r="G619" s="79">
        <v>0</v>
      </c>
      <c r="H619" s="163" t="e">
        <f t="shared" si="88"/>
        <v>#DIV/0!</v>
      </c>
      <c r="I619" s="163" t="e">
        <f t="shared" si="89"/>
        <v>#DIV/0!</v>
      </c>
    </row>
    <row r="620" spans="1:9" ht="15" hidden="1" customHeight="1">
      <c r="A620" s="60">
        <v>3294</v>
      </c>
      <c r="B620" s="59" t="s">
        <v>1283</v>
      </c>
      <c r="C620" s="79">
        <v>0</v>
      </c>
      <c r="D620" s="79"/>
      <c r="E620" s="79">
        <f t="shared" si="97"/>
        <v>0</v>
      </c>
      <c r="F620" s="79"/>
      <c r="G620" s="79">
        <v>0</v>
      </c>
      <c r="H620" s="163" t="e">
        <f t="shared" si="88"/>
        <v>#DIV/0!</v>
      </c>
      <c r="I620" s="163" t="e">
        <f t="shared" si="89"/>
        <v>#DIV/0!</v>
      </c>
    </row>
    <row r="621" spans="1:9" ht="14.25" hidden="1" customHeight="1">
      <c r="A621" s="60">
        <v>3432</v>
      </c>
      <c r="B621" s="81" t="s">
        <v>1321</v>
      </c>
      <c r="C621" s="79">
        <v>0</v>
      </c>
      <c r="D621" s="79"/>
      <c r="E621" s="79">
        <f t="shared" si="97"/>
        <v>0</v>
      </c>
      <c r="F621" s="79"/>
      <c r="G621" s="79">
        <v>0</v>
      </c>
      <c r="H621" s="163" t="e">
        <f t="shared" si="88"/>
        <v>#DIV/0!</v>
      </c>
      <c r="I621" s="163" t="e">
        <f t="shared" si="89"/>
        <v>#DIV/0!</v>
      </c>
    </row>
    <row r="622" spans="1:9" ht="15" customHeight="1">
      <c r="A622" s="60">
        <v>4221</v>
      </c>
      <c r="B622" s="59" t="s">
        <v>1287</v>
      </c>
      <c r="C622" s="79">
        <v>9504.280310571372</v>
      </c>
      <c r="D622" s="79"/>
      <c r="E622" s="79">
        <f t="shared" si="97"/>
        <v>0</v>
      </c>
      <c r="F622" s="79"/>
      <c r="G622" s="79">
        <v>0</v>
      </c>
      <c r="H622" s="163" t="e">
        <f t="shared" si="88"/>
        <v>#DIV/0!</v>
      </c>
      <c r="I622" s="163" t="e">
        <f t="shared" si="89"/>
        <v>#DIV/0!</v>
      </c>
    </row>
    <row r="623" spans="1:9" ht="15" hidden="1" customHeight="1">
      <c r="A623" s="60">
        <v>4222</v>
      </c>
      <c r="B623" s="59" t="s">
        <v>1325</v>
      </c>
      <c r="C623" s="79">
        <v>0</v>
      </c>
      <c r="D623" s="79"/>
      <c r="E623" s="79">
        <f t="shared" si="97"/>
        <v>0</v>
      </c>
      <c r="F623" s="79"/>
      <c r="G623" s="79">
        <v>0</v>
      </c>
      <c r="H623" s="163" t="e">
        <f t="shared" si="88"/>
        <v>#DIV/0!</v>
      </c>
      <c r="I623" s="163" t="e">
        <f t="shared" si="89"/>
        <v>#DIV/0!</v>
      </c>
    </row>
    <row r="624" spans="1:9" ht="15" customHeight="1">
      <c r="A624" s="60">
        <v>4224</v>
      </c>
      <c r="B624" s="59" t="s">
        <v>1334</v>
      </c>
      <c r="C624" s="79">
        <v>603.75605547813393</v>
      </c>
      <c r="D624" s="79"/>
      <c r="E624" s="79">
        <f t="shared" si="97"/>
        <v>0</v>
      </c>
      <c r="F624" s="79"/>
      <c r="G624" s="79">
        <v>929.05965890238235</v>
      </c>
      <c r="H624" s="163" t="e">
        <f t="shared" si="88"/>
        <v>#DIV/0!</v>
      </c>
      <c r="I624" s="163">
        <f t="shared" si="89"/>
        <v>0</v>
      </c>
    </row>
    <row r="625" spans="1:9" ht="15" customHeight="1">
      <c r="A625" s="60">
        <v>4227</v>
      </c>
      <c r="B625" s="59" t="s">
        <v>1288</v>
      </c>
      <c r="C625" s="79">
        <v>0</v>
      </c>
      <c r="D625" s="79"/>
      <c r="E625" s="79">
        <f t="shared" si="97"/>
        <v>0</v>
      </c>
      <c r="F625" s="79"/>
      <c r="G625" s="79"/>
      <c r="H625" s="163" t="e">
        <f t="shared" si="88"/>
        <v>#DIV/0!</v>
      </c>
      <c r="I625" s="163" t="e">
        <f t="shared" si="89"/>
        <v>#DIV/0!</v>
      </c>
    </row>
    <row r="626" spans="1:9" ht="15" hidden="1" customHeight="1">
      <c r="A626" s="60">
        <v>4241</v>
      </c>
      <c r="B626" s="59" t="s">
        <v>1340</v>
      </c>
      <c r="C626" s="79"/>
      <c r="D626" s="79"/>
      <c r="E626" s="79"/>
      <c r="F626" s="79"/>
      <c r="G626" s="79"/>
      <c r="H626" s="163" t="e">
        <f t="shared" si="88"/>
        <v>#DIV/0!</v>
      </c>
      <c r="I626" s="163" t="e">
        <f t="shared" si="89"/>
        <v>#DIV/0!</v>
      </c>
    </row>
    <row r="627" spans="1:9" ht="15" customHeight="1">
      <c r="A627" s="60">
        <v>3224</v>
      </c>
      <c r="B627" s="59" t="s">
        <v>1452</v>
      </c>
      <c r="C627" s="79">
        <v>163.91266839206315</v>
      </c>
      <c r="D627" s="79"/>
      <c r="E627" s="79">
        <f t="shared" ref="E627:E629" si="98">D627/$E$2</f>
        <v>0</v>
      </c>
      <c r="F627" s="79"/>
      <c r="G627" s="79">
        <v>0</v>
      </c>
      <c r="H627" s="163" t="e">
        <f t="shared" si="88"/>
        <v>#DIV/0!</v>
      </c>
      <c r="I627" s="163" t="e">
        <f t="shared" si="89"/>
        <v>#DIV/0!</v>
      </c>
    </row>
    <row r="628" spans="1:9" ht="15" customHeight="1">
      <c r="A628" s="50"/>
      <c r="B628" s="50" t="s">
        <v>1676</v>
      </c>
      <c r="C628" s="53">
        <f>SUM(C629:C630)</f>
        <v>0</v>
      </c>
      <c r="D628" s="53">
        <f t="shared" ref="D628:G628" si="99">SUM(D629:D630)</f>
        <v>0</v>
      </c>
      <c r="E628" s="53">
        <f t="shared" si="99"/>
        <v>0</v>
      </c>
      <c r="F628" s="53">
        <f t="shared" si="99"/>
        <v>894.77</v>
      </c>
      <c r="G628" s="53">
        <f t="shared" si="99"/>
        <v>0</v>
      </c>
      <c r="H628" s="162" t="e">
        <f t="shared" si="88"/>
        <v>#DIV/0!</v>
      </c>
      <c r="I628" s="162" t="e">
        <f t="shared" si="89"/>
        <v>#DIV/0!</v>
      </c>
    </row>
    <row r="629" spans="1:9" ht="15" customHeight="1">
      <c r="A629" s="60">
        <v>3224</v>
      </c>
      <c r="B629" s="59" t="s">
        <v>1452</v>
      </c>
      <c r="C629" s="79">
        <v>0</v>
      </c>
      <c r="D629" s="79">
        <v>0</v>
      </c>
      <c r="E629" s="79">
        <f t="shared" si="98"/>
        <v>0</v>
      </c>
      <c r="F629" s="79">
        <v>711.98</v>
      </c>
      <c r="G629" s="79"/>
      <c r="H629" s="163" t="e">
        <f t="shared" si="88"/>
        <v>#DIV/0!</v>
      </c>
      <c r="I629" s="163" t="e">
        <f t="shared" si="89"/>
        <v>#DIV/0!</v>
      </c>
    </row>
    <row r="630" spans="1:9" ht="15" customHeight="1">
      <c r="A630" s="60">
        <v>3235</v>
      </c>
      <c r="B630" s="59" t="s">
        <v>1276</v>
      </c>
      <c r="C630" s="79">
        <v>0</v>
      </c>
      <c r="D630" s="79">
        <v>0</v>
      </c>
      <c r="E630" s="79">
        <f t="shared" ref="E630" si="100">D630/$E$2</f>
        <v>0</v>
      </c>
      <c r="F630" s="79">
        <v>182.79</v>
      </c>
      <c r="G630" s="79"/>
      <c r="H630" s="163" t="e">
        <f t="shared" si="88"/>
        <v>#DIV/0!</v>
      </c>
      <c r="I630" s="163" t="e">
        <f t="shared" si="89"/>
        <v>#DIV/0!</v>
      </c>
    </row>
    <row r="631" spans="1:9" ht="15" customHeight="1">
      <c r="A631" s="50"/>
      <c r="B631" s="50" t="s">
        <v>1609</v>
      </c>
      <c r="C631" s="53">
        <f>SUM(C632:C653)</f>
        <v>7701.2409582586752</v>
      </c>
      <c r="D631" s="53">
        <f>SUM(D632:D653)</f>
        <v>7216.7800000000007</v>
      </c>
      <c r="E631" s="53">
        <f>SUM(E632:E653)</f>
        <v>957.83130931050493</v>
      </c>
      <c r="F631" s="53">
        <f>SUM(F632:F653)</f>
        <v>14696.36</v>
      </c>
      <c r="G631" s="53">
        <f>SUM(G632:G653)</f>
        <v>0</v>
      </c>
      <c r="H631" s="162">
        <f t="shared" si="88"/>
        <v>203.64151325106209</v>
      </c>
      <c r="I631" s="162" t="e">
        <f t="shared" si="89"/>
        <v>#DIV/0!</v>
      </c>
    </row>
    <row r="632" spans="1:9" ht="15" customHeight="1">
      <c r="A632" s="60">
        <v>3112</v>
      </c>
      <c r="B632" s="59"/>
      <c r="C632" s="79"/>
      <c r="D632" s="79"/>
      <c r="E632" s="79"/>
      <c r="F632" s="79">
        <v>563.70000000000005</v>
      </c>
      <c r="G632" s="79"/>
      <c r="H632" s="163" t="e">
        <f t="shared" si="88"/>
        <v>#DIV/0!</v>
      </c>
      <c r="I632" s="163" t="e">
        <f t="shared" si="89"/>
        <v>#DIV/0!</v>
      </c>
    </row>
    <row r="633" spans="1:9" ht="15" customHeight="1">
      <c r="A633" s="60">
        <v>3211</v>
      </c>
      <c r="B633" s="59" t="s">
        <v>1264</v>
      </c>
      <c r="C633" s="79">
        <v>220.5853075851085</v>
      </c>
      <c r="D633" s="79">
        <v>3910.98</v>
      </c>
      <c r="E633" s="79">
        <f t="shared" ref="E633:E652" si="101">D633/$E$2</f>
        <v>519.07624925343418</v>
      </c>
      <c r="F633" s="79">
        <v>4192.2</v>
      </c>
      <c r="G633" s="79"/>
      <c r="H633" s="163">
        <f t="shared" si="88"/>
        <v>107.1905251369222</v>
      </c>
      <c r="I633" s="163" t="e">
        <f t="shared" si="89"/>
        <v>#DIV/0!</v>
      </c>
    </row>
    <row r="634" spans="1:9" ht="15" customHeight="1">
      <c r="A634" s="60">
        <v>3213</v>
      </c>
      <c r="B634" s="59" t="s">
        <v>1266</v>
      </c>
      <c r="C634" s="79">
        <v>102.06383967084743</v>
      </c>
      <c r="D634" s="79">
        <v>721.63</v>
      </c>
      <c r="E634" s="79">
        <f t="shared" si="101"/>
        <v>95.776760236246588</v>
      </c>
      <c r="F634" s="79">
        <f>1192.6+116</f>
        <v>1308.5999999999999</v>
      </c>
      <c r="G634" s="79"/>
      <c r="H634" s="163">
        <f t="shared" si="88"/>
        <v>181.33946759419646</v>
      </c>
      <c r="I634" s="163" t="e">
        <f t="shared" si="89"/>
        <v>#DIV/0!</v>
      </c>
    </row>
    <row r="635" spans="1:9" ht="15" customHeight="1">
      <c r="A635" s="60">
        <v>3221</v>
      </c>
      <c r="B635" s="59" t="s">
        <v>1267</v>
      </c>
      <c r="C635" s="79">
        <v>0</v>
      </c>
      <c r="D635" s="79"/>
      <c r="E635" s="79">
        <f t="shared" si="101"/>
        <v>0</v>
      </c>
      <c r="F635" s="79">
        <v>31.79</v>
      </c>
      <c r="G635" s="79"/>
      <c r="H635" s="163" t="e">
        <f t="shared" si="88"/>
        <v>#DIV/0!</v>
      </c>
      <c r="I635" s="163" t="e">
        <f t="shared" si="89"/>
        <v>#DIV/0!</v>
      </c>
    </row>
    <row r="636" spans="1:9" ht="15" customHeight="1">
      <c r="A636" s="60">
        <v>3222</v>
      </c>
      <c r="B636" s="59" t="s">
        <v>1268</v>
      </c>
      <c r="C636" s="79">
        <v>0</v>
      </c>
      <c r="D636" s="79">
        <v>486.47</v>
      </c>
      <c r="E636" s="79">
        <f t="shared" si="101"/>
        <v>64.565664609463141</v>
      </c>
      <c r="F636" s="79">
        <v>303.75</v>
      </c>
      <c r="G636" s="79"/>
      <c r="H636" s="163">
        <f t="shared" si="88"/>
        <v>62.439616009209196</v>
      </c>
      <c r="I636" s="163" t="e">
        <f t="shared" si="89"/>
        <v>#DIV/0!</v>
      </c>
    </row>
    <row r="637" spans="1:9" ht="15" customHeight="1">
      <c r="A637" s="60">
        <v>3224</v>
      </c>
      <c r="B637" s="59" t="s">
        <v>1270</v>
      </c>
      <c r="C637" s="79">
        <v>47.249319795606873</v>
      </c>
      <c r="D637" s="79"/>
      <c r="E637" s="79">
        <f t="shared" si="101"/>
        <v>0</v>
      </c>
      <c r="F637" s="79">
        <v>638.54999999999995</v>
      </c>
      <c r="G637" s="79"/>
      <c r="H637" s="163" t="e">
        <f t="shared" si="88"/>
        <v>#DIV/0!</v>
      </c>
      <c r="I637" s="163" t="e">
        <f t="shared" si="89"/>
        <v>#DIV/0!</v>
      </c>
    </row>
    <row r="638" spans="1:9" ht="15" customHeight="1">
      <c r="A638" s="60">
        <v>3231</v>
      </c>
      <c r="B638" s="59" t="s">
        <v>1272</v>
      </c>
      <c r="C638" s="79">
        <v>177.58311765876965</v>
      </c>
      <c r="D638" s="79"/>
      <c r="E638" s="79">
        <f t="shared" si="101"/>
        <v>0</v>
      </c>
      <c r="F638" s="79"/>
      <c r="G638" s="79"/>
      <c r="H638" s="163" t="e">
        <f t="shared" si="88"/>
        <v>#DIV/0!</v>
      </c>
      <c r="I638" s="163" t="e">
        <f t="shared" si="89"/>
        <v>#DIV/0!</v>
      </c>
    </row>
    <row r="639" spans="1:9" ht="15" customHeight="1">
      <c r="A639" s="60">
        <v>3232</v>
      </c>
      <c r="B639" s="59" t="s">
        <v>1273</v>
      </c>
      <c r="C639" s="79"/>
      <c r="D639" s="79"/>
      <c r="E639" s="79"/>
      <c r="F639" s="79">
        <v>1223.29</v>
      </c>
      <c r="G639" s="79"/>
      <c r="H639" s="163" t="e">
        <f t="shared" si="88"/>
        <v>#DIV/0!</v>
      </c>
      <c r="I639" s="163" t="e">
        <f t="shared" si="89"/>
        <v>#DIV/0!</v>
      </c>
    </row>
    <row r="640" spans="1:9" ht="15" customHeight="1">
      <c r="A640" s="60">
        <v>3235</v>
      </c>
      <c r="B640" s="59" t="s">
        <v>1276</v>
      </c>
      <c r="C640" s="79">
        <v>0</v>
      </c>
      <c r="D640" s="79"/>
      <c r="E640" s="79">
        <f t="shared" si="101"/>
        <v>0</v>
      </c>
      <c r="F640" s="79">
        <v>107.49</v>
      </c>
      <c r="G640" s="79"/>
      <c r="H640" s="163" t="e">
        <f t="shared" si="88"/>
        <v>#DIV/0!</v>
      </c>
      <c r="I640" s="163" t="e">
        <f t="shared" si="89"/>
        <v>#DIV/0!</v>
      </c>
    </row>
    <row r="641" spans="1:9" ht="15" customHeight="1">
      <c r="A641" s="60">
        <v>3237</v>
      </c>
      <c r="B641" s="59" t="s">
        <v>1318</v>
      </c>
      <c r="C641" s="79">
        <v>4169.4870263454768</v>
      </c>
      <c r="D641" s="79"/>
      <c r="E641" s="79">
        <f t="shared" si="101"/>
        <v>0</v>
      </c>
      <c r="F641" s="79">
        <v>614.20000000000005</v>
      </c>
      <c r="G641" s="79"/>
      <c r="H641" s="163" t="e">
        <f t="shared" si="88"/>
        <v>#DIV/0!</v>
      </c>
      <c r="I641" s="163" t="e">
        <f t="shared" si="89"/>
        <v>#DIV/0!</v>
      </c>
    </row>
    <row r="642" spans="1:9" ht="15" customHeight="1">
      <c r="A642" s="60">
        <v>3239</v>
      </c>
      <c r="B642" s="59" t="s">
        <v>1522</v>
      </c>
      <c r="C642" s="79">
        <v>0</v>
      </c>
      <c r="D642" s="79">
        <v>895.88</v>
      </c>
      <c r="E642" s="79">
        <f t="shared" si="101"/>
        <v>118.90370960249518</v>
      </c>
      <c r="F642" s="79">
        <v>1528.13</v>
      </c>
      <c r="G642" s="79"/>
      <c r="H642" s="163">
        <f t="shared" si="88"/>
        <v>170.57306782158327</v>
      </c>
      <c r="I642" s="163" t="e">
        <f t="shared" si="89"/>
        <v>#DIV/0!</v>
      </c>
    </row>
    <row r="643" spans="1:9" ht="15" customHeight="1">
      <c r="A643" s="60">
        <v>3241</v>
      </c>
      <c r="B643" s="59" t="s">
        <v>1552</v>
      </c>
      <c r="C643" s="79">
        <v>0</v>
      </c>
      <c r="D643" s="79">
        <v>343.05</v>
      </c>
      <c r="E643" s="79">
        <f t="shared" si="101"/>
        <v>45.530559426637467</v>
      </c>
      <c r="F643" s="79">
        <v>1346.77</v>
      </c>
      <c r="G643" s="79"/>
      <c r="H643" s="163">
        <f t="shared" si="88"/>
        <v>392.58708643054945</v>
      </c>
      <c r="I643" s="163" t="e">
        <f t="shared" si="89"/>
        <v>#DIV/0!</v>
      </c>
    </row>
    <row r="644" spans="1:9" ht="15" customHeight="1">
      <c r="A644" s="60">
        <v>3293</v>
      </c>
      <c r="B644" s="59" t="s">
        <v>1320</v>
      </c>
      <c r="C644" s="79">
        <v>400.55743579534141</v>
      </c>
      <c r="D644" s="79"/>
      <c r="E644" s="79">
        <f t="shared" si="101"/>
        <v>0</v>
      </c>
      <c r="F644" s="79"/>
      <c r="G644" s="79"/>
      <c r="H644" s="163" t="e">
        <f t="shared" si="88"/>
        <v>#DIV/0!</v>
      </c>
      <c r="I644" s="163" t="e">
        <f t="shared" si="89"/>
        <v>#DIV/0!</v>
      </c>
    </row>
    <row r="645" spans="1:9" ht="15" customHeight="1">
      <c r="A645" s="60">
        <v>3294</v>
      </c>
      <c r="B645" s="59" t="s">
        <v>1283</v>
      </c>
      <c r="C645" s="79">
        <v>0</v>
      </c>
      <c r="D645" s="79">
        <v>215.75</v>
      </c>
      <c r="E645" s="79">
        <f t="shared" si="101"/>
        <v>28.634945915455571</v>
      </c>
      <c r="F645" s="79"/>
      <c r="G645" s="79"/>
      <c r="H645" s="163">
        <f t="shared" si="88"/>
        <v>0</v>
      </c>
      <c r="I645" s="163" t="e">
        <f t="shared" si="89"/>
        <v>#DIV/0!</v>
      </c>
    </row>
    <row r="646" spans="1:9" ht="15" customHeight="1">
      <c r="A646" s="60">
        <v>3295</v>
      </c>
      <c r="B646" s="59" t="s">
        <v>1284</v>
      </c>
      <c r="C646" s="79">
        <v>0</v>
      </c>
      <c r="D646" s="79"/>
      <c r="E646" s="79">
        <f t="shared" si="101"/>
        <v>0</v>
      </c>
      <c r="F646" s="79"/>
      <c r="G646" s="79"/>
      <c r="H646" s="163" t="e">
        <f t="shared" ref="H646:H709" si="102">F646/D646*100</f>
        <v>#DIV/0!</v>
      </c>
      <c r="I646" s="163" t="e">
        <f t="shared" ref="I646:I709" si="103">F646/G646*100</f>
        <v>#DIV/0!</v>
      </c>
    </row>
    <row r="647" spans="1:9" ht="15" customHeight="1">
      <c r="A647" s="60">
        <v>3299</v>
      </c>
      <c r="B647" s="59" t="s">
        <v>1285</v>
      </c>
      <c r="C647" s="79">
        <v>0</v>
      </c>
      <c r="D647" s="79"/>
      <c r="E647" s="79">
        <f t="shared" si="101"/>
        <v>0</v>
      </c>
      <c r="F647" s="79"/>
      <c r="G647" s="79"/>
      <c r="H647" s="163" t="e">
        <f t="shared" si="102"/>
        <v>#DIV/0!</v>
      </c>
      <c r="I647" s="163" t="e">
        <f t="shared" si="103"/>
        <v>#DIV/0!</v>
      </c>
    </row>
    <row r="648" spans="1:9" ht="21.75" customHeight="1">
      <c r="A648" s="60">
        <v>3432</v>
      </c>
      <c r="B648" s="81" t="s">
        <v>1321</v>
      </c>
      <c r="C648" s="79">
        <v>0</v>
      </c>
      <c r="D648" s="79"/>
      <c r="E648" s="79">
        <f t="shared" si="101"/>
        <v>0</v>
      </c>
      <c r="F648" s="79"/>
      <c r="G648" s="79"/>
      <c r="H648" s="163" t="e">
        <f t="shared" si="102"/>
        <v>#DIV/0!</v>
      </c>
      <c r="I648" s="163" t="e">
        <f t="shared" si="103"/>
        <v>#DIV/0!</v>
      </c>
    </row>
    <row r="649" spans="1:9" ht="15" customHeight="1">
      <c r="A649" s="60">
        <v>4221</v>
      </c>
      <c r="B649" s="59" t="s">
        <v>1287</v>
      </c>
      <c r="C649" s="79">
        <v>1521.9324440905168</v>
      </c>
      <c r="D649" s="79"/>
      <c r="E649" s="79">
        <f t="shared" si="101"/>
        <v>0</v>
      </c>
      <c r="F649" s="79"/>
      <c r="G649" s="79"/>
      <c r="H649" s="163" t="e">
        <f t="shared" si="102"/>
        <v>#DIV/0!</v>
      </c>
      <c r="I649" s="163" t="e">
        <f t="shared" si="103"/>
        <v>#DIV/0!</v>
      </c>
    </row>
    <row r="650" spans="1:9" ht="15" customHeight="1">
      <c r="A650" s="60">
        <v>4224</v>
      </c>
      <c r="B650" s="59" t="s">
        <v>1334</v>
      </c>
      <c r="C650" s="79"/>
      <c r="D650" s="79"/>
      <c r="E650" s="79"/>
      <c r="F650" s="79">
        <v>2837.89</v>
      </c>
      <c r="G650" s="79"/>
      <c r="H650" s="163" t="e">
        <f t="shared" si="102"/>
        <v>#DIV/0!</v>
      </c>
      <c r="I650" s="163" t="e">
        <f t="shared" si="103"/>
        <v>#DIV/0!</v>
      </c>
    </row>
    <row r="651" spans="1:9" ht="15" customHeight="1">
      <c r="A651" s="60">
        <v>4225</v>
      </c>
      <c r="B651" s="59" t="s">
        <v>1468</v>
      </c>
      <c r="C651" s="79">
        <v>1061.7824673170085</v>
      </c>
      <c r="D651" s="79"/>
      <c r="E651" s="79">
        <f t="shared" si="101"/>
        <v>0</v>
      </c>
      <c r="F651" s="79"/>
      <c r="G651" s="79"/>
      <c r="H651" s="163" t="e">
        <f t="shared" si="102"/>
        <v>#DIV/0!</v>
      </c>
      <c r="I651" s="163" t="e">
        <f t="shared" si="103"/>
        <v>#DIV/0!</v>
      </c>
    </row>
    <row r="652" spans="1:9" ht="15" customHeight="1">
      <c r="A652" s="60">
        <v>4227</v>
      </c>
      <c r="B652" s="59" t="s">
        <v>1288</v>
      </c>
      <c r="C652" s="79">
        <v>0</v>
      </c>
      <c r="D652" s="79">
        <v>643.02</v>
      </c>
      <c r="E652" s="79">
        <f t="shared" si="101"/>
        <v>85.343420266772839</v>
      </c>
      <c r="F652" s="79"/>
      <c r="G652" s="79"/>
      <c r="H652" s="163">
        <f t="shared" si="102"/>
        <v>0</v>
      </c>
      <c r="I652" s="163" t="e">
        <f t="shared" si="103"/>
        <v>#DIV/0!</v>
      </c>
    </row>
    <row r="653" spans="1:9" ht="15" hidden="1" customHeight="1">
      <c r="A653" s="60">
        <v>4241</v>
      </c>
      <c r="B653" s="59" t="s">
        <v>1340</v>
      </c>
      <c r="C653" s="79"/>
      <c r="D653" s="79"/>
      <c r="E653" s="79"/>
      <c r="F653" s="79"/>
      <c r="G653" s="79"/>
      <c r="H653" s="163" t="e">
        <f t="shared" si="102"/>
        <v>#DIV/0!</v>
      </c>
      <c r="I653" s="163" t="e">
        <f t="shared" si="103"/>
        <v>#DIV/0!</v>
      </c>
    </row>
    <row r="654" spans="1:9" ht="15" customHeight="1">
      <c r="A654" s="50"/>
      <c r="B654" s="50" t="s">
        <v>1559</v>
      </c>
      <c r="C654" s="53">
        <f>C655+C656</f>
        <v>0</v>
      </c>
      <c r="D654" s="53">
        <f>D655+D656</f>
        <v>238.18</v>
      </c>
      <c r="E654" s="53"/>
      <c r="F654" s="53">
        <f>F655+F656</f>
        <v>0</v>
      </c>
      <c r="G654" s="53">
        <f>G655+G656</f>
        <v>0</v>
      </c>
      <c r="H654" s="162">
        <f t="shared" si="102"/>
        <v>0</v>
      </c>
      <c r="I654" s="162" t="e">
        <f t="shared" si="103"/>
        <v>#DIV/0!</v>
      </c>
    </row>
    <row r="655" spans="1:9" ht="15" customHeight="1">
      <c r="A655" s="60">
        <v>3239</v>
      </c>
      <c r="B655" s="59" t="s">
        <v>1280</v>
      </c>
      <c r="C655" s="79"/>
      <c r="D655" s="79">
        <v>238.18</v>
      </c>
      <c r="E655" s="79">
        <f>D655/$E$2</f>
        <v>31.611918508195632</v>
      </c>
      <c r="F655" s="79"/>
      <c r="G655" s="79"/>
      <c r="H655" s="163">
        <f t="shared" si="102"/>
        <v>0</v>
      </c>
      <c r="I655" s="163" t="e">
        <f t="shared" si="103"/>
        <v>#DIV/0!</v>
      </c>
    </row>
    <row r="656" spans="1:9" ht="15" hidden="1" customHeight="1">
      <c r="A656" s="60">
        <v>3293</v>
      </c>
      <c r="B656" s="59" t="s">
        <v>1320</v>
      </c>
      <c r="C656" s="79"/>
      <c r="D656" s="79"/>
      <c r="E656" s="79"/>
      <c r="F656" s="79"/>
      <c r="G656" s="79"/>
      <c r="H656" s="163" t="e">
        <f t="shared" si="102"/>
        <v>#DIV/0!</v>
      </c>
      <c r="I656" s="163" t="e">
        <f t="shared" si="103"/>
        <v>#DIV/0!</v>
      </c>
    </row>
    <row r="657" spans="1:9" ht="30" customHeight="1">
      <c r="A657" s="55"/>
      <c r="B657" s="55" t="s">
        <v>1589</v>
      </c>
      <c r="C657" s="71">
        <f>C658</f>
        <v>4898.4006901586035</v>
      </c>
      <c r="D657" s="71">
        <f>D658</f>
        <v>83701.41</v>
      </c>
      <c r="E657" s="71"/>
      <c r="F657" s="71">
        <f t="shared" ref="F657" si="104">F658</f>
        <v>16357.47</v>
      </c>
      <c r="G657" s="71">
        <f>G658</f>
        <v>33180.702103656513</v>
      </c>
      <c r="H657" s="165">
        <f t="shared" si="102"/>
        <v>19.542645697366385</v>
      </c>
      <c r="I657" s="165">
        <f t="shared" si="103"/>
        <v>49.298143086000003</v>
      </c>
    </row>
    <row r="658" spans="1:9" ht="15" customHeight="1">
      <c r="A658" s="50"/>
      <c r="B658" s="50" t="s">
        <v>1622</v>
      </c>
      <c r="C658" s="53">
        <f t="shared" ref="C658:F658" si="105">SUM(C659:C674)</f>
        <v>4898.4006901586035</v>
      </c>
      <c r="D658" s="53">
        <f>SUM(D659:D674)</f>
        <v>83701.41</v>
      </c>
      <c r="E658" s="53"/>
      <c r="F658" s="53">
        <f t="shared" si="105"/>
        <v>16357.47</v>
      </c>
      <c r="G658" s="53">
        <f>SUM(G659:G674)</f>
        <v>33180.702103656513</v>
      </c>
      <c r="H658" s="162">
        <f t="shared" si="102"/>
        <v>19.542645697366385</v>
      </c>
      <c r="I658" s="162">
        <f t="shared" si="103"/>
        <v>49.298143086000003</v>
      </c>
    </row>
    <row r="659" spans="1:9" ht="15" customHeight="1">
      <c r="A659" s="60">
        <v>3111</v>
      </c>
      <c r="B659" s="59" t="s">
        <v>1429</v>
      </c>
      <c r="C659" s="79">
        <v>3175.9240825535867</v>
      </c>
      <c r="D659" s="79">
        <v>10370.81</v>
      </c>
      <c r="E659" s="79">
        <f t="shared" ref="E659:E673" si="106">D659/$E$2</f>
        <v>1376.4430287344878</v>
      </c>
      <c r="F659" s="79">
        <v>11487.82</v>
      </c>
      <c r="G659" s="79">
        <v>20505.673900059723</v>
      </c>
      <c r="H659" s="163">
        <f t="shared" si="102"/>
        <v>110.77071125591927</v>
      </c>
      <c r="I659" s="163">
        <f t="shared" si="103"/>
        <v>56.0226406407767</v>
      </c>
    </row>
    <row r="660" spans="1:9" ht="15" customHeight="1">
      <c r="A660" s="60">
        <v>3121</v>
      </c>
      <c r="B660" s="59" t="s">
        <v>1316</v>
      </c>
      <c r="C660" s="79">
        <v>278.71789767071471</v>
      </c>
      <c r="D660" s="79">
        <v>373.6</v>
      </c>
      <c r="E660" s="79">
        <f t="shared" si="106"/>
        <v>49.585241223704294</v>
      </c>
      <c r="F660" s="79">
        <v>300</v>
      </c>
      <c r="G660" s="79">
        <v>398.16842524387812</v>
      </c>
      <c r="H660" s="163">
        <f t="shared" si="102"/>
        <v>80.299785867237688</v>
      </c>
      <c r="I660" s="163">
        <f t="shared" si="103"/>
        <v>75.345000000000013</v>
      </c>
    </row>
    <row r="661" spans="1:9" ht="15" customHeight="1">
      <c r="A661" s="60">
        <v>3132</v>
      </c>
      <c r="B661" s="59" t="s">
        <v>1381</v>
      </c>
      <c r="C661" s="79">
        <v>523.98964762094363</v>
      </c>
      <c r="D661" s="79">
        <v>1711.17</v>
      </c>
      <c r="E661" s="79">
        <f t="shared" si="106"/>
        <v>227.11128807485565</v>
      </c>
      <c r="F661" s="79">
        <v>1895.48</v>
      </c>
      <c r="G661" s="79">
        <v>3384.431614572964</v>
      </c>
      <c r="H661" s="163">
        <f t="shared" si="102"/>
        <v>110.77099294634665</v>
      </c>
      <c r="I661" s="163">
        <f t="shared" si="103"/>
        <v>56.005859058823539</v>
      </c>
    </row>
    <row r="662" spans="1:9" ht="15" customHeight="1">
      <c r="A662" s="60">
        <v>3211</v>
      </c>
      <c r="B662" s="59" t="s">
        <v>1336</v>
      </c>
      <c r="C662" s="79">
        <v>0</v>
      </c>
      <c r="D662" s="79"/>
      <c r="E662" s="79">
        <f t="shared" si="106"/>
        <v>0</v>
      </c>
      <c r="F662" s="79"/>
      <c r="G662" s="79">
        <v>2123.5649346340169</v>
      </c>
      <c r="H662" s="163" t="e">
        <f t="shared" si="102"/>
        <v>#DIV/0!</v>
      </c>
      <c r="I662" s="163">
        <f t="shared" si="103"/>
        <v>0</v>
      </c>
    </row>
    <row r="663" spans="1:9" ht="15" customHeight="1">
      <c r="A663" s="60">
        <v>3212</v>
      </c>
      <c r="B663" s="59" t="s">
        <v>1265</v>
      </c>
      <c r="C663" s="79">
        <v>0</v>
      </c>
      <c r="D663" s="79">
        <v>207.01</v>
      </c>
      <c r="E663" s="79">
        <f t="shared" si="106"/>
        <v>27.474948569911735</v>
      </c>
      <c r="F663" s="79">
        <v>1239.01</v>
      </c>
      <c r="G663" s="79">
        <v>0</v>
      </c>
      <c r="H663" s="163">
        <f t="shared" si="102"/>
        <v>598.52664122506155</v>
      </c>
      <c r="I663" s="163" t="e">
        <f t="shared" si="103"/>
        <v>#DIV/0!</v>
      </c>
    </row>
    <row r="664" spans="1:9" ht="15" customHeight="1">
      <c r="A664" s="60">
        <v>3213</v>
      </c>
      <c r="B664" s="59" t="s">
        <v>1266</v>
      </c>
      <c r="C664" s="79">
        <v>0</v>
      </c>
      <c r="D664" s="79">
        <v>852.31</v>
      </c>
      <c r="E664" s="79">
        <f t="shared" si="106"/>
        <v>113.12097683986991</v>
      </c>
      <c r="F664" s="79"/>
      <c r="G664" s="79">
        <v>3318.0702103656513</v>
      </c>
      <c r="H664" s="163">
        <f t="shared" si="102"/>
        <v>0</v>
      </c>
      <c r="I664" s="163">
        <f t="shared" si="103"/>
        <v>0</v>
      </c>
    </row>
    <row r="665" spans="1:9" ht="15" customHeight="1">
      <c r="A665" s="60">
        <v>3221</v>
      </c>
      <c r="B665" s="59" t="s">
        <v>1267</v>
      </c>
      <c r="C665" s="79">
        <v>0</v>
      </c>
      <c r="D665" s="79"/>
      <c r="E665" s="79">
        <f t="shared" si="106"/>
        <v>0</v>
      </c>
      <c r="F665" s="79"/>
      <c r="G665" s="79">
        <v>0</v>
      </c>
      <c r="H665" s="163" t="e">
        <f t="shared" si="102"/>
        <v>#DIV/0!</v>
      </c>
      <c r="I665" s="163" t="e">
        <f t="shared" si="103"/>
        <v>#DIV/0!</v>
      </c>
    </row>
    <row r="666" spans="1:9" ht="15" customHeight="1">
      <c r="A666" s="60">
        <v>3233</v>
      </c>
      <c r="B666" s="59" t="s">
        <v>1274</v>
      </c>
      <c r="C666" s="79"/>
      <c r="D666" s="79"/>
      <c r="E666" s="79"/>
      <c r="F666" s="79">
        <v>730.59</v>
      </c>
      <c r="G666" s="79"/>
      <c r="H666" s="163" t="e">
        <f t="shared" si="102"/>
        <v>#DIV/0!</v>
      </c>
      <c r="I666" s="163" t="e">
        <f t="shared" si="103"/>
        <v>#DIV/0!</v>
      </c>
    </row>
    <row r="667" spans="1:9" ht="15" customHeight="1">
      <c r="A667" s="60">
        <v>3235</v>
      </c>
      <c r="B667" s="59" t="s">
        <v>1276</v>
      </c>
      <c r="C667" s="79">
        <v>0</v>
      </c>
      <c r="D667" s="79">
        <v>69.680000000000007</v>
      </c>
      <c r="E667" s="79">
        <f t="shared" si="106"/>
        <v>9.2481252903311439</v>
      </c>
      <c r="F667" s="79"/>
      <c r="G667" s="79">
        <v>929.05965890238235</v>
      </c>
      <c r="H667" s="163">
        <f t="shared" si="102"/>
        <v>0</v>
      </c>
      <c r="I667" s="163">
        <f t="shared" si="103"/>
        <v>0</v>
      </c>
    </row>
    <row r="668" spans="1:9" ht="15" customHeight="1">
      <c r="A668" s="60">
        <v>3237</v>
      </c>
      <c r="B668" s="59" t="s">
        <v>1278</v>
      </c>
      <c r="C668" s="79">
        <v>0</v>
      </c>
      <c r="D668" s="79"/>
      <c r="E668" s="79">
        <f t="shared" si="106"/>
        <v>0</v>
      </c>
      <c r="F668" s="79"/>
      <c r="G668" s="79">
        <v>2123.5649346340169</v>
      </c>
      <c r="H668" s="163" t="e">
        <f t="shared" si="102"/>
        <v>#DIV/0!</v>
      </c>
      <c r="I668" s="163">
        <f t="shared" si="103"/>
        <v>0</v>
      </c>
    </row>
    <row r="669" spans="1:9" ht="15" customHeight="1">
      <c r="A669" s="60">
        <v>3239</v>
      </c>
      <c r="B669" s="59" t="s">
        <v>1280</v>
      </c>
      <c r="C669" s="79">
        <v>0</v>
      </c>
      <c r="D669" s="79"/>
      <c r="E669" s="79">
        <f t="shared" si="106"/>
        <v>0</v>
      </c>
      <c r="F669" s="79"/>
      <c r="G669" s="79">
        <v>0</v>
      </c>
      <c r="H669" s="163" t="e">
        <f t="shared" si="102"/>
        <v>#DIV/0!</v>
      </c>
      <c r="I669" s="163" t="e">
        <f t="shared" si="103"/>
        <v>#DIV/0!</v>
      </c>
    </row>
    <row r="670" spans="1:9" ht="15" customHeight="1">
      <c r="A670" s="60">
        <v>3293</v>
      </c>
      <c r="B670" s="59" t="s">
        <v>1320</v>
      </c>
      <c r="C670" s="79">
        <v>84.942597385360671</v>
      </c>
      <c r="D670" s="79"/>
      <c r="E670" s="79">
        <f t="shared" si="106"/>
        <v>0</v>
      </c>
      <c r="F670" s="79">
        <v>141.55000000000001</v>
      </c>
      <c r="G670" s="79">
        <v>398.16842524387812</v>
      </c>
      <c r="H670" s="163" t="e">
        <f t="shared" si="102"/>
        <v>#DIV/0!</v>
      </c>
      <c r="I670" s="163">
        <f t="shared" si="103"/>
        <v>35.550282500000009</v>
      </c>
    </row>
    <row r="671" spans="1:9" ht="15" customHeight="1">
      <c r="A671" s="60">
        <v>3241</v>
      </c>
      <c r="B671" s="59" t="s">
        <v>1454</v>
      </c>
      <c r="C671" s="79">
        <v>177.84856327559891</v>
      </c>
      <c r="D671" s="79">
        <v>729.59</v>
      </c>
      <c r="E671" s="79">
        <f t="shared" si="106"/>
        <v>96.833233791227016</v>
      </c>
      <c r="F671" s="79">
        <v>563.02</v>
      </c>
      <c r="G671" s="79"/>
      <c r="H671" s="163">
        <f t="shared" si="102"/>
        <v>77.169369097712405</v>
      </c>
      <c r="I671" s="163" t="e">
        <f t="shared" si="103"/>
        <v>#DIV/0!</v>
      </c>
    </row>
    <row r="672" spans="1:9" ht="15" customHeight="1">
      <c r="A672" s="60">
        <v>4221</v>
      </c>
      <c r="B672" s="59" t="s">
        <v>1287</v>
      </c>
      <c r="C672" s="79">
        <v>656.97790165239894</v>
      </c>
      <c r="D672" s="79"/>
      <c r="E672" s="79">
        <f t="shared" si="106"/>
        <v>0</v>
      </c>
      <c r="F672" s="79"/>
      <c r="G672" s="79"/>
      <c r="H672" s="163" t="e">
        <f t="shared" si="102"/>
        <v>#DIV/0!</v>
      </c>
      <c r="I672" s="163" t="e">
        <f t="shared" si="103"/>
        <v>#DIV/0!</v>
      </c>
    </row>
    <row r="673" spans="1:9" ht="15" customHeight="1">
      <c r="A673" s="60">
        <v>4224</v>
      </c>
      <c r="B673" s="59" t="s">
        <v>1334</v>
      </c>
      <c r="C673" s="79">
        <v>0</v>
      </c>
      <c r="D673" s="79">
        <v>69387.240000000005</v>
      </c>
      <c r="E673" s="79">
        <f t="shared" si="106"/>
        <v>9209.2693609396774</v>
      </c>
      <c r="F673" s="79"/>
      <c r="G673" s="79"/>
      <c r="H673" s="163">
        <f t="shared" si="102"/>
        <v>0</v>
      </c>
      <c r="I673" s="163" t="e">
        <f t="shared" si="103"/>
        <v>#DIV/0!</v>
      </c>
    </row>
    <row r="674" spans="1:9" ht="15" hidden="1" customHeight="1">
      <c r="A674" s="60">
        <v>4227</v>
      </c>
      <c r="B674" s="59" t="s">
        <v>1288</v>
      </c>
      <c r="C674" s="79"/>
      <c r="D674" s="79"/>
      <c r="E674" s="79"/>
      <c r="F674" s="79"/>
      <c r="G674" s="79"/>
      <c r="H674" s="163" t="e">
        <f t="shared" si="102"/>
        <v>#DIV/0!</v>
      </c>
      <c r="I674" s="163" t="e">
        <f t="shared" si="103"/>
        <v>#DIV/0!</v>
      </c>
    </row>
    <row r="675" spans="1:9" ht="32.25" customHeight="1">
      <c r="A675" s="55"/>
      <c r="B675" s="55" t="s">
        <v>1150</v>
      </c>
      <c r="C675" s="71">
        <f t="shared" ref="C675:F675" si="107">C676+C688+C680</f>
        <v>5541.1772513106371</v>
      </c>
      <c r="D675" s="71">
        <f>D676+D688+D680</f>
        <v>3321.39</v>
      </c>
      <c r="E675" s="71"/>
      <c r="F675" s="71">
        <f t="shared" si="107"/>
        <v>3104.35</v>
      </c>
      <c r="G675" s="71">
        <f>G676+G688+G680</f>
        <v>4645.298294511912</v>
      </c>
      <c r="H675" s="165">
        <f t="shared" si="102"/>
        <v>93.465386479756972</v>
      </c>
      <c r="I675" s="165">
        <f t="shared" si="103"/>
        <v>66.82778592857143</v>
      </c>
    </row>
    <row r="676" spans="1:9" ht="15" customHeight="1">
      <c r="A676" s="50"/>
      <c r="B676" s="50" t="s">
        <v>1261</v>
      </c>
      <c r="C676" s="53">
        <f t="shared" ref="C676:F676" si="108">SUM(C677:C679)</f>
        <v>4257.3495255159596</v>
      </c>
      <c r="D676" s="53">
        <f>SUM(D677:D679)</f>
        <v>0</v>
      </c>
      <c r="E676" s="53"/>
      <c r="F676" s="53">
        <f t="shared" si="108"/>
        <v>0</v>
      </c>
      <c r="G676" s="53">
        <f t="shared" ref="G676" si="109">SUM(G677:G679)</f>
        <v>0</v>
      </c>
      <c r="H676" s="162" t="e">
        <f t="shared" si="102"/>
        <v>#DIV/0!</v>
      </c>
      <c r="I676" s="162" t="e">
        <f t="shared" si="103"/>
        <v>#DIV/0!</v>
      </c>
    </row>
    <row r="677" spans="1:9" ht="15" hidden="1" customHeight="1">
      <c r="A677" s="60">
        <v>3237</v>
      </c>
      <c r="B677" s="59" t="s">
        <v>1278</v>
      </c>
      <c r="C677" s="79"/>
      <c r="D677" s="79"/>
      <c r="E677" s="79"/>
      <c r="F677" s="79"/>
      <c r="G677" s="79"/>
      <c r="H677" s="163" t="e">
        <f t="shared" si="102"/>
        <v>#DIV/0!</v>
      </c>
      <c r="I677" s="163" t="e">
        <f t="shared" si="103"/>
        <v>#DIV/0!</v>
      </c>
    </row>
    <row r="678" spans="1:9" ht="15" customHeight="1">
      <c r="A678" s="60">
        <v>3239</v>
      </c>
      <c r="B678" s="59" t="s">
        <v>1280</v>
      </c>
      <c r="C678" s="79">
        <v>4257.3495255159596</v>
      </c>
      <c r="D678" s="79"/>
      <c r="E678" s="79"/>
      <c r="F678" s="79"/>
      <c r="G678" s="79"/>
      <c r="H678" s="163" t="e">
        <f t="shared" si="102"/>
        <v>#DIV/0!</v>
      </c>
      <c r="I678" s="163" t="e">
        <f t="shared" si="103"/>
        <v>#DIV/0!</v>
      </c>
    </row>
    <row r="679" spans="1:9" ht="15" hidden="1" customHeight="1">
      <c r="A679" s="60">
        <v>4262</v>
      </c>
      <c r="B679" s="59" t="s">
        <v>1450</v>
      </c>
      <c r="C679" s="79"/>
      <c r="D679" s="79"/>
      <c r="E679" s="79"/>
      <c r="F679" s="79"/>
      <c r="G679" s="79"/>
      <c r="H679" s="163" t="e">
        <f t="shared" si="102"/>
        <v>#DIV/0!</v>
      </c>
      <c r="I679" s="163" t="e">
        <f t="shared" si="103"/>
        <v>#DIV/0!</v>
      </c>
    </row>
    <row r="680" spans="1:9" ht="15" customHeight="1">
      <c r="A680" s="50"/>
      <c r="B680" s="50" t="s">
        <v>1263</v>
      </c>
      <c r="C680" s="53">
        <f t="shared" ref="C680:F680" si="110">SUM(C681:C687)</f>
        <v>0</v>
      </c>
      <c r="D680" s="53">
        <f>SUM(D681:D687)</f>
        <v>0</v>
      </c>
      <c r="E680" s="53"/>
      <c r="F680" s="53">
        <f t="shared" si="110"/>
        <v>0</v>
      </c>
      <c r="G680" s="53">
        <f t="shared" ref="G680" si="111">SUM(G681:G687)</f>
        <v>0</v>
      </c>
      <c r="H680" s="162" t="e">
        <f t="shared" si="102"/>
        <v>#DIV/0!</v>
      </c>
      <c r="I680" s="162" t="e">
        <f t="shared" si="103"/>
        <v>#DIV/0!</v>
      </c>
    </row>
    <row r="681" spans="1:9" ht="15" customHeight="1">
      <c r="A681" s="60">
        <v>3111</v>
      </c>
      <c r="B681" s="59" t="s">
        <v>1429</v>
      </c>
      <c r="C681" s="79"/>
      <c r="D681" s="79"/>
      <c r="E681" s="79">
        <f t="shared" ref="E681:E682" si="112">D681/$E$2</f>
        <v>0</v>
      </c>
      <c r="F681" s="79"/>
      <c r="G681" s="79"/>
      <c r="H681" s="163" t="e">
        <f t="shared" si="102"/>
        <v>#DIV/0!</v>
      </c>
      <c r="I681" s="163" t="e">
        <f t="shared" si="103"/>
        <v>#DIV/0!</v>
      </c>
    </row>
    <row r="682" spans="1:9" ht="15" customHeight="1">
      <c r="A682" s="60">
        <v>3132</v>
      </c>
      <c r="B682" s="59" t="s">
        <v>1381</v>
      </c>
      <c r="C682" s="79"/>
      <c r="D682" s="79"/>
      <c r="E682" s="79">
        <f t="shared" si="112"/>
        <v>0</v>
      </c>
      <c r="F682" s="79"/>
      <c r="G682" s="79"/>
      <c r="H682" s="163" t="e">
        <f t="shared" si="102"/>
        <v>#DIV/0!</v>
      </c>
      <c r="I682" s="163" t="e">
        <f t="shared" si="103"/>
        <v>#DIV/0!</v>
      </c>
    </row>
    <row r="683" spans="1:9" ht="15" hidden="1" customHeight="1">
      <c r="A683" s="60">
        <v>3133</v>
      </c>
      <c r="B683" s="59" t="s">
        <v>1430</v>
      </c>
      <c r="C683" s="79"/>
      <c r="D683" s="79"/>
      <c r="E683" s="79"/>
      <c r="F683" s="79"/>
      <c r="G683" s="79"/>
      <c r="H683" s="163" t="e">
        <f t="shared" si="102"/>
        <v>#DIV/0!</v>
      </c>
      <c r="I683" s="163" t="e">
        <f t="shared" si="103"/>
        <v>#DIV/0!</v>
      </c>
    </row>
    <row r="684" spans="1:9" ht="15" hidden="1" customHeight="1">
      <c r="A684" s="60">
        <v>3211</v>
      </c>
      <c r="B684" s="59" t="s">
        <v>1264</v>
      </c>
      <c r="C684" s="79"/>
      <c r="D684" s="79"/>
      <c r="E684" s="79"/>
      <c r="F684" s="79"/>
      <c r="G684" s="79"/>
      <c r="H684" s="163" t="e">
        <f t="shared" si="102"/>
        <v>#DIV/0!</v>
      </c>
      <c r="I684" s="163" t="e">
        <f t="shared" si="103"/>
        <v>#DIV/0!</v>
      </c>
    </row>
    <row r="685" spans="1:9" ht="15" hidden="1" customHeight="1">
      <c r="A685" s="60">
        <v>3237</v>
      </c>
      <c r="B685" s="59" t="s">
        <v>1278</v>
      </c>
      <c r="C685" s="79"/>
      <c r="D685" s="79"/>
      <c r="E685" s="79"/>
      <c r="F685" s="79"/>
      <c r="G685" s="79"/>
      <c r="H685" s="163" t="e">
        <f t="shared" si="102"/>
        <v>#DIV/0!</v>
      </c>
      <c r="I685" s="163" t="e">
        <f t="shared" si="103"/>
        <v>#DIV/0!</v>
      </c>
    </row>
    <row r="686" spans="1:9" ht="15" hidden="1" customHeight="1">
      <c r="A686" s="60">
        <v>3239</v>
      </c>
      <c r="B686" s="59" t="s">
        <v>1280</v>
      </c>
      <c r="C686" s="79"/>
      <c r="D686" s="79"/>
      <c r="E686" s="79"/>
      <c r="F686" s="79"/>
      <c r="G686" s="79"/>
      <c r="H686" s="163" t="e">
        <f t="shared" si="102"/>
        <v>#DIV/0!</v>
      </c>
      <c r="I686" s="163" t="e">
        <f t="shared" si="103"/>
        <v>#DIV/0!</v>
      </c>
    </row>
    <row r="687" spans="1:9" ht="15" hidden="1" customHeight="1">
      <c r="A687" s="60">
        <v>3295</v>
      </c>
      <c r="B687" s="59" t="s">
        <v>1284</v>
      </c>
      <c r="C687" s="79"/>
      <c r="D687" s="79"/>
      <c r="E687" s="79"/>
      <c r="F687" s="79"/>
      <c r="G687" s="79"/>
      <c r="H687" s="163" t="e">
        <f t="shared" si="102"/>
        <v>#DIV/0!</v>
      </c>
      <c r="I687" s="163" t="e">
        <f t="shared" si="103"/>
        <v>#DIV/0!</v>
      </c>
    </row>
    <row r="688" spans="1:9" ht="15" customHeight="1">
      <c r="A688" s="50"/>
      <c r="B688" s="50" t="s">
        <v>174</v>
      </c>
      <c r="C688" s="53">
        <f t="shared" ref="C688:F688" si="113">SUM(C689:C692)</f>
        <v>1283.8277257946777</v>
      </c>
      <c r="D688" s="53">
        <f>SUM(D689:D692)</f>
        <v>3321.39</v>
      </c>
      <c r="E688" s="53"/>
      <c r="F688" s="53">
        <f t="shared" si="113"/>
        <v>3104.35</v>
      </c>
      <c r="G688" s="53">
        <f>SUM(G689:G692)</f>
        <v>4645.298294511912</v>
      </c>
      <c r="H688" s="162">
        <f t="shared" si="102"/>
        <v>93.465386479756972</v>
      </c>
      <c r="I688" s="162">
        <f t="shared" si="103"/>
        <v>66.82778592857143</v>
      </c>
    </row>
    <row r="689" spans="1:9" ht="15" customHeight="1">
      <c r="A689" s="60">
        <v>3111</v>
      </c>
      <c r="B689" s="58" t="s">
        <v>1429</v>
      </c>
      <c r="C689" s="79"/>
      <c r="D689" s="79"/>
      <c r="E689" s="79"/>
      <c r="F689" s="79">
        <v>84.23</v>
      </c>
      <c r="G689" s="79"/>
      <c r="H689" s="163" t="e">
        <f t="shared" si="102"/>
        <v>#DIV/0!</v>
      </c>
      <c r="I689" s="163" t="e">
        <f t="shared" si="103"/>
        <v>#DIV/0!</v>
      </c>
    </row>
    <row r="690" spans="1:9" ht="15" customHeight="1">
      <c r="A690" s="60">
        <v>3237</v>
      </c>
      <c r="B690" s="59" t="s">
        <v>1318</v>
      </c>
      <c r="C690" s="79"/>
      <c r="D690" s="79"/>
      <c r="E690" s="79">
        <f t="shared" ref="E690:E692" si="114">D690/$E$2</f>
        <v>0</v>
      </c>
      <c r="F690" s="79">
        <v>1080.25</v>
      </c>
      <c r="G690" s="79">
        <v>1327.2280841462605</v>
      </c>
      <c r="H690" s="163" t="e">
        <f t="shared" si="102"/>
        <v>#DIV/0!</v>
      </c>
      <c r="I690" s="163">
        <f t="shared" si="103"/>
        <v>81.391436249999998</v>
      </c>
    </row>
    <row r="691" spans="1:9" ht="15" customHeight="1">
      <c r="A691" s="60">
        <v>3239</v>
      </c>
      <c r="B691" s="59" t="s">
        <v>1280</v>
      </c>
      <c r="C691" s="79">
        <v>1283.8277257946777</v>
      </c>
      <c r="D691" s="79">
        <v>3321.39</v>
      </c>
      <c r="E691" s="79">
        <f t="shared" si="114"/>
        <v>440.82420864025477</v>
      </c>
      <c r="F691" s="79">
        <v>1939.87</v>
      </c>
      <c r="G691" s="79">
        <v>3318.0702103656513</v>
      </c>
      <c r="H691" s="163">
        <f t="shared" si="102"/>
        <v>58.405366427911211</v>
      </c>
      <c r="I691" s="163">
        <f t="shared" si="103"/>
        <v>58.463802060000006</v>
      </c>
    </row>
    <row r="692" spans="1:9" ht="15" customHeight="1">
      <c r="A692" s="60">
        <v>4221</v>
      </c>
      <c r="B692" s="59" t="s">
        <v>1287</v>
      </c>
      <c r="C692" s="79"/>
      <c r="D692" s="79"/>
      <c r="E692" s="79">
        <f t="shared" si="114"/>
        <v>0</v>
      </c>
      <c r="F692" s="79"/>
      <c r="G692" s="79"/>
      <c r="H692" s="163" t="e">
        <f t="shared" si="102"/>
        <v>#DIV/0!</v>
      </c>
      <c r="I692" s="163" t="e">
        <f t="shared" si="103"/>
        <v>#DIV/0!</v>
      </c>
    </row>
    <row r="693" spans="1:9" ht="15" customHeight="1">
      <c r="A693" s="55"/>
      <c r="B693" s="55" t="s">
        <v>1234</v>
      </c>
      <c r="C693" s="56">
        <f>C694+C699</f>
        <v>994.22655783396374</v>
      </c>
      <c r="D693" s="56">
        <f>D694+D699</f>
        <v>301.85000000000002</v>
      </c>
      <c r="E693" s="56"/>
      <c r="F693" s="56">
        <f t="shared" ref="F693" si="115">F694+F699</f>
        <v>0</v>
      </c>
      <c r="G693" s="56">
        <f t="shared" ref="G693" si="116">G694+G699</f>
        <v>1288.1684252438781</v>
      </c>
      <c r="H693" s="161">
        <f t="shared" si="102"/>
        <v>0</v>
      </c>
      <c r="I693" s="161">
        <f t="shared" si="103"/>
        <v>0</v>
      </c>
    </row>
    <row r="694" spans="1:9" ht="15" customHeight="1">
      <c r="A694" s="50"/>
      <c r="B694" s="50" t="s">
        <v>174</v>
      </c>
      <c r="C694" s="53">
        <f>SUM(C695:C698)</f>
        <v>479.9256752272878</v>
      </c>
      <c r="D694" s="53">
        <f>SUM(D695:D698)</f>
        <v>301.85000000000002</v>
      </c>
      <c r="E694" s="53"/>
      <c r="F694" s="53">
        <f t="shared" ref="F694" si="117">SUM(F695:F698)</f>
        <v>0</v>
      </c>
      <c r="G694" s="53">
        <f t="shared" ref="G694" si="118">SUM(G695:G698)</f>
        <v>890</v>
      </c>
      <c r="H694" s="162">
        <f t="shared" si="102"/>
        <v>0</v>
      </c>
      <c r="I694" s="162">
        <f t="shared" si="103"/>
        <v>0</v>
      </c>
    </row>
    <row r="695" spans="1:9" ht="15" hidden="1" customHeight="1">
      <c r="A695" s="60">
        <v>3111</v>
      </c>
      <c r="B695" s="59" t="s">
        <v>1429</v>
      </c>
      <c r="C695" s="79"/>
      <c r="D695" s="79"/>
      <c r="E695" s="79"/>
      <c r="F695" s="79"/>
      <c r="G695" s="79"/>
      <c r="H695" s="163" t="e">
        <f t="shared" si="102"/>
        <v>#DIV/0!</v>
      </c>
      <c r="I695" s="163" t="e">
        <f t="shared" si="103"/>
        <v>#DIV/0!</v>
      </c>
    </row>
    <row r="696" spans="1:9" ht="15" hidden="1" customHeight="1">
      <c r="A696" s="60">
        <v>3132</v>
      </c>
      <c r="B696" s="59" t="s">
        <v>1381</v>
      </c>
      <c r="C696" s="79"/>
      <c r="D696" s="79"/>
      <c r="E696" s="79"/>
      <c r="F696" s="79"/>
      <c r="G696" s="79"/>
      <c r="H696" s="163" t="e">
        <f t="shared" si="102"/>
        <v>#DIV/0!</v>
      </c>
      <c r="I696" s="163" t="e">
        <f t="shared" si="103"/>
        <v>#DIV/0!</v>
      </c>
    </row>
    <row r="697" spans="1:9" ht="15" customHeight="1">
      <c r="A697" s="60">
        <v>3237</v>
      </c>
      <c r="B697" s="59" t="s">
        <v>1278</v>
      </c>
      <c r="C697" s="79"/>
      <c r="D697" s="79">
        <v>301.85000000000002</v>
      </c>
      <c r="E697" s="79">
        <f t="shared" ref="E697:E698" si="119">D697/$E$2</f>
        <v>40.062379719954876</v>
      </c>
      <c r="F697" s="79"/>
      <c r="G697" s="79">
        <v>226</v>
      </c>
      <c r="H697" s="163">
        <f t="shared" si="102"/>
        <v>0</v>
      </c>
      <c r="I697" s="163">
        <f t="shared" si="103"/>
        <v>0</v>
      </c>
    </row>
    <row r="698" spans="1:9" ht="15" customHeight="1">
      <c r="A698" s="60">
        <v>3239</v>
      </c>
      <c r="B698" s="59" t="s">
        <v>1280</v>
      </c>
      <c r="C698" s="79">
        <v>479.9256752272878</v>
      </c>
      <c r="D698" s="79"/>
      <c r="E698" s="79">
        <f t="shared" si="119"/>
        <v>0</v>
      </c>
      <c r="F698" s="79"/>
      <c r="G698" s="79">
        <v>664</v>
      </c>
      <c r="H698" s="163" t="e">
        <f t="shared" si="102"/>
        <v>#DIV/0!</v>
      </c>
      <c r="I698" s="163">
        <f t="shared" si="103"/>
        <v>0</v>
      </c>
    </row>
    <row r="699" spans="1:9" ht="15" customHeight="1">
      <c r="A699" s="50"/>
      <c r="B699" s="50" t="s">
        <v>1263</v>
      </c>
      <c r="C699" s="53">
        <f t="shared" ref="C699:F699" si="120">C701+C700</f>
        <v>514.30088260667594</v>
      </c>
      <c r="D699" s="53">
        <f>D701+D700</f>
        <v>0</v>
      </c>
      <c r="E699" s="53"/>
      <c r="F699" s="53">
        <f t="shared" si="120"/>
        <v>0</v>
      </c>
      <c r="G699" s="53">
        <f>G701+G700</f>
        <v>398.16842524387812</v>
      </c>
      <c r="H699" s="162" t="e">
        <f t="shared" si="102"/>
        <v>#DIV/0!</v>
      </c>
      <c r="I699" s="162">
        <f t="shared" si="103"/>
        <v>0</v>
      </c>
    </row>
    <row r="700" spans="1:9" ht="15" customHeight="1">
      <c r="A700" s="60">
        <v>3237</v>
      </c>
      <c r="B700" s="59" t="s">
        <v>1278</v>
      </c>
      <c r="C700" s="79"/>
      <c r="D700" s="79"/>
      <c r="E700" s="79">
        <f t="shared" ref="E700:E701" si="121">D700/$E$2</f>
        <v>0</v>
      </c>
      <c r="F700" s="79"/>
      <c r="G700" s="79"/>
      <c r="H700" s="163" t="e">
        <f t="shared" si="102"/>
        <v>#DIV/0!</v>
      </c>
      <c r="I700" s="163" t="e">
        <f t="shared" si="103"/>
        <v>#DIV/0!</v>
      </c>
    </row>
    <row r="701" spans="1:9" ht="15" customHeight="1">
      <c r="A701" s="60">
        <v>3239</v>
      </c>
      <c r="B701" s="59" t="s">
        <v>1522</v>
      </c>
      <c r="C701" s="79">
        <v>514.30088260667594</v>
      </c>
      <c r="D701" s="79"/>
      <c r="E701" s="79">
        <f t="shared" si="121"/>
        <v>0</v>
      </c>
      <c r="F701" s="79"/>
      <c r="G701" s="79">
        <v>398.16842524387812</v>
      </c>
      <c r="H701" s="163" t="e">
        <f t="shared" si="102"/>
        <v>#DIV/0!</v>
      </c>
      <c r="I701" s="163">
        <f t="shared" si="103"/>
        <v>0</v>
      </c>
    </row>
    <row r="702" spans="1:9" ht="31.5" customHeight="1">
      <c r="A702" s="55"/>
      <c r="B702" s="55" t="s">
        <v>1435</v>
      </c>
      <c r="C702" s="71">
        <f>C703+C717+C715</f>
        <v>850.48775632092361</v>
      </c>
      <c r="D702" s="71">
        <f t="shared" ref="D702:G702" si="122">D703+D717+D715</f>
        <v>8832.58</v>
      </c>
      <c r="E702" s="71">
        <f t="shared" si="122"/>
        <v>0</v>
      </c>
      <c r="F702" s="71">
        <f t="shared" si="122"/>
        <v>5757.34</v>
      </c>
      <c r="G702" s="71">
        <f t="shared" si="122"/>
        <v>1194.5052757316344</v>
      </c>
      <c r="H702" s="165">
        <f t="shared" si="102"/>
        <v>65.182992964683024</v>
      </c>
      <c r="I702" s="165">
        <f t="shared" si="103"/>
        <v>481.98531366666674</v>
      </c>
    </row>
    <row r="703" spans="1:9" ht="15" customHeight="1">
      <c r="A703" s="50"/>
      <c r="B703" s="50" t="s">
        <v>1263</v>
      </c>
      <c r="C703" s="53">
        <f t="shared" ref="C703:F703" si="123">SUM(C704:C714)</f>
        <v>0</v>
      </c>
      <c r="D703" s="53">
        <f>SUM(D704:D714)</f>
        <v>4773.54</v>
      </c>
      <c r="E703" s="53"/>
      <c r="F703" s="53">
        <f t="shared" si="123"/>
        <v>3896</v>
      </c>
      <c r="G703" s="53">
        <f>SUM(G704:G714)</f>
        <v>0</v>
      </c>
      <c r="H703" s="162">
        <f t="shared" si="102"/>
        <v>81.616578053184853</v>
      </c>
      <c r="I703" s="162" t="e">
        <f t="shared" si="103"/>
        <v>#DIV/0!</v>
      </c>
    </row>
    <row r="704" spans="1:9" ht="15" customHeight="1">
      <c r="A704" s="60">
        <v>3121</v>
      </c>
      <c r="B704" s="59" t="s">
        <v>1316</v>
      </c>
      <c r="C704" s="79"/>
      <c r="D704" s="79"/>
      <c r="E704" s="79">
        <f t="shared" ref="E704:E712" si="124">D704/$E$2</f>
        <v>0</v>
      </c>
      <c r="F704" s="79"/>
      <c r="G704" s="79"/>
      <c r="H704" s="163" t="e">
        <f t="shared" si="102"/>
        <v>#DIV/0!</v>
      </c>
      <c r="I704" s="163" t="e">
        <f t="shared" si="103"/>
        <v>#DIV/0!</v>
      </c>
    </row>
    <row r="705" spans="1:9" ht="15" customHeight="1">
      <c r="A705" s="60">
        <v>3211</v>
      </c>
      <c r="B705" s="59" t="s">
        <v>1264</v>
      </c>
      <c r="C705" s="79"/>
      <c r="D705" s="79"/>
      <c r="E705" s="79">
        <f t="shared" si="124"/>
        <v>0</v>
      </c>
      <c r="F705" s="79"/>
      <c r="G705" s="79"/>
      <c r="H705" s="163" t="e">
        <f t="shared" si="102"/>
        <v>#DIV/0!</v>
      </c>
      <c r="I705" s="163" t="e">
        <f t="shared" si="103"/>
        <v>#DIV/0!</v>
      </c>
    </row>
    <row r="706" spans="1:9" ht="15" customHeight="1">
      <c r="A706" s="60">
        <v>3233</v>
      </c>
      <c r="B706" s="59" t="s">
        <v>1642</v>
      </c>
      <c r="C706" s="79"/>
      <c r="D706" s="79"/>
      <c r="E706" s="79">
        <f t="shared" si="124"/>
        <v>0</v>
      </c>
      <c r="F706" s="79"/>
      <c r="G706" s="79"/>
      <c r="H706" s="163" t="e">
        <f t="shared" si="102"/>
        <v>#DIV/0!</v>
      </c>
      <c r="I706" s="163" t="e">
        <f t="shared" si="103"/>
        <v>#DIV/0!</v>
      </c>
    </row>
    <row r="707" spans="1:9" ht="15" customHeight="1">
      <c r="A707" s="60">
        <v>3235</v>
      </c>
      <c r="B707" s="59" t="s">
        <v>1276</v>
      </c>
      <c r="C707" s="79"/>
      <c r="D707" s="79"/>
      <c r="E707" s="79">
        <f t="shared" si="124"/>
        <v>0</v>
      </c>
      <c r="F707" s="79"/>
      <c r="G707" s="79">
        <v>0</v>
      </c>
      <c r="H707" s="163" t="e">
        <f t="shared" si="102"/>
        <v>#DIV/0!</v>
      </c>
      <c r="I707" s="163" t="e">
        <f t="shared" si="103"/>
        <v>#DIV/0!</v>
      </c>
    </row>
    <row r="708" spans="1:9" ht="15" hidden="1" customHeight="1">
      <c r="A708" s="60">
        <v>3237</v>
      </c>
      <c r="B708" s="59" t="s">
        <v>1318</v>
      </c>
      <c r="C708" s="79"/>
      <c r="D708" s="79"/>
      <c r="E708" s="79">
        <f t="shared" si="124"/>
        <v>0</v>
      </c>
      <c r="F708" s="79"/>
      <c r="G708" s="79">
        <v>0</v>
      </c>
      <c r="H708" s="163" t="e">
        <f t="shared" si="102"/>
        <v>#DIV/0!</v>
      </c>
      <c r="I708" s="163" t="e">
        <f t="shared" si="103"/>
        <v>#DIV/0!</v>
      </c>
    </row>
    <row r="709" spans="1:9" ht="15" customHeight="1">
      <c r="A709" s="60">
        <v>3238</v>
      </c>
      <c r="B709" s="59" t="s">
        <v>1279</v>
      </c>
      <c r="C709" s="79"/>
      <c r="D709" s="79">
        <v>2981.52</v>
      </c>
      <c r="E709" s="79">
        <f t="shared" si="124"/>
        <v>395.71570774437583</v>
      </c>
      <c r="F709" s="79"/>
      <c r="G709" s="79"/>
      <c r="H709" s="163">
        <f t="shared" si="102"/>
        <v>0</v>
      </c>
      <c r="I709" s="163" t="e">
        <f t="shared" si="103"/>
        <v>#DIV/0!</v>
      </c>
    </row>
    <row r="710" spans="1:9" ht="15" customHeight="1">
      <c r="A710" s="60">
        <v>3239</v>
      </c>
      <c r="B710" s="59" t="s">
        <v>1522</v>
      </c>
      <c r="C710" s="79"/>
      <c r="D710" s="79">
        <v>630.42999999999995</v>
      </c>
      <c r="E710" s="79">
        <f t="shared" si="124"/>
        <v>83.672440108832689</v>
      </c>
      <c r="F710" s="79"/>
      <c r="G710" s="79"/>
      <c r="H710" s="163">
        <f t="shared" ref="H710:H725" si="125">F710/D710*100</f>
        <v>0</v>
      </c>
      <c r="I710" s="163" t="e">
        <f t="shared" ref="I710:I725" si="126">F710/G710*100</f>
        <v>#DIV/0!</v>
      </c>
    </row>
    <row r="711" spans="1:9" ht="15" customHeight="1">
      <c r="A711" s="60">
        <v>3241</v>
      </c>
      <c r="B711" s="59" t="s">
        <v>1319</v>
      </c>
      <c r="C711" s="79"/>
      <c r="D711" s="79"/>
      <c r="E711" s="79">
        <f t="shared" si="124"/>
        <v>0</v>
      </c>
      <c r="F711" s="79">
        <v>1950</v>
      </c>
      <c r="G711" s="79">
        <v>0</v>
      </c>
      <c r="H711" s="163" t="e">
        <f t="shared" si="125"/>
        <v>#DIV/0!</v>
      </c>
      <c r="I711" s="163" t="e">
        <f t="shared" si="126"/>
        <v>#DIV/0!</v>
      </c>
    </row>
    <row r="712" spans="1:9" ht="15" customHeight="1">
      <c r="A712" s="60">
        <v>3293</v>
      </c>
      <c r="B712" s="59" t="s">
        <v>1282</v>
      </c>
      <c r="C712" s="79"/>
      <c r="D712" s="79">
        <v>1161.5899999999999</v>
      </c>
      <c r="E712" s="79">
        <f t="shared" si="124"/>
        <v>154.16948702634545</v>
      </c>
      <c r="F712" s="79">
        <v>1946</v>
      </c>
      <c r="G712" s="79">
        <v>0</v>
      </c>
      <c r="H712" s="163">
        <f t="shared" si="125"/>
        <v>167.52899043552375</v>
      </c>
      <c r="I712" s="163" t="e">
        <f t="shared" si="126"/>
        <v>#DIV/0!</v>
      </c>
    </row>
    <row r="713" spans="1:9" ht="15" hidden="1" customHeight="1">
      <c r="A713" s="60">
        <v>3432</v>
      </c>
      <c r="B713" s="81" t="s">
        <v>1321</v>
      </c>
      <c r="C713" s="79"/>
      <c r="D713" s="79"/>
      <c r="E713" s="79"/>
      <c r="F713" s="79"/>
      <c r="G713" s="79">
        <v>0</v>
      </c>
      <c r="H713" s="163" t="e">
        <f t="shared" si="125"/>
        <v>#DIV/0!</v>
      </c>
      <c r="I713" s="163" t="e">
        <f t="shared" si="126"/>
        <v>#DIV/0!</v>
      </c>
    </row>
    <row r="714" spans="1:9" ht="15" hidden="1" customHeight="1">
      <c r="A714" s="60">
        <v>3811</v>
      </c>
      <c r="B714" s="59" t="s">
        <v>1324</v>
      </c>
      <c r="C714" s="79"/>
      <c r="D714" s="79">
        <v>0</v>
      </c>
      <c r="E714" s="79"/>
      <c r="F714" s="79">
        <v>0</v>
      </c>
      <c r="G714" s="79">
        <v>0</v>
      </c>
      <c r="H714" s="163" t="e">
        <f t="shared" si="125"/>
        <v>#DIV/0!</v>
      </c>
      <c r="I714" s="163" t="e">
        <f t="shared" si="126"/>
        <v>#DIV/0!</v>
      </c>
    </row>
    <row r="715" spans="1:9" ht="15" customHeight="1">
      <c r="A715" s="50"/>
      <c r="B715" s="50" t="s">
        <v>1262</v>
      </c>
      <c r="C715" s="53">
        <f>C716</f>
        <v>0</v>
      </c>
      <c r="D715" s="53">
        <f t="shared" ref="D715:G715" si="127">D716</f>
        <v>0</v>
      </c>
      <c r="E715" s="53">
        <f t="shared" si="127"/>
        <v>0</v>
      </c>
      <c r="F715" s="53">
        <f t="shared" si="127"/>
        <v>97.5</v>
      </c>
      <c r="G715" s="53">
        <f t="shared" si="127"/>
        <v>0</v>
      </c>
      <c r="H715" s="162" t="e">
        <f t="shared" si="125"/>
        <v>#DIV/0!</v>
      </c>
      <c r="I715" s="162" t="e">
        <f t="shared" si="126"/>
        <v>#DIV/0!</v>
      </c>
    </row>
    <row r="716" spans="1:9" ht="15" customHeight="1">
      <c r="A716" s="60">
        <v>3239</v>
      </c>
      <c r="B716" s="59" t="s">
        <v>1522</v>
      </c>
      <c r="C716" s="79"/>
      <c r="D716" s="79"/>
      <c r="E716" s="79">
        <f t="shared" ref="E716" si="128">D716/$E$2</f>
        <v>0</v>
      </c>
      <c r="F716" s="79">
        <v>97.5</v>
      </c>
      <c r="G716" s="79"/>
      <c r="H716" s="163" t="e">
        <f t="shared" si="125"/>
        <v>#DIV/0!</v>
      </c>
      <c r="I716" s="163" t="e">
        <f t="shared" si="126"/>
        <v>#DIV/0!</v>
      </c>
    </row>
    <row r="717" spans="1:9" ht="15" customHeight="1">
      <c r="A717" s="50"/>
      <c r="B717" s="50" t="s">
        <v>1514</v>
      </c>
      <c r="C717" s="53">
        <f t="shared" ref="C717:F717" si="129">SUM(C718:C724)</f>
        <v>850.48775632092361</v>
      </c>
      <c r="D717" s="53">
        <f>SUM(D718:D724)</f>
        <v>4059.04</v>
      </c>
      <c r="E717" s="53"/>
      <c r="F717" s="53">
        <f t="shared" si="129"/>
        <v>1763.84</v>
      </c>
      <c r="G717" s="53">
        <f t="shared" ref="G717" si="130">SUM(G718:G724)</f>
        <v>1194.5052757316344</v>
      </c>
      <c r="H717" s="162">
        <f t="shared" si="125"/>
        <v>43.454609957034172</v>
      </c>
      <c r="I717" s="162">
        <f t="shared" si="126"/>
        <v>147.66280533333332</v>
      </c>
    </row>
    <row r="718" spans="1:9" ht="15" customHeight="1">
      <c r="A718" s="60">
        <v>3211</v>
      </c>
      <c r="B718" s="59" t="s">
        <v>1264</v>
      </c>
      <c r="C718" s="79">
        <v>722.94113743446803</v>
      </c>
      <c r="D718" s="79">
        <v>955.17</v>
      </c>
      <c r="E718" s="79">
        <f t="shared" ref="E718:E724" si="131">D718/$E$2</f>
        <v>126.77284491339836</v>
      </c>
      <c r="F718" s="79"/>
      <c r="G718" s="79">
        <v>796.33685048775624</v>
      </c>
      <c r="H718" s="163">
        <f t="shared" si="125"/>
        <v>0</v>
      </c>
      <c r="I718" s="163">
        <f t="shared" si="126"/>
        <v>0</v>
      </c>
    </row>
    <row r="719" spans="1:9" ht="15" customHeight="1">
      <c r="A719" s="60">
        <v>3221</v>
      </c>
      <c r="B719" s="59" t="s">
        <v>1267</v>
      </c>
      <c r="C719" s="79">
        <v>0</v>
      </c>
      <c r="D719" s="79">
        <v>75.86</v>
      </c>
      <c r="E719" s="79">
        <f t="shared" si="131"/>
        <v>10.068352246333532</v>
      </c>
      <c r="F719" s="79"/>
      <c r="G719" s="79">
        <v>0</v>
      </c>
      <c r="H719" s="163">
        <f t="shared" si="125"/>
        <v>0</v>
      </c>
      <c r="I719" s="163" t="e">
        <f t="shared" si="126"/>
        <v>#DIV/0!</v>
      </c>
    </row>
    <row r="720" spans="1:9" ht="15" customHeight="1">
      <c r="A720" s="60">
        <v>3235</v>
      </c>
      <c r="B720" s="59" t="s">
        <v>1276</v>
      </c>
      <c r="C720" s="79">
        <v>0</v>
      </c>
      <c r="D720" s="79"/>
      <c r="E720" s="79">
        <f t="shared" si="131"/>
        <v>0</v>
      </c>
      <c r="F720" s="79"/>
      <c r="G720" s="79">
        <v>132.72280841462606</v>
      </c>
      <c r="H720" s="163" t="e">
        <f t="shared" si="125"/>
        <v>#DIV/0!</v>
      </c>
      <c r="I720" s="163">
        <f t="shared" si="126"/>
        <v>0</v>
      </c>
    </row>
    <row r="721" spans="1:9" ht="15" customHeight="1">
      <c r="A721" s="60">
        <v>3237</v>
      </c>
      <c r="B721" s="59" t="s">
        <v>1318</v>
      </c>
      <c r="C721" s="79">
        <v>0</v>
      </c>
      <c r="D721" s="79">
        <v>532.92999999999995</v>
      </c>
      <c r="E721" s="79">
        <f t="shared" si="131"/>
        <v>70.731966288406653</v>
      </c>
      <c r="F721" s="79">
        <v>1193.8399999999999</v>
      </c>
      <c r="G721" s="79">
        <v>0</v>
      </c>
      <c r="H721" s="163">
        <f t="shared" si="125"/>
        <v>224.01441089824181</v>
      </c>
      <c r="I721" s="163" t="e">
        <f t="shared" si="126"/>
        <v>#DIV/0!</v>
      </c>
    </row>
    <row r="722" spans="1:9" ht="15" customHeight="1">
      <c r="A722" s="60">
        <v>3239</v>
      </c>
      <c r="B722" s="59" t="s">
        <v>1529</v>
      </c>
      <c r="C722" s="79">
        <v>0</v>
      </c>
      <c r="D722" s="79">
        <v>1690.45</v>
      </c>
      <c r="E722" s="79">
        <f t="shared" si="131"/>
        <v>224.36127148450461</v>
      </c>
      <c r="F722" s="79"/>
      <c r="G722" s="79">
        <v>0</v>
      </c>
      <c r="H722" s="163">
        <f t="shared" si="125"/>
        <v>0</v>
      </c>
      <c r="I722" s="163" t="e">
        <f t="shared" si="126"/>
        <v>#DIV/0!</v>
      </c>
    </row>
    <row r="723" spans="1:9" ht="15" customHeight="1">
      <c r="A723" s="60">
        <v>3241</v>
      </c>
      <c r="B723" s="59" t="s">
        <v>1319</v>
      </c>
      <c r="C723" s="79">
        <v>0</v>
      </c>
      <c r="D723" s="79">
        <v>256.18</v>
      </c>
      <c r="E723" s="79">
        <f t="shared" si="131"/>
        <v>34.000929059658901</v>
      </c>
      <c r="F723" s="79">
        <v>570</v>
      </c>
      <c r="G723" s="79">
        <v>0</v>
      </c>
      <c r="H723" s="163">
        <f t="shared" si="125"/>
        <v>222.49980482473259</v>
      </c>
      <c r="I723" s="163" t="e">
        <f t="shared" si="126"/>
        <v>#DIV/0!</v>
      </c>
    </row>
    <row r="724" spans="1:9" ht="15" customHeight="1">
      <c r="A724" s="60">
        <v>3293</v>
      </c>
      <c r="B724" s="59" t="s">
        <v>1282</v>
      </c>
      <c r="C724" s="79">
        <v>127.54661888645563</v>
      </c>
      <c r="D724" s="79">
        <v>548.45000000000005</v>
      </c>
      <c r="E724" s="79">
        <f t="shared" si="131"/>
        <v>72.791824275001659</v>
      </c>
      <c r="F724" s="79"/>
      <c r="G724" s="79">
        <v>265.44561682925212</v>
      </c>
      <c r="H724" s="163">
        <f>F724/D724*100</f>
        <v>0</v>
      </c>
      <c r="I724" s="163">
        <f t="shared" si="126"/>
        <v>0</v>
      </c>
    </row>
    <row r="725" spans="1:9" ht="15" customHeight="1">
      <c r="A725" s="48"/>
      <c r="B725" s="48" t="s">
        <v>1386</v>
      </c>
      <c r="C725" s="57">
        <f t="shared" ref="C725:F725" si="132">C5+C16+C67+C232+C178</f>
        <v>7053565.3328024419</v>
      </c>
      <c r="D725" s="57">
        <f>D5+D16+D67+D232+D178</f>
        <v>3405714.6199999996</v>
      </c>
      <c r="E725" s="57"/>
      <c r="F725" s="57">
        <f t="shared" si="132"/>
        <v>3178483.78</v>
      </c>
      <c r="G725" s="57">
        <f>G5+G16+G67+G232+G178</f>
        <v>6259684.5707080755</v>
      </c>
      <c r="H725" s="103">
        <f t="shared" si="125"/>
        <v>93.327954178380352</v>
      </c>
      <c r="I725" s="103">
        <f t="shared" si="126"/>
        <v>50.77705983578754</v>
      </c>
    </row>
    <row r="727" spans="1:9">
      <c r="D727" s="94"/>
      <c r="E727" s="94"/>
    </row>
    <row r="729" spans="1:9">
      <c r="D729" s="93"/>
      <c r="E729" s="93"/>
    </row>
  </sheetData>
  <mergeCells count="1">
    <mergeCell ref="A1:I1"/>
  </mergeCells>
  <dataValidations count="1">
    <dataValidation type="whole" allowBlank="1" showInputMessage="1" showErrorMessage="1" errorTitle="GREŠKA" error="U ovo polje je dozvoljen unos samo brojčanih vrijednosti (bez decimala!)" sqref="C144:G144" xr:uid="{00000000-0002-0000-0700-000000000000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H424"/>
  <sheetViews>
    <sheetView zoomScale="80" zoomScaleNormal="80" workbookViewId="0">
      <selection activeCell="E278" sqref="E278:F278"/>
    </sheetView>
  </sheetViews>
  <sheetFormatPr defaultRowHeight="15"/>
  <cols>
    <col min="2" max="2" width="66.7109375" customWidth="1"/>
    <col min="3" max="3" width="15.42578125" style="99" customWidth="1"/>
    <col min="4" max="4" width="19.28515625" style="99" customWidth="1"/>
    <col min="5" max="6" width="15.42578125" style="116" customWidth="1"/>
    <col min="7" max="7" width="13" style="95" customWidth="1"/>
    <col min="8" max="8" width="11.28515625" customWidth="1"/>
  </cols>
  <sheetData>
    <row r="2" spans="1:8" s="19" customFormat="1" ht="80.25" customHeight="1">
      <c r="A2" s="55" t="s">
        <v>1347</v>
      </c>
      <c r="B2" s="69" t="s">
        <v>1385</v>
      </c>
      <c r="C2" s="27" t="str">
        <f>'Opći dio'!B11</f>
        <v>Izvršenje 2021.</v>
      </c>
      <c r="D2" s="27" t="str">
        <f>'Opći dio'!C11</f>
        <v>IZVRŠENJE                   I.-VI. 2022.</v>
      </c>
      <c r="E2" s="27" t="str">
        <f>'Opći dio'!D11</f>
        <v>IZVRŠENJE                 I. -VI. 2023.</v>
      </c>
      <c r="F2" s="27" t="str">
        <f>'Opći dio'!E11</f>
        <v>PLAN 2023.</v>
      </c>
      <c r="G2" s="27" t="str">
        <f>'Opći dio prihodi'!G3</f>
        <v>Indeks                (4/3)</v>
      </c>
      <c r="H2" s="27" t="str">
        <f>'Opći dio prihodi'!H3</f>
        <v>Indeks (4/5)</v>
      </c>
    </row>
    <row r="3" spans="1:8" s="19" customFormat="1" ht="15" customHeight="1">
      <c r="A3" s="68">
        <f>'Opći dio prihodi'!A4</f>
        <v>0</v>
      </c>
      <c r="B3" s="68">
        <f>'Opći dio prihodi'!B4</f>
        <v>1</v>
      </c>
      <c r="C3" s="68">
        <f>'Opći dio prihodi'!C4</f>
        <v>2</v>
      </c>
      <c r="D3" s="68">
        <f>'Opći dio prihodi'!D4</f>
        <v>3</v>
      </c>
      <c r="E3" s="68">
        <f>'Opći dio prihodi'!E4</f>
        <v>4</v>
      </c>
      <c r="F3" s="68">
        <f>'Opći dio prihodi'!F4</f>
        <v>5</v>
      </c>
      <c r="G3" s="68">
        <f>'Opći dio prihodi'!G4</f>
        <v>6</v>
      </c>
      <c r="H3" s="68">
        <f>'Opći dio prihodi'!H4</f>
        <v>7</v>
      </c>
    </row>
    <row r="4" spans="1:8" s="19" customFormat="1" ht="30" customHeight="1">
      <c r="A4" s="88"/>
      <c r="B4" s="88" t="s">
        <v>1512</v>
      </c>
      <c r="C4" s="89">
        <f>C5</f>
        <v>2856973.7872453379</v>
      </c>
      <c r="D4" s="89">
        <f>D5</f>
        <v>1460053.67</v>
      </c>
      <c r="E4" s="89">
        <f t="shared" ref="E4" si="0">E5</f>
        <v>1636674.74</v>
      </c>
      <c r="F4" s="89">
        <f>F5</f>
        <v>3518688</v>
      </c>
      <c r="G4" s="90">
        <f>E4/D4*100</f>
        <v>112.09688887669451</v>
      </c>
      <c r="H4" s="90">
        <f>E4/F4*100</f>
        <v>46.51377843105157</v>
      </c>
    </row>
    <row r="5" spans="1:8" s="19" customFormat="1" ht="15" customHeight="1">
      <c r="A5" s="50"/>
      <c r="B5" s="50" t="s">
        <v>1261</v>
      </c>
      <c r="C5" s="53">
        <f>SUM(C6:C13)</f>
        <v>2856973.7872453379</v>
      </c>
      <c r="D5" s="53">
        <f>SUM(D6:D13)</f>
        <v>1460053.67</v>
      </c>
      <c r="E5" s="53">
        <f t="shared" ref="E5" si="1">SUM(E6:E13)</f>
        <v>1636674.74</v>
      </c>
      <c r="F5" s="53">
        <f t="shared" ref="F5" si="2">SUM(F6:F13)</f>
        <v>3518688</v>
      </c>
      <c r="G5" s="101">
        <f t="shared" ref="G5:G68" si="3">E5/D5*100</f>
        <v>112.09688887669451</v>
      </c>
      <c r="H5" s="101">
        <f t="shared" ref="H5:H68" si="4">E5/F5*100</f>
        <v>46.51377843105157</v>
      </c>
    </row>
    <row r="6" spans="1:8" s="156" customFormat="1" ht="15" customHeight="1">
      <c r="A6" s="155">
        <v>3111</v>
      </c>
      <c r="B6" s="145" t="s">
        <v>1429</v>
      </c>
      <c r="C6" s="79">
        <f>'Rashodi po aktiv. i izv.fin.'!C8+'Rashodi po aktiv. i izv.fin.'!C70</f>
        <v>2353775.1675625453</v>
      </c>
      <c r="D6" s="79">
        <f>'Rashodi po aktiv. i izv.fin.'!D8+'Rashodi po aktiv. i izv.fin.'!D70</f>
        <v>1193589.2899999998</v>
      </c>
      <c r="E6" s="79">
        <f>'Rashodi po aktiv. i izv.fin.'!F8+'Rashodi po aktiv. i izv.fin.'!F70</f>
        <v>1335918.19</v>
      </c>
      <c r="F6" s="79">
        <f>'Rashodi po aktiv. i izv.fin.'!G8+'Rashodi po aktiv. i izv.fin.'!G70</f>
        <v>2861918</v>
      </c>
      <c r="G6" s="98">
        <f t="shared" si="3"/>
        <v>111.92444513304909</v>
      </c>
      <c r="H6" s="98">
        <f t="shared" si="4"/>
        <v>46.679121833679375</v>
      </c>
    </row>
    <row r="7" spans="1:8" s="156" customFormat="1" ht="15" customHeight="1">
      <c r="A7" s="155">
        <v>3114</v>
      </c>
      <c r="B7" s="145" t="s">
        <v>1628</v>
      </c>
      <c r="C7" s="79">
        <f>'Rashodi po aktiv. i izv.fin.'!C9</f>
        <v>0</v>
      </c>
      <c r="D7" s="79">
        <f>'Rashodi po aktiv. i izv.fin.'!D9</f>
        <v>6395.87</v>
      </c>
      <c r="E7" s="79">
        <f>'Rashodi po aktiv. i izv.fin.'!F9</f>
        <v>989.91</v>
      </c>
      <c r="F7" s="79">
        <f>'Rashodi po aktiv. i izv.fin.'!G9</f>
        <v>38732</v>
      </c>
      <c r="G7" s="98">
        <f t="shared" si="3"/>
        <v>15.477331465461305</v>
      </c>
      <c r="H7" s="98">
        <f t="shared" si="4"/>
        <v>2.5557936589899821</v>
      </c>
    </row>
    <row r="8" spans="1:8" s="156" customFormat="1" ht="15" customHeight="1">
      <c r="A8" s="155">
        <v>3121</v>
      </c>
      <c r="B8" s="145" t="s">
        <v>1316</v>
      </c>
      <c r="C8" s="79">
        <f>'Rashodi po aktiv. i izv.fin.'!C10</f>
        <v>65181.232994890168</v>
      </c>
      <c r="D8" s="79">
        <f>'Rashodi po aktiv. i izv.fin.'!D10</f>
        <v>31402.13</v>
      </c>
      <c r="E8" s="79">
        <f>'Rashodi po aktiv. i izv.fin.'!F10</f>
        <v>43633.22</v>
      </c>
      <c r="F8" s="79">
        <f>'Rashodi po aktiv. i izv.fin.'!G10</f>
        <v>63538</v>
      </c>
      <c r="G8" s="98">
        <f t="shared" si="3"/>
        <v>138.94987378244724</v>
      </c>
      <c r="H8" s="98">
        <f>E8/F8*100</f>
        <v>68.672636847241023</v>
      </c>
    </row>
    <row r="9" spans="1:8" s="156" customFormat="1" ht="15" customHeight="1">
      <c r="A9" s="155">
        <v>3132</v>
      </c>
      <c r="B9" s="145" t="s">
        <v>1381</v>
      </c>
      <c r="C9" s="79">
        <f>'Rashodi po aktiv. i izv.fin.'!C11+'Rashodi po aktiv. i izv.fin.'!C71</f>
        <v>388372.95109164511</v>
      </c>
      <c r="D9" s="79">
        <f>'Rashodi po aktiv. i izv.fin.'!D11+'Rashodi po aktiv. i izv.fin.'!D71</f>
        <v>197997.37</v>
      </c>
      <c r="E9" s="79">
        <f>'Rashodi po aktiv. i izv.fin.'!F11+'Rashodi po aktiv. i izv.fin.'!F71</f>
        <v>220589.99</v>
      </c>
      <c r="F9" s="79">
        <f>'Rashodi po aktiv. i izv.fin.'!G11+'Rashodi po aktiv. i izv.fin.'!G71</f>
        <v>472216</v>
      </c>
      <c r="G9" s="98">
        <f t="shared" si="3"/>
        <v>111.41056570599903</v>
      </c>
      <c r="H9" s="98">
        <f t="shared" si="4"/>
        <v>46.713789875819536</v>
      </c>
    </row>
    <row r="10" spans="1:8" s="156" customFormat="1" ht="15" customHeight="1">
      <c r="A10" s="155">
        <v>3133</v>
      </c>
      <c r="B10" s="145" t="s">
        <v>1430</v>
      </c>
      <c r="C10" s="79">
        <f>'Rashodi po aktiv. i izv.fin.'!C12+'Rashodi po aktiv. i izv.fin.'!C72</f>
        <v>0</v>
      </c>
      <c r="D10" s="79">
        <f>'Rashodi po aktiv. i izv.fin.'!D12+'Rashodi po aktiv. i izv.fin.'!D72</f>
        <v>0.35</v>
      </c>
      <c r="E10" s="79">
        <f>'Rashodi po aktiv. i izv.fin.'!F12+'Rashodi po aktiv. i izv.fin.'!F72</f>
        <v>0</v>
      </c>
      <c r="F10" s="79">
        <f>'Rashodi po aktiv. i izv.fin.'!G12+'Rashodi po aktiv. i izv.fin.'!G72</f>
        <v>0</v>
      </c>
      <c r="G10" s="98">
        <f t="shared" si="3"/>
        <v>0</v>
      </c>
      <c r="H10" s="98" t="e">
        <f t="shared" si="4"/>
        <v>#DIV/0!</v>
      </c>
    </row>
    <row r="11" spans="1:8" s="156" customFormat="1" ht="15" customHeight="1">
      <c r="A11" s="155">
        <v>3212</v>
      </c>
      <c r="B11" s="145" t="s">
        <v>1265</v>
      </c>
      <c r="C11" s="79">
        <f>'Rashodi po aktiv. i izv.fin.'!C13</f>
        <v>43275.333466056138</v>
      </c>
      <c r="D11" s="79">
        <f>'Rashodi po aktiv. i izv.fin.'!D13</f>
        <v>28463.82</v>
      </c>
      <c r="E11" s="79">
        <f>'Rashodi po aktiv. i izv.fin.'!F13</f>
        <v>33754.57</v>
      </c>
      <c r="F11" s="79">
        <f>'Rashodi po aktiv. i izv.fin.'!G13</f>
        <v>70537</v>
      </c>
      <c r="G11" s="98">
        <f t="shared" si="3"/>
        <v>118.58763159688334</v>
      </c>
      <c r="H11" s="98">
        <f t="shared" si="4"/>
        <v>47.853707983044359</v>
      </c>
    </row>
    <row r="12" spans="1:8" s="19" customFormat="1" ht="15" customHeight="1">
      <c r="A12" s="60">
        <v>3236</v>
      </c>
      <c r="B12" s="145" t="s">
        <v>1277</v>
      </c>
      <c r="C12" s="79">
        <f>'Rashodi po aktiv. i izv.fin.'!C14</f>
        <v>2322.649147255956</v>
      </c>
      <c r="D12" s="79">
        <f>'Rashodi po aktiv. i izv.fin.'!D14</f>
        <v>0</v>
      </c>
      <c r="E12" s="79">
        <f>'Rashodi po aktiv. i izv.fin.'!F14</f>
        <v>0</v>
      </c>
      <c r="F12" s="79">
        <f>'Rashodi po aktiv. i izv.fin.'!G14</f>
        <v>7300</v>
      </c>
      <c r="G12" s="98" t="e">
        <f t="shared" si="3"/>
        <v>#DIV/0!</v>
      </c>
      <c r="H12" s="98">
        <f t="shared" si="4"/>
        <v>0</v>
      </c>
    </row>
    <row r="13" spans="1:8" s="19" customFormat="1" ht="15" customHeight="1">
      <c r="A13" s="60">
        <v>3295</v>
      </c>
      <c r="B13" s="145" t="s">
        <v>1284</v>
      </c>
      <c r="C13" s="79">
        <f>'Rashodi po aktiv. i izv.fin.'!C15</f>
        <v>4046.4529829451189</v>
      </c>
      <c r="D13" s="79">
        <f>'Rashodi po aktiv. i izv.fin.'!D15</f>
        <v>2204.84</v>
      </c>
      <c r="E13" s="79">
        <f>'Rashodi po aktiv. i izv.fin.'!F15</f>
        <v>1788.86</v>
      </c>
      <c r="F13" s="79">
        <f>'Rashodi po aktiv. i izv.fin.'!G15</f>
        <v>4447</v>
      </c>
      <c r="G13" s="98">
        <f t="shared" si="3"/>
        <v>81.133324867110517</v>
      </c>
      <c r="H13" s="98">
        <f t="shared" si="4"/>
        <v>40.226219923543958</v>
      </c>
    </row>
    <row r="14" spans="1:8" s="19" customFormat="1" ht="30" customHeight="1">
      <c r="A14" s="88"/>
      <c r="B14" s="88" t="s">
        <v>1513</v>
      </c>
      <c r="C14" s="89">
        <f>C15</f>
        <v>442706.74895480782</v>
      </c>
      <c r="D14" s="89">
        <f>D15</f>
        <v>260886.61999999997</v>
      </c>
      <c r="E14" s="89">
        <f t="shared" ref="E14" si="5">E15</f>
        <v>262121.62</v>
      </c>
      <c r="F14" s="89">
        <f>F15</f>
        <v>390009.2145464198</v>
      </c>
      <c r="G14" s="167">
        <f t="shared" si="3"/>
        <v>100.47338571828637</v>
      </c>
      <c r="H14" s="167">
        <f t="shared" si="4"/>
        <v>67.209083843018192</v>
      </c>
    </row>
    <row r="15" spans="1:8" s="19" customFormat="1" ht="15" customHeight="1">
      <c r="A15" s="50"/>
      <c r="B15" s="50" t="s">
        <v>1261</v>
      </c>
      <c r="C15" s="53">
        <f>SUM(C16:C56)</f>
        <v>442706.74895480782</v>
      </c>
      <c r="D15" s="53">
        <f>SUM(D16:D56)</f>
        <v>260886.61999999997</v>
      </c>
      <c r="E15" s="53">
        <f t="shared" ref="E15" si="6">SUM(E16:E56)</f>
        <v>262121.62</v>
      </c>
      <c r="F15" s="53">
        <f t="shared" ref="F15" si="7">SUM(F16:F56)</f>
        <v>390009.2145464198</v>
      </c>
      <c r="G15" s="101">
        <f t="shared" si="3"/>
        <v>100.47338571828637</v>
      </c>
      <c r="H15" s="101">
        <f t="shared" si="4"/>
        <v>67.209083843018192</v>
      </c>
    </row>
    <row r="16" spans="1:8" s="156" customFormat="1" ht="15" customHeight="1">
      <c r="A16" s="155">
        <v>3111</v>
      </c>
      <c r="B16" s="59" t="s">
        <v>1429</v>
      </c>
      <c r="C16" s="79">
        <f>'Rashodi po aktiv. i izv.fin.'!C19</f>
        <v>0</v>
      </c>
      <c r="D16" s="79">
        <f>'Rashodi po aktiv. i izv.fin.'!D19</f>
        <v>6177.01</v>
      </c>
      <c r="E16" s="79">
        <f>'Rashodi po aktiv. i izv.fin.'!F19</f>
        <v>742.89</v>
      </c>
      <c r="F16" s="79">
        <f>'Rashodi po aktiv. i izv.fin.'!G19</f>
        <v>0</v>
      </c>
      <c r="G16" s="98">
        <f t="shared" si="3"/>
        <v>12.026692525995585</v>
      </c>
      <c r="H16" s="98" t="e">
        <f t="shared" si="4"/>
        <v>#DIV/0!</v>
      </c>
    </row>
    <row r="17" spans="1:8" s="156" customFormat="1" ht="15" customHeight="1">
      <c r="A17" s="155">
        <v>3112</v>
      </c>
      <c r="B17" s="59" t="s">
        <v>1446</v>
      </c>
      <c r="C17" s="79">
        <f>'Rashodi po aktiv. i izv.fin.'!C20</f>
        <v>95.958590483774628</v>
      </c>
      <c r="D17" s="79">
        <f>'Rashodi po aktiv. i izv.fin.'!D20</f>
        <v>0</v>
      </c>
      <c r="E17" s="79">
        <f>'Rashodi po aktiv. i izv.fin.'!F20</f>
        <v>0</v>
      </c>
      <c r="F17" s="79">
        <f>'Rashodi po aktiv. i izv.fin.'!G20</f>
        <v>0</v>
      </c>
      <c r="G17" s="98" t="e">
        <f t="shared" si="3"/>
        <v>#DIV/0!</v>
      </c>
      <c r="H17" s="98" t="e">
        <f t="shared" si="4"/>
        <v>#DIV/0!</v>
      </c>
    </row>
    <row r="18" spans="1:8" s="156" customFormat="1" ht="15" customHeight="1">
      <c r="A18" s="155">
        <v>3113</v>
      </c>
      <c r="B18" s="59" t="s">
        <v>1549</v>
      </c>
      <c r="C18" s="79">
        <f>'Rashodi po aktiv. i izv.fin.'!C21</f>
        <v>0</v>
      </c>
      <c r="D18" s="79">
        <f>'Rashodi po aktiv. i izv.fin.'!D21</f>
        <v>0</v>
      </c>
      <c r="E18" s="79">
        <f>'Rashodi po aktiv. i izv.fin.'!F21</f>
        <v>0</v>
      </c>
      <c r="F18" s="79">
        <f>'Rashodi po aktiv. i izv.fin.'!G21</f>
        <v>0</v>
      </c>
      <c r="G18" s="98" t="e">
        <f t="shared" si="3"/>
        <v>#DIV/0!</v>
      </c>
      <c r="H18" s="98" t="e">
        <f t="shared" si="4"/>
        <v>#DIV/0!</v>
      </c>
    </row>
    <row r="19" spans="1:8" s="156" customFormat="1" ht="15" customHeight="1">
      <c r="A19" s="155">
        <v>3132</v>
      </c>
      <c r="B19" s="59" t="s">
        <v>1381</v>
      </c>
      <c r="C19" s="79">
        <f>'Rashodi po aktiv. i izv.fin.'!C22</f>
        <v>153.4275665273077</v>
      </c>
      <c r="D19" s="79">
        <f>'Rashodi po aktiv. i izv.fin.'!D22</f>
        <v>0</v>
      </c>
      <c r="E19" s="79">
        <f>'Rashodi po aktiv. i izv.fin.'!F22</f>
        <v>122.58</v>
      </c>
      <c r="F19" s="79">
        <f>'Rashodi po aktiv. i izv.fin.'!G22</f>
        <v>0</v>
      </c>
      <c r="G19" s="98" t="e">
        <f t="shared" si="3"/>
        <v>#DIV/0!</v>
      </c>
      <c r="H19" s="98" t="e">
        <f t="shared" si="4"/>
        <v>#DIV/0!</v>
      </c>
    </row>
    <row r="20" spans="1:8" s="156" customFormat="1" ht="15" hidden="1" customHeight="1">
      <c r="A20" s="155">
        <v>3133</v>
      </c>
      <c r="B20" s="59" t="s">
        <v>1430</v>
      </c>
      <c r="C20" s="79">
        <f>'Rashodi po aktiv. i izv.fin.'!C23</f>
        <v>0</v>
      </c>
      <c r="D20" s="79">
        <f>'Rashodi po aktiv. i izv.fin.'!D23</f>
        <v>0</v>
      </c>
      <c r="E20" s="79">
        <f>'Rashodi po aktiv. i izv.fin.'!F23</f>
        <v>0</v>
      </c>
      <c r="F20" s="79">
        <f>'Rashodi po aktiv. i izv.fin.'!G23</f>
        <v>0</v>
      </c>
      <c r="G20" s="98" t="e">
        <f t="shared" si="3"/>
        <v>#DIV/0!</v>
      </c>
      <c r="H20" s="98" t="e">
        <f t="shared" si="4"/>
        <v>#DIV/0!</v>
      </c>
    </row>
    <row r="21" spans="1:8" s="156" customFormat="1" ht="15" customHeight="1">
      <c r="A21" s="155">
        <v>3211</v>
      </c>
      <c r="B21" s="145" t="s">
        <v>1264</v>
      </c>
      <c r="C21" s="79">
        <f>'Rashodi po aktiv. i izv.fin.'!C24+'Rashodi po aktiv. i izv.fin.'!C589</f>
        <v>7869.0025880947642</v>
      </c>
      <c r="D21" s="79">
        <f>'Rashodi po aktiv. i izv.fin.'!D24+'Rashodi po aktiv. i izv.fin.'!D589</f>
        <v>0</v>
      </c>
      <c r="E21" s="79">
        <f>'Rashodi po aktiv. i izv.fin.'!F24+'Rashodi po aktiv. i izv.fin.'!F589</f>
        <v>9001.08</v>
      </c>
      <c r="F21" s="79">
        <f>'Rashodi po aktiv. i izv.fin.'!G24+'Rashodi po aktiv. i izv.fin.'!G589</f>
        <v>6636.1404207313026</v>
      </c>
      <c r="G21" s="98" t="e">
        <f t="shared" si="3"/>
        <v>#DIV/0!</v>
      </c>
      <c r="H21" s="98">
        <f t="shared" si="4"/>
        <v>135.63727452000001</v>
      </c>
    </row>
    <row r="22" spans="1:8" s="19" customFormat="1" ht="15" customHeight="1">
      <c r="A22" s="60">
        <v>3213</v>
      </c>
      <c r="B22" s="145" t="s">
        <v>1266</v>
      </c>
      <c r="C22" s="79">
        <f>'Rashodi po aktiv. i izv.fin.'!C25+'Rashodi po aktiv. i izv.fin.'!C590</f>
        <v>1179.6403211891964</v>
      </c>
      <c r="D22" s="79">
        <f>'Rashodi po aktiv. i izv.fin.'!D25+'Rashodi po aktiv. i izv.fin.'!D590</f>
        <v>3076.07</v>
      </c>
      <c r="E22" s="79">
        <f>'Rashodi po aktiv. i izv.fin.'!F25+'Rashodi po aktiv. i izv.fin.'!F590</f>
        <v>1693</v>
      </c>
      <c r="F22" s="79">
        <f>'Rashodi po aktiv. i izv.fin.'!G25+'Rashodi po aktiv. i izv.fin.'!G590</f>
        <v>6636.1404207313026</v>
      </c>
      <c r="G22" s="98">
        <f t="shared" si="3"/>
        <v>55.037759218743396</v>
      </c>
      <c r="H22" s="98">
        <f t="shared" si="4"/>
        <v>25.511816999999997</v>
      </c>
    </row>
    <row r="23" spans="1:8" s="19" customFormat="1" ht="15" customHeight="1">
      <c r="A23" s="60">
        <v>3214</v>
      </c>
      <c r="B23" s="145" t="s">
        <v>1454</v>
      </c>
      <c r="C23" s="79">
        <f>'Rashodi po aktiv. i izv.fin.'!C26</f>
        <v>180.76846506072067</v>
      </c>
      <c r="D23" s="79">
        <f>'Rashodi po aktiv. i izv.fin.'!D26</f>
        <v>0</v>
      </c>
      <c r="E23" s="79">
        <f>'Rashodi po aktiv. i izv.fin.'!F26</f>
        <v>0</v>
      </c>
      <c r="F23" s="79">
        <f>'Rashodi po aktiv. i izv.fin.'!G26</f>
        <v>0</v>
      </c>
      <c r="G23" s="98" t="e">
        <f t="shared" si="3"/>
        <v>#DIV/0!</v>
      </c>
      <c r="H23" s="98" t="e">
        <f t="shared" si="4"/>
        <v>#DIV/0!</v>
      </c>
    </row>
    <row r="24" spans="1:8" s="19" customFormat="1" ht="15" customHeight="1">
      <c r="A24" s="60">
        <v>3221</v>
      </c>
      <c r="B24" s="145" t="s">
        <v>1267</v>
      </c>
      <c r="C24" s="79">
        <f>'Rashodi po aktiv. i izv.fin.'!C27+'Rashodi po aktiv. i izv.fin.'!C591</f>
        <v>25635.808613710265</v>
      </c>
      <c r="D24" s="79">
        <f>'Rashodi po aktiv. i izv.fin.'!D27+'Rashodi po aktiv. i izv.fin.'!D591</f>
        <v>13104.49</v>
      </c>
      <c r="E24" s="79">
        <f>'Rashodi po aktiv. i izv.fin.'!F27+'Rashodi po aktiv. i izv.fin.'!F591</f>
        <v>15630.54</v>
      </c>
      <c r="F24" s="79">
        <f>'Rashodi po aktiv. i izv.fin.'!G27+'Rashodi po aktiv. i izv.fin.'!G591</f>
        <v>17872</v>
      </c>
      <c r="G24" s="98">
        <f t="shared" si="3"/>
        <v>119.27621754070552</v>
      </c>
      <c r="H24" s="98">
        <f t="shared" si="4"/>
        <v>87.45825872873769</v>
      </c>
    </row>
    <row r="25" spans="1:8" s="19" customFormat="1" ht="15" customHeight="1">
      <c r="A25" s="60">
        <v>3222</v>
      </c>
      <c r="B25" s="145" t="s">
        <v>1268</v>
      </c>
      <c r="C25" s="79">
        <f>'Rashodi po aktiv. i izv.fin.'!C28+'Rashodi po aktiv. i izv.fin.'!C592</f>
        <v>2316.2784524520539</v>
      </c>
      <c r="D25" s="79">
        <f>'Rashodi po aktiv. i izv.fin.'!D28+'Rashodi po aktiv. i izv.fin.'!D592</f>
        <v>1271.52</v>
      </c>
      <c r="E25" s="79">
        <f>'Rashodi po aktiv. i izv.fin.'!F28+'Rashodi po aktiv. i izv.fin.'!F592</f>
        <v>650.35</v>
      </c>
      <c r="F25" s="79">
        <f>'Rashodi po aktiv. i izv.fin.'!G28+'Rashodi po aktiv. i izv.fin.'!G592</f>
        <v>2654.4561682925209</v>
      </c>
      <c r="G25" s="98">
        <f t="shared" si="3"/>
        <v>51.147445576947284</v>
      </c>
      <c r="H25" s="98">
        <f t="shared" si="4"/>
        <v>24.500310375000005</v>
      </c>
    </row>
    <row r="26" spans="1:8" s="19" customFormat="1" ht="15" customHeight="1">
      <c r="A26" s="60">
        <v>3223</v>
      </c>
      <c r="B26" s="145" t="s">
        <v>1269</v>
      </c>
      <c r="C26" s="79">
        <f>'Rashodi po aktiv. i izv.fin.'!C29</f>
        <v>52454.177450394847</v>
      </c>
      <c r="D26" s="79">
        <f>'Rashodi po aktiv. i izv.fin.'!D29</f>
        <v>58867.68</v>
      </c>
      <c r="E26" s="79">
        <f>'Rashodi po aktiv. i izv.fin.'!F29</f>
        <v>36224.54</v>
      </c>
      <c r="F26" s="79">
        <f>'Rashodi po aktiv. i izv.fin.'!G29</f>
        <v>82906</v>
      </c>
      <c r="G26" s="98">
        <f t="shared" si="3"/>
        <v>61.535531891183759</v>
      </c>
      <c r="H26" s="98">
        <f t="shared" si="4"/>
        <v>43.693508310616849</v>
      </c>
    </row>
    <row r="27" spans="1:8" s="19" customFormat="1" ht="15" customHeight="1">
      <c r="A27" s="60">
        <v>3224</v>
      </c>
      <c r="B27" s="145" t="s">
        <v>1270</v>
      </c>
      <c r="C27" s="79">
        <f>'Rashodi po aktiv. i izv.fin.'!C30+'Rashodi po aktiv. i izv.fin.'!C593</f>
        <v>23528.966752936489</v>
      </c>
      <c r="D27" s="79">
        <f>'Rashodi po aktiv. i izv.fin.'!D30+'Rashodi po aktiv. i izv.fin.'!D593</f>
        <v>12198.14</v>
      </c>
      <c r="E27" s="79">
        <f>'Rashodi po aktiv. i izv.fin.'!F30+'Rashodi po aktiv. i izv.fin.'!F593</f>
        <v>4082.74</v>
      </c>
      <c r="F27" s="79">
        <f>'Rashodi po aktiv. i izv.fin.'!G30+'Rashodi po aktiv. i izv.fin.'!G593</f>
        <v>15926.737009755125</v>
      </c>
      <c r="G27" s="98">
        <f t="shared" si="3"/>
        <v>33.470184798666025</v>
      </c>
      <c r="H27" s="98">
        <f t="shared" si="4"/>
        <v>25.634503774999999</v>
      </c>
    </row>
    <row r="28" spans="1:8" s="19" customFormat="1" ht="15" customHeight="1">
      <c r="A28" s="60">
        <v>3225</v>
      </c>
      <c r="B28" s="145" t="s">
        <v>1630</v>
      </c>
      <c r="C28" s="79">
        <f>'Rashodi po aktiv. i izv.fin.'!C31</f>
        <v>0</v>
      </c>
      <c r="D28" s="79">
        <f>'Rashodi po aktiv. i izv.fin.'!D31</f>
        <v>449.74</v>
      </c>
      <c r="E28" s="79">
        <f>'Rashodi po aktiv. i izv.fin.'!F31</f>
        <v>0</v>
      </c>
      <c r="F28" s="79">
        <f>'Rashodi po aktiv. i izv.fin.'!G31</f>
        <v>0</v>
      </c>
      <c r="G28" s="98">
        <f t="shared" si="3"/>
        <v>0</v>
      </c>
      <c r="H28" s="98" t="e">
        <f t="shared" si="4"/>
        <v>#DIV/0!</v>
      </c>
    </row>
    <row r="29" spans="1:8" s="19" customFormat="1" ht="15" customHeight="1">
      <c r="A29" s="60">
        <v>3227</v>
      </c>
      <c r="B29" s="145" t="s">
        <v>1329</v>
      </c>
      <c r="C29" s="79">
        <f>'Rashodi po aktiv. i izv.fin.'!C32</f>
        <v>714.18143207910271</v>
      </c>
      <c r="D29" s="79">
        <f>'Rashodi po aktiv. i izv.fin.'!D32</f>
        <v>562.24</v>
      </c>
      <c r="E29" s="79">
        <f>'Rashodi po aktiv. i izv.fin.'!F32</f>
        <v>541.87</v>
      </c>
      <c r="F29" s="79">
        <f>'Rashodi po aktiv. i izv.fin.'!G32</f>
        <v>1327.2280841462605</v>
      </c>
      <c r="G29" s="98">
        <f t="shared" si="3"/>
        <v>96.376992031872504</v>
      </c>
      <c r="H29" s="98">
        <f t="shared" si="4"/>
        <v>40.827195150000001</v>
      </c>
    </row>
    <row r="30" spans="1:8" s="19" customFormat="1" ht="15" customHeight="1">
      <c r="A30" s="60">
        <v>3231</v>
      </c>
      <c r="B30" s="145" t="s">
        <v>1272</v>
      </c>
      <c r="C30" s="79">
        <f>'Rashodi po aktiv. i izv.fin.'!C33</f>
        <v>4997.5446280443293</v>
      </c>
      <c r="D30" s="79">
        <f>'Rashodi po aktiv. i izv.fin.'!D33</f>
        <v>2184.16</v>
      </c>
      <c r="E30" s="79">
        <f>'Rashodi po aktiv. i izv.fin.'!F33</f>
        <v>1846.35</v>
      </c>
      <c r="F30" s="79">
        <f>'Rashodi po aktiv. i izv.fin.'!G33</f>
        <v>5308.9123365850419</v>
      </c>
      <c r="G30" s="98">
        <f t="shared" si="3"/>
        <v>84.533642224012894</v>
      </c>
      <c r="H30" s="98">
        <f t="shared" si="4"/>
        <v>34.778310187499997</v>
      </c>
    </row>
    <row r="31" spans="1:8" s="19" customFormat="1" ht="15" customHeight="1">
      <c r="A31" s="60">
        <v>3232</v>
      </c>
      <c r="B31" s="145" t="s">
        <v>1273</v>
      </c>
      <c r="C31" s="79">
        <f>'Rashodi po aktiv. i izv.fin.'!C34+'Rashodi po aktiv. i izv.fin.'!C595</f>
        <v>8176.2558895746233</v>
      </c>
      <c r="D31" s="79">
        <f>'Rashodi po aktiv. i izv.fin.'!D34+'Rashodi po aktiv. i izv.fin.'!D595</f>
        <v>12079.95</v>
      </c>
      <c r="E31" s="79">
        <f>'Rashodi po aktiv. i izv.fin.'!F34+'Rashodi po aktiv. i izv.fin.'!F595</f>
        <v>13965.42</v>
      </c>
      <c r="F31" s="79">
        <f>'Rashodi po aktiv. i izv.fin.'!G34+'Rashodi po aktiv. i izv.fin.'!G595</f>
        <v>24513</v>
      </c>
      <c r="G31" s="98">
        <f t="shared" si="3"/>
        <v>115.60825996796345</v>
      </c>
      <c r="H31" s="98">
        <f t="shared" si="4"/>
        <v>56.971484518418805</v>
      </c>
    </row>
    <row r="32" spans="1:8" s="19" customFormat="1" ht="15" customHeight="1">
      <c r="A32" s="60">
        <v>3233</v>
      </c>
      <c r="B32" s="145" t="s">
        <v>1274</v>
      </c>
      <c r="C32" s="79">
        <f>'Rashodi po aktiv. i izv.fin.'!C35</f>
        <v>10584.245802641184</v>
      </c>
      <c r="D32" s="79">
        <f>'Rashodi po aktiv. i izv.fin.'!D35</f>
        <v>10629.04</v>
      </c>
      <c r="E32" s="79">
        <f>'Rashodi po aktiv. i izv.fin.'!F35</f>
        <v>6734.84</v>
      </c>
      <c r="F32" s="79">
        <f>'Rashodi po aktiv. i izv.fin.'!G35</f>
        <v>19908.421262193908</v>
      </c>
      <c r="G32" s="98">
        <f t="shared" si="3"/>
        <v>63.362636700962639</v>
      </c>
      <c r="H32" s="98">
        <f t="shared" si="4"/>
        <v>33.829101319999999</v>
      </c>
    </row>
    <row r="33" spans="1:8" s="19" customFormat="1" ht="15" customHeight="1">
      <c r="A33" s="60">
        <v>3234</v>
      </c>
      <c r="B33" s="145" t="s">
        <v>1275</v>
      </c>
      <c r="C33" s="79">
        <f>'Rashodi po aktiv. i izv.fin.'!C36</f>
        <v>35721.547547946109</v>
      </c>
      <c r="D33" s="79">
        <f>'Rashodi po aktiv. i izv.fin.'!D36</f>
        <v>16320.18</v>
      </c>
      <c r="E33" s="79">
        <f>'Rashodi po aktiv. i izv.fin.'!F36</f>
        <v>15512.71</v>
      </c>
      <c r="F33" s="79">
        <f>'Rashodi po aktiv. i izv.fin.'!G36</f>
        <v>24629</v>
      </c>
      <c r="G33" s="98">
        <f t="shared" si="3"/>
        <v>95.052321726843687</v>
      </c>
      <c r="H33" s="98">
        <f t="shared" si="4"/>
        <v>62.985545495147989</v>
      </c>
    </row>
    <row r="34" spans="1:8" s="19" customFormat="1" ht="15" customHeight="1">
      <c r="A34" s="60">
        <v>3235</v>
      </c>
      <c r="B34" s="145" t="s">
        <v>1276</v>
      </c>
      <c r="C34" s="79">
        <f>'Rashodi po aktiv. i izv.fin.'!C37+'Rashodi po aktiv. i izv.fin.'!C596</f>
        <v>47916.782799124026</v>
      </c>
      <c r="D34" s="79">
        <f>'Rashodi po aktiv. i izv.fin.'!D37+'Rashodi po aktiv. i izv.fin.'!D596</f>
        <v>25000.21</v>
      </c>
      <c r="E34" s="79">
        <f>'Rashodi po aktiv. i izv.fin.'!F37+'Rashodi po aktiv. i izv.fin.'!F596</f>
        <v>48871.17</v>
      </c>
      <c r="F34" s="79">
        <f>'Rashodi po aktiv. i izv.fin.'!G37+'Rashodi po aktiv. i izv.fin.'!G596</f>
        <v>31190</v>
      </c>
      <c r="G34" s="98">
        <f t="shared" si="3"/>
        <v>195.48303794248127</v>
      </c>
      <c r="H34" s="98">
        <f t="shared" si="4"/>
        <v>156.68858608528373</v>
      </c>
    </row>
    <row r="35" spans="1:8" s="19" customFormat="1" ht="15" customHeight="1">
      <c r="A35" s="60">
        <v>3236</v>
      </c>
      <c r="B35" s="145" t="s">
        <v>1277</v>
      </c>
      <c r="C35" s="79">
        <f>'Rashodi po aktiv. i izv.fin.'!C38</f>
        <v>2677.6826597650806</v>
      </c>
      <c r="D35" s="79">
        <f>'Rashodi po aktiv. i izv.fin.'!D38</f>
        <v>2606.27</v>
      </c>
      <c r="E35" s="79">
        <f>'Rashodi po aktiv. i izv.fin.'!F38</f>
        <v>280.08</v>
      </c>
      <c r="F35" s="79">
        <f>'Rashodi po aktiv. i izv.fin.'!G38</f>
        <v>0</v>
      </c>
      <c r="G35" s="98">
        <f t="shared" si="3"/>
        <v>10.746392353823662</v>
      </c>
      <c r="H35" s="98" t="e">
        <f t="shared" si="4"/>
        <v>#DIV/0!</v>
      </c>
    </row>
    <row r="36" spans="1:8" s="19" customFormat="1" ht="15" customHeight="1">
      <c r="A36" s="60">
        <v>3237</v>
      </c>
      <c r="B36" s="145" t="s">
        <v>1278</v>
      </c>
      <c r="C36" s="79">
        <f>'Rashodi po aktiv. i izv.fin.'!C39+'Rashodi po aktiv. i izv.fin.'!C597+'Rashodi po aktiv. i izv.fin.'!C677</f>
        <v>131026.08003185347</v>
      </c>
      <c r="D36" s="79">
        <f>'Rashodi po aktiv. i izv.fin.'!D39+'Rashodi po aktiv. i izv.fin.'!D597+'Rashodi po aktiv. i izv.fin.'!D677</f>
        <v>61573.82</v>
      </c>
      <c r="E36" s="79">
        <f>'Rashodi po aktiv. i izv.fin.'!F39+'Rashodi po aktiv. i izv.fin.'!F597+'Rashodi po aktiv. i izv.fin.'!F677</f>
        <v>66510.490000000005</v>
      </c>
      <c r="F36" s="79">
        <f>'Rashodi po aktiv. i izv.fin.'!G39+'Rashodi po aktiv. i izv.fin.'!G597+'Rashodi po aktiv. i izv.fin.'!G677</f>
        <v>85883</v>
      </c>
      <c r="G36" s="98">
        <f t="shared" si="3"/>
        <v>108.0174821052194</v>
      </c>
      <c r="H36" s="98">
        <f t="shared" si="4"/>
        <v>77.44313775718129</v>
      </c>
    </row>
    <row r="37" spans="1:8" s="19" customFormat="1" ht="15" customHeight="1">
      <c r="A37" s="60">
        <v>3238</v>
      </c>
      <c r="B37" s="145" t="s">
        <v>1279</v>
      </c>
      <c r="C37" s="79">
        <f>'Rashodi po aktiv. i izv.fin.'!C40</f>
        <v>14554.515893556307</v>
      </c>
      <c r="D37" s="79">
        <f>'Rashodi po aktiv. i izv.fin.'!D40</f>
        <v>6273.19</v>
      </c>
      <c r="E37" s="79">
        <f>'Rashodi po aktiv. i izv.fin.'!F40</f>
        <v>7789.82</v>
      </c>
      <c r="F37" s="79">
        <f>'Rashodi po aktiv. i izv.fin.'!G40</f>
        <v>15926.737009755125</v>
      </c>
      <c r="G37" s="98">
        <f t="shared" si="3"/>
        <v>124.17637597458391</v>
      </c>
      <c r="H37" s="98">
        <f t="shared" si="4"/>
        <v>48.910332325000006</v>
      </c>
    </row>
    <row r="38" spans="1:8" s="19" customFormat="1" ht="15" customHeight="1">
      <c r="A38" s="60">
        <v>3239</v>
      </c>
      <c r="B38" s="145" t="s">
        <v>1280</v>
      </c>
      <c r="C38" s="79">
        <f>'Rashodi po aktiv. i izv.fin.'!C41+'Rashodi po aktiv. i izv.fin.'!C598+'Rashodi po aktiv. i izv.fin.'!C678</f>
        <v>27819.496980556105</v>
      </c>
      <c r="D38" s="79">
        <f>'Rashodi po aktiv. i izv.fin.'!D41+'Rashodi po aktiv. i izv.fin.'!D598+'Rashodi po aktiv. i izv.fin.'!D678</f>
        <v>12214.48</v>
      </c>
      <c r="E38" s="79">
        <f>'Rashodi po aktiv. i izv.fin.'!F41+'Rashodi po aktiv. i izv.fin.'!F598+'Rashodi po aktiv. i izv.fin.'!F678</f>
        <v>3771.15</v>
      </c>
      <c r="F38" s="79">
        <f>'Rashodi po aktiv. i izv.fin.'!G41+'Rashodi po aktiv. i izv.fin.'!G598+'Rashodi po aktiv. i izv.fin.'!G678</f>
        <v>19908.421262193908</v>
      </c>
      <c r="G38" s="98">
        <f t="shared" si="3"/>
        <v>30.874421178797622</v>
      </c>
      <c r="H38" s="98">
        <f t="shared" si="4"/>
        <v>18.942486450000001</v>
      </c>
    </row>
    <row r="39" spans="1:8" s="19" customFormat="1" ht="15" customHeight="1">
      <c r="A39" s="60">
        <v>3241</v>
      </c>
      <c r="B39" s="145" t="s">
        <v>1454</v>
      </c>
      <c r="C39" s="79">
        <f>'Rashodi po aktiv. i izv.fin.'!C42+'Rashodi po aktiv. i izv.fin.'!C599</f>
        <v>205.05673900059725</v>
      </c>
      <c r="D39" s="79">
        <f>'Rashodi po aktiv. i izv.fin.'!D42+'Rashodi po aktiv. i izv.fin.'!D599</f>
        <v>118.92</v>
      </c>
      <c r="E39" s="79">
        <f>'Rashodi po aktiv. i izv.fin.'!F42+'Rashodi po aktiv. i izv.fin.'!F599</f>
        <v>1337.61</v>
      </c>
      <c r="F39" s="79">
        <f>'Rashodi po aktiv. i izv.fin.'!G42+'Rashodi po aktiv. i izv.fin.'!G599</f>
        <v>132.72280841462606</v>
      </c>
      <c r="G39" s="98">
        <f t="shared" si="3"/>
        <v>1124.7981836528759</v>
      </c>
      <c r="H39" s="98">
        <f t="shared" si="4"/>
        <v>1007.8222544999999</v>
      </c>
    </row>
    <row r="40" spans="1:8" s="19" customFormat="1" ht="15" customHeight="1">
      <c r="A40" s="60">
        <v>3292</v>
      </c>
      <c r="B40" s="145" t="s">
        <v>1281</v>
      </c>
      <c r="C40" s="79">
        <f>'Rashodi po aktiv. i izv.fin.'!C43</f>
        <v>3793.3505872984269</v>
      </c>
      <c r="D40" s="79">
        <f>'Rashodi po aktiv. i izv.fin.'!D43</f>
        <v>2769.3</v>
      </c>
      <c r="E40" s="79">
        <f>'Rashodi po aktiv. i izv.fin.'!F43</f>
        <v>2649.39</v>
      </c>
      <c r="F40" s="79">
        <f>'Rashodi po aktiv. i izv.fin.'!G43</f>
        <v>4910.7439113411638</v>
      </c>
      <c r="G40" s="98">
        <f t="shared" si="3"/>
        <v>95.670024916043744</v>
      </c>
      <c r="H40" s="98">
        <f t="shared" si="4"/>
        <v>53.950889067567566</v>
      </c>
    </row>
    <row r="41" spans="1:8" s="19" customFormat="1" ht="15" customHeight="1">
      <c r="A41" s="60">
        <v>3293</v>
      </c>
      <c r="B41" s="145" t="s">
        <v>1320</v>
      </c>
      <c r="C41" s="79">
        <f>'Rashodi po aktiv. i izv.fin.'!C44</f>
        <v>1870.5952617957396</v>
      </c>
      <c r="D41" s="79">
        <f>'Rashodi po aktiv. i izv.fin.'!D44</f>
        <v>842.13</v>
      </c>
      <c r="E41" s="79">
        <f>'Rashodi po aktiv. i izv.fin.'!F44</f>
        <v>3846.84</v>
      </c>
      <c r="F41" s="79">
        <f>'Rashodi po aktiv. i izv.fin.'!G44</f>
        <v>1327.2280841462605</v>
      </c>
      <c r="G41" s="98">
        <f t="shared" si="3"/>
        <v>456.79883153432365</v>
      </c>
      <c r="H41" s="98">
        <f t="shared" si="4"/>
        <v>289.84015980000004</v>
      </c>
    </row>
    <row r="42" spans="1:8" s="19" customFormat="1" ht="15" customHeight="1">
      <c r="A42" s="60">
        <v>3294</v>
      </c>
      <c r="B42" s="145" t="s">
        <v>1283</v>
      </c>
      <c r="C42" s="79">
        <f>'Rashodi po aktiv. i izv.fin.'!C45</f>
        <v>1194.5052757316344</v>
      </c>
      <c r="D42" s="79">
        <f>'Rashodi po aktiv. i izv.fin.'!D45</f>
        <v>3971.62</v>
      </c>
      <c r="E42" s="79">
        <f>'Rashodi po aktiv. i izv.fin.'!F45</f>
        <v>2036.83</v>
      </c>
      <c r="F42" s="79">
        <f>'Rashodi po aktiv. i izv.fin.'!G45</f>
        <v>3981.6842524387812</v>
      </c>
      <c r="G42" s="98">
        <f t="shared" si="3"/>
        <v>51.284614338733313</v>
      </c>
      <c r="H42" s="98">
        <f t="shared" si="4"/>
        <v>51.154985449999998</v>
      </c>
    </row>
    <row r="43" spans="1:8" s="19" customFormat="1" ht="15" customHeight="1">
      <c r="A43" s="60">
        <v>3295</v>
      </c>
      <c r="B43" s="145" t="s">
        <v>1284</v>
      </c>
      <c r="C43" s="79">
        <f>'Rashodi po aktiv. i izv.fin.'!C46</f>
        <v>555.84312164045389</v>
      </c>
      <c r="D43" s="79">
        <f>'Rashodi po aktiv. i izv.fin.'!D46</f>
        <v>326.77</v>
      </c>
      <c r="E43" s="79">
        <f>'Rashodi po aktiv. i izv.fin.'!F46</f>
        <v>1441.4</v>
      </c>
      <c r="F43" s="79">
        <f>'Rashodi po aktiv. i izv.fin.'!G46</f>
        <v>663.61404207313024</v>
      </c>
      <c r="G43" s="98">
        <f t="shared" si="3"/>
        <v>441.10536462955599</v>
      </c>
      <c r="H43" s="98">
        <f t="shared" si="4"/>
        <v>217.20456600000003</v>
      </c>
    </row>
    <row r="44" spans="1:8" s="19" customFormat="1" ht="15" hidden="1" customHeight="1">
      <c r="A44" s="60">
        <v>3296</v>
      </c>
      <c r="B44" s="145" t="s">
        <v>1467</v>
      </c>
      <c r="C44" s="79">
        <f>'Rashodi po aktiv. i izv.fin.'!C47</f>
        <v>0</v>
      </c>
      <c r="D44" s="79">
        <f>'Rashodi po aktiv. i izv.fin.'!D47</f>
        <v>0</v>
      </c>
      <c r="E44" s="79">
        <f>'Rashodi po aktiv. i izv.fin.'!F47</f>
        <v>0</v>
      </c>
      <c r="F44" s="79">
        <f>'Rashodi po aktiv. i izv.fin.'!G47</f>
        <v>0</v>
      </c>
      <c r="G44" s="98" t="e">
        <f t="shared" si="3"/>
        <v>#DIV/0!</v>
      </c>
      <c r="H44" s="98" t="e">
        <f t="shared" si="4"/>
        <v>#DIV/0!</v>
      </c>
    </row>
    <row r="45" spans="1:8" s="19" customFormat="1" ht="15" customHeight="1">
      <c r="A45" s="60">
        <v>3299</v>
      </c>
      <c r="B45" s="145" t="s">
        <v>1434</v>
      </c>
      <c r="C45" s="79">
        <f>'Rashodi po aktiv. i izv.fin.'!C48</f>
        <v>10144.136969938283</v>
      </c>
      <c r="D45" s="79">
        <f>'Rashodi po aktiv. i izv.fin.'!D48</f>
        <v>2566.16</v>
      </c>
      <c r="E45" s="79">
        <f>'Rashodi po aktiv. i izv.fin.'!F48</f>
        <v>7898.85</v>
      </c>
      <c r="F45" s="79">
        <f>'Rashodi po aktiv. i izv.fin.'!G48</f>
        <v>9954.2106310969539</v>
      </c>
      <c r="G45" s="98">
        <f t="shared" si="3"/>
        <v>307.80816472862182</v>
      </c>
      <c r="H45" s="98">
        <f t="shared" si="4"/>
        <v>79.351847100000001</v>
      </c>
    </row>
    <row r="46" spans="1:8" s="156" customFormat="1" ht="15" customHeight="1">
      <c r="A46" s="155">
        <v>3431</v>
      </c>
      <c r="B46" s="145" t="s">
        <v>1286</v>
      </c>
      <c r="C46" s="79">
        <f>'Rashodi po aktiv. i izv.fin.'!C49+'Rashodi po aktiv. i izv.fin.'!C600</f>
        <v>3657.5751542902644</v>
      </c>
      <c r="D46" s="79">
        <f>'Rashodi po aktiv. i izv.fin.'!D49+'Rashodi po aktiv. i izv.fin.'!D600</f>
        <v>2039.27</v>
      </c>
      <c r="E46" s="79">
        <f>'Rashodi po aktiv. i izv.fin.'!F49+'Rashodi po aktiv. i izv.fin.'!F600</f>
        <v>1911.22</v>
      </c>
      <c r="F46" s="79">
        <f>'Rashodi po aktiv. i izv.fin.'!G49+'Rashodi po aktiv. i izv.fin.'!G600</f>
        <v>2294</v>
      </c>
      <c r="G46" s="98">
        <f t="shared" si="3"/>
        <v>93.720792244283487</v>
      </c>
      <c r="H46" s="98">
        <f t="shared" si="4"/>
        <v>83.31386224934613</v>
      </c>
    </row>
    <row r="47" spans="1:8" s="156" customFormat="1" ht="15" customHeight="1">
      <c r="A47" s="155">
        <v>3432</v>
      </c>
      <c r="B47" s="145" t="s">
        <v>1321</v>
      </c>
      <c r="C47" s="79">
        <f>'Rashodi po aktiv. i izv.fin.'!C50</f>
        <v>0</v>
      </c>
      <c r="D47" s="79">
        <f>'Rashodi po aktiv. i izv.fin.'!D50</f>
        <v>0</v>
      </c>
      <c r="E47" s="79">
        <f>'Rashodi po aktiv. i izv.fin.'!F50</f>
        <v>0</v>
      </c>
      <c r="F47" s="79">
        <f>'Rashodi po aktiv. i izv.fin.'!G50</f>
        <v>0</v>
      </c>
      <c r="G47" s="98" t="e">
        <f t="shared" si="3"/>
        <v>#DIV/0!</v>
      </c>
      <c r="H47" s="98" t="e">
        <f t="shared" si="4"/>
        <v>#DIV/0!</v>
      </c>
    </row>
    <row r="48" spans="1:8" s="156" customFormat="1" ht="15" hidden="1" customHeight="1">
      <c r="A48" s="155">
        <v>3433</v>
      </c>
      <c r="B48" s="145" t="s">
        <v>1447</v>
      </c>
      <c r="C48" s="79">
        <f>'Rashodi po aktiv. i izv.fin.'!C51</f>
        <v>0.79633685048775626</v>
      </c>
      <c r="D48" s="79">
        <f>'Rashodi po aktiv. i izv.fin.'!D51</f>
        <v>0</v>
      </c>
      <c r="E48" s="79">
        <f>'Rashodi po aktiv. i izv.fin.'!F51</f>
        <v>0</v>
      </c>
      <c r="F48" s="79">
        <f>'Rashodi po aktiv. i izv.fin.'!G51</f>
        <v>39.816842524387816</v>
      </c>
      <c r="G48" s="98" t="e">
        <f t="shared" si="3"/>
        <v>#DIV/0!</v>
      </c>
      <c r="H48" s="98">
        <f t="shared" si="4"/>
        <v>0</v>
      </c>
    </row>
    <row r="49" spans="1:8" s="156" customFormat="1" ht="15" customHeight="1">
      <c r="A49" s="155">
        <v>3721</v>
      </c>
      <c r="B49" s="145" t="s">
        <v>1420</v>
      </c>
      <c r="C49" s="79">
        <f>'Rashodi po aktiv. i izv.fin.'!C52</f>
        <v>5337.8459088194304</v>
      </c>
      <c r="D49" s="79">
        <f>'Rashodi po aktiv. i izv.fin.'!D52</f>
        <v>2488.5500000000002</v>
      </c>
      <c r="E49" s="79">
        <f>'Rashodi po aktiv. i izv.fin.'!F52</f>
        <v>0</v>
      </c>
      <c r="F49" s="79">
        <f>'Rashodi po aktiv. i izv.fin.'!G52</f>
        <v>4383</v>
      </c>
      <c r="G49" s="98">
        <f t="shared" si="3"/>
        <v>0</v>
      </c>
      <c r="H49" s="98">
        <f t="shared" si="4"/>
        <v>0</v>
      </c>
    </row>
    <row r="50" spans="1:8" s="156" customFormat="1" ht="15" customHeight="1">
      <c r="A50" s="155">
        <v>3812</v>
      </c>
      <c r="B50" s="145" t="s">
        <v>1439</v>
      </c>
      <c r="C50" s="79">
        <f>'Rashodi po aktiv. i izv.fin.'!C53</f>
        <v>1591.0810272745371</v>
      </c>
      <c r="D50" s="79">
        <f>'Rashodi po aktiv. i izv.fin.'!D53</f>
        <v>0</v>
      </c>
      <c r="E50" s="79">
        <f>'Rashodi po aktiv. i izv.fin.'!F53</f>
        <v>0</v>
      </c>
      <c r="F50" s="79">
        <f>'Rashodi po aktiv. i izv.fin.'!G53</f>
        <v>0</v>
      </c>
      <c r="G50" s="98" t="e">
        <f t="shared" si="3"/>
        <v>#DIV/0!</v>
      </c>
      <c r="H50" s="98" t="e">
        <f t="shared" si="4"/>
        <v>#DIV/0!</v>
      </c>
    </row>
    <row r="51" spans="1:8" s="156" customFormat="1" ht="15" customHeight="1">
      <c r="A51" s="155">
        <v>4123</v>
      </c>
      <c r="B51" s="145" t="s">
        <v>1332</v>
      </c>
      <c r="C51" s="79">
        <f>'Rashodi po aktiv. i izv.fin.'!C54</f>
        <v>3481.5847103324704</v>
      </c>
      <c r="D51" s="79">
        <f>'Rashodi po aktiv. i izv.fin.'!D54</f>
        <v>0</v>
      </c>
      <c r="E51" s="79">
        <f>'Rashodi po aktiv. i izv.fin.'!F54</f>
        <v>5000</v>
      </c>
      <c r="F51" s="79">
        <f>'Rashodi po aktiv. i izv.fin.'!G54</f>
        <v>0</v>
      </c>
      <c r="G51" s="98" t="e">
        <f t="shared" si="3"/>
        <v>#DIV/0!</v>
      </c>
      <c r="H51" s="98" t="e">
        <f t="shared" si="4"/>
        <v>#DIV/0!</v>
      </c>
    </row>
    <row r="52" spans="1:8" s="156" customFormat="1" ht="15" customHeight="1">
      <c r="A52" s="155">
        <v>4221</v>
      </c>
      <c r="B52" s="145" t="s">
        <v>1287</v>
      </c>
      <c r="C52" s="79">
        <f>'Rashodi po aktiv. i izv.fin.'!C601+'Rashodi po aktiv. i izv.fin.'!C55</f>
        <v>11549.936956666003</v>
      </c>
      <c r="D52" s="79">
        <f>'Rashodi po aktiv. i izv.fin.'!D601+'Rashodi po aktiv. i izv.fin.'!D55</f>
        <v>925.61</v>
      </c>
      <c r="E52" s="79">
        <f>'Rashodi po aktiv. i izv.fin.'!F601+'Rashodi po aktiv. i izv.fin.'!F55</f>
        <v>724.11</v>
      </c>
      <c r="F52" s="79">
        <f>'Rashodi po aktiv. i izv.fin.'!G601+'Rashodi po aktiv. i izv.fin.'!G55</f>
        <v>1096</v>
      </c>
      <c r="G52" s="98">
        <f t="shared" si="3"/>
        <v>78.230572271258964</v>
      </c>
      <c r="H52" s="98">
        <f t="shared" si="4"/>
        <v>66.068430656934311</v>
      </c>
    </row>
    <row r="53" spans="1:8" s="156" customFormat="1" ht="15" customHeight="1">
      <c r="A53" s="155">
        <v>4223</v>
      </c>
      <c r="B53" s="145" t="s">
        <v>1333</v>
      </c>
      <c r="C53" s="79">
        <f>'Rashodi po aktiv. i izv.fin.'!C56</f>
        <v>1722.0784391797729</v>
      </c>
      <c r="D53" s="79">
        <f>'Rashodi po aktiv. i izv.fin.'!D56</f>
        <v>250.1</v>
      </c>
      <c r="E53" s="79">
        <f>'Rashodi po aktiv. i izv.fin.'!F56</f>
        <v>0</v>
      </c>
      <c r="F53" s="79">
        <f>'Rashodi po aktiv. i izv.fin.'!G56</f>
        <v>0</v>
      </c>
      <c r="G53" s="98">
        <f t="shared" si="3"/>
        <v>0</v>
      </c>
      <c r="H53" s="98" t="e">
        <f t="shared" si="4"/>
        <v>#DIV/0!</v>
      </c>
    </row>
    <row r="54" spans="1:8" s="156" customFormat="1" ht="15" customHeight="1">
      <c r="A54" s="155">
        <v>4224</v>
      </c>
      <c r="B54" s="145" t="s">
        <v>1600</v>
      </c>
      <c r="C54" s="79">
        <f>'Rashodi po aktiv. i izv.fin.'!C57+'Rashodi po aktiv. i izv.fin.'!C602</f>
        <v>0</v>
      </c>
      <c r="D54" s="79">
        <f>'Rashodi po aktiv. i izv.fin.'!D57+'Rashodi po aktiv. i izv.fin.'!D602</f>
        <v>0</v>
      </c>
      <c r="E54" s="79">
        <f>'Rashodi po aktiv. i izv.fin.'!F57+'Rashodi po aktiv. i izv.fin.'!F602</f>
        <v>1303.75</v>
      </c>
      <c r="F54" s="79">
        <f>'Rashodi po aktiv. i izv.fin.'!G57+'Rashodi po aktiv. i izv.fin.'!G602</f>
        <v>0</v>
      </c>
      <c r="G54" s="98" t="e">
        <f t="shared" si="3"/>
        <v>#DIV/0!</v>
      </c>
      <c r="H54" s="98" t="e">
        <f t="shared" si="4"/>
        <v>#DIV/0!</v>
      </c>
    </row>
    <row r="55" spans="1:8" s="156" customFormat="1" ht="15" customHeight="1">
      <c r="A55" s="155">
        <v>4227</v>
      </c>
      <c r="B55" s="145" t="s">
        <v>1288</v>
      </c>
      <c r="C55" s="79">
        <f>'Rashodi po aktiv. i izv.fin.'!C603</f>
        <v>0</v>
      </c>
      <c r="D55" s="79">
        <f>'Rashodi po aktiv. i izv.fin.'!D603</f>
        <v>0</v>
      </c>
      <c r="E55" s="79">
        <f>'Rashodi po aktiv. i izv.fin.'!F603</f>
        <v>0</v>
      </c>
      <c r="F55" s="79">
        <f>'Rashodi po aktiv. i izv.fin.'!G603</f>
        <v>0</v>
      </c>
      <c r="G55" s="98" t="e">
        <f t="shared" si="3"/>
        <v>#DIV/0!</v>
      </c>
      <c r="H55" s="98" t="e">
        <f t="shared" si="4"/>
        <v>#DIV/0!</v>
      </c>
    </row>
    <row r="56" spans="1:8" s="156" customFormat="1" ht="15" customHeight="1">
      <c r="A56" s="155">
        <v>4262</v>
      </c>
      <c r="B56" s="145" t="s">
        <v>1450</v>
      </c>
      <c r="C56" s="79">
        <f>'Rashodi po aktiv. i izv.fin.'!C679</f>
        <v>0</v>
      </c>
      <c r="D56" s="79">
        <f>'Rashodi po aktiv. i izv.fin.'!D679</f>
        <v>0</v>
      </c>
      <c r="E56" s="79">
        <f>'Rashodi po aktiv. i izv.fin.'!F679</f>
        <v>0</v>
      </c>
      <c r="F56" s="79">
        <f>'Rashodi po aktiv. i izv.fin.'!G679</f>
        <v>0</v>
      </c>
      <c r="G56" s="98" t="e">
        <f t="shared" si="3"/>
        <v>#DIV/0!</v>
      </c>
      <c r="H56" s="98" t="e">
        <f t="shared" si="4"/>
        <v>#DIV/0!</v>
      </c>
    </row>
    <row r="57" spans="1:8" s="19" customFormat="1" ht="15" customHeight="1">
      <c r="A57" s="55"/>
      <c r="B57" s="55" t="s">
        <v>1640</v>
      </c>
      <c r="C57" s="71">
        <f>C58</f>
        <v>0</v>
      </c>
      <c r="D57" s="71">
        <f>D58</f>
        <v>79.63</v>
      </c>
      <c r="E57" s="71">
        <f t="shared" ref="E57" si="8">E58</f>
        <v>4583.4799999999996</v>
      </c>
      <c r="F57" s="71">
        <f>F58</f>
        <v>150210</v>
      </c>
      <c r="G57" s="168">
        <f t="shared" si="3"/>
        <v>5755.9713675750345</v>
      </c>
      <c r="H57" s="168">
        <f t="shared" si="4"/>
        <v>3.0513813993742094</v>
      </c>
    </row>
    <row r="58" spans="1:8" s="19" customFormat="1" ht="15" customHeight="1">
      <c r="A58" s="50"/>
      <c r="B58" s="50" t="s">
        <v>1261</v>
      </c>
      <c r="C58" s="53">
        <f>SUM(C59:C65)</f>
        <v>0</v>
      </c>
      <c r="D58" s="53">
        <f>SUM(D59:D65)</f>
        <v>79.63</v>
      </c>
      <c r="E58" s="53">
        <f>SUM(E59:E65)</f>
        <v>4583.4799999999996</v>
      </c>
      <c r="F58" s="53">
        <f>SUM(F59:F65)</f>
        <v>150210</v>
      </c>
      <c r="G58" s="101">
        <f t="shared" si="3"/>
        <v>5755.9713675750345</v>
      </c>
      <c r="H58" s="101">
        <f t="shared" si="4"/>
        <v>3.0513813993742094</v>
      </c>
    </row>
    <row r="59" spans="1:8" s="156" customFormat="1" ht="15" customHeight="1">
      <c r="A59" s="155">
        <v>3111</v>
      </c>
      <c r="B59" s="145" t="s">
        <v>1429</v>
      </c>
      <c r="C59" s="79">
        <f>'Rashodi po aktiv. i izv.fin.'!C60</f>
        <v>0</v>
      </c>
      <c r="D59" s="79">
        <f>'Rashodi po aktiv. i izv.fin.'!D60</f>
        <v>0</v>
      </c>
      <c r="E59" s="79">
        <f>'Rashodi po aktiv. i izv.fin.'!F60</f>
        <v>2299.44</v>
      </c>
      <c r="F59" s="79">
        <f>'Rashodi po aktiv. i izv.fin.'!G60</f>
        <v>18420</v>
      </c>
      <c r="G59" s="98" t="e">
        <f t="shared" si="3"/>
        <v>#DIV/0!</v>
      </c>
      <c r="H59" s="98">
        <f t="shared" si="4"/>
        <v>12.483387622149838</v>
      </c>
    </row>
    <row r="60" spans="1:8" s="156" customFormat="1" ht="15" customHeight="1">
      <c r="A60" s="155">
        <v>3132</v>
      </c>
      <c r="B60" s="145" t="s">
        <v>1381</v>
      </c>
      <c r="C60" s="79">
        <f>'Rashodi po aktiv. i izv.fin.'!C61</f>
        <v>0</v>
      </c>
      <c r="D60" s="79">
        <f>'Rashodi po aktiv. i izv.fin.'!D61</f>
        <v>0</v>
      </c>
      <c r="E60" s="79">
        <f>'Rashodi po aktiv. i izv.fin.'!F61</f>
        <v>356.36</v>
      </c>
      <c r="F60" s="79">
        <f>'Rashodi po aktiv. i izv.fin.'!G61</f>
        <v>3039</v>
      </c>
      <c r="G60" s="98" t="e">
        <f t="shared" si="3"/>
        <v>#DIV/0!</v>
      </c>
      <c r="H60" s="98">
        <f t="shared" si="4"/>
        <v>11.726225732148734</v>
      </c>
    </row>
    <row r="61" spans="1:8" s="156" customFormat="1" ht="15" customHeight="1">
      <c r="A61" s="155">
        <v>3133</v>
      </c>
      <c r="B61" s="145" t="s">
        <v>1430</v>
      </c>
      <c r="C61" s="79">
        <f>'Rashodi po aktiv. i izv.fin.'!C62</f>
        <v>0</v>
      </c>
      <c r="D61" s="79">
        <f>'Rashodi po aktiv. i izv.fin.'!D62</f>
        <v>0</v>
      </c>
      <c r="E61" s="79">
        <f>'Rashodi po aktiv. i izv.fin.'!F62</f>
        <v>39.119999999999997</v>
      </c>
      <c r="F61" s="79">
        <f>'Rashodi po aktiv. i izv.fin.'!G62</f>
        <v>0</v>
      </c>
      <c r="G61" s="98" t="e">
        <f t="shared" si="3"/>
        <v>#DIV/0!</v>
      </c>
      <c r="H61" s="98" t="e">
        <f t="shared" si="4"/>
        <v>#DIV/0!</v>
      </c>
    </row>
    <row r="62" spans="1:8" s="156" customFormat="1" ht="15" hidden="1" customHeight="1">
      <c r="A62" s="155">
        <v>3433</v>
      </c>
      <c r="B62" s="145" t="s">
        <v>1447</v>
      </c>
      <c r="C62" s="79">
        <f>'Rashodi po aktiv. i izv.fin.'!C63</f>
        <v>0</v>
      </c>
      <c r="D62" s="79">
        <f>'Rashodi po aktiv. i izv.fin.'!D63</f>
        <v>0</v>
      </c>
      <c r="E62" s="79">
        <f>'Rashodi po aktiv. i izv.fin.'!F63</f>
        <v>0</v>
      </c>
      <c r="F62" s="79">
        <f>'Rashodi po aktiv. i izv.fin.'!G63</f>
        <v>0</v>
      </c>
      <c r="G62" s="98" t="e">
        <f t="shared" si="3"/>
        <v>#DIV/0!</v>
      </c>
      <c r="H62" s="98" t="e">
        <f t="shared" si="4"/>
        <v>#DIV/0!</v>
      </c>
    </row>
    <row r="63" spans="1:8" s="156" customFormat="1" ht="15" customHeight="1">
      <c r="A63" s="155">
        <v>3295</v>
      </c>
      <c r="B63" s="145" t="s">
        <v>1284</v>
      </c>
      <c r="C63" s="79">
        <f>'Rashodi po aktiv. i izv.fin.'!C64</f>
        <v>0</v>
      </c>
      <c r="D63" s="79">
        <f>'Rashodi po aktiv. i izv.fin.'!D64</f>
        <v>79.63</v>
      </c>
      <c r="E63" s="79">
        <f>'Rashodi po aktiv. i izv.fin.'!F64</f>
        <v>291.99</v>
      </c>
      <c r="F63" s="79">
        <f>'Rashodi po aktiv. i izv.fin.'!G64</f>
        <v>100000</v>
      </c>
      <c r="G63" s="98">
        <f t="shared" si="3"/>
        <v>366.68341077483365</v>
      </c>
      <c r="H63" s="98">
        <f t="shared" si="4"/>
        <v>0.29199000000000003</v>
      </c>
    </row>
    <row r="64" spans="1:8" s="156" customFormat="1" ht="15" customHeight="1">
      <c r="A64" s="155">
        <v>3296</v>
      </c>
      <c r="B64" s="145" t="s">
        <v>1467</v>
      </c>
      <c r="C64" s="79">
        <f>'Rashodi po aktiv. i izv.fin.'!C65</f>
        <v>0</v>
      </c>
      <c r="D64" s="79">
        <f>'Rashodi po aktiv. i izv.fin.'!D65</f>
        <v>0</v>
      </c>
      <c r="E64" s="79">
        <f>'Rashodi po aktiv. i izv.fin.'!F65</f>
        <v>718.21</v>
      </c>
      <c r="F64" s="79">
        <f>'Rashodi po aktiv. i izv.fin.'!G65</f>
        <v>26800</v>
      </c>
      <c r="G64" s="98" t="e">
        <f t="shared" si="3"/>
        <v>#DIV/0!</v>
      </c>
      <c r="H64" s="98">
        <f t="shared" si="4"/>
        <v>2.6798880597014927</v>
      </c>
    </row>
    <row r="65" spans="1:8" s="156" customFormat="1" ht="15" customHeight="1">
      <c r="A65" s="155">
        <v>3433</v>
      </c>
      <c r="B65" s="145" t="s">
        <v>1447</v>
      </c>
      <c r="C65" s="79">
        <f>'Rashodi po aktiv. i izv.fin.'!C66</f>
        <v>0</v>
      </c>
      <c r="D65" s="79">
        <f>'Rashodi po aktiv. i izv.fin.'!D66</f>
        <v>0</v>
      </c>
      <c r="E65" s="79">
        <f>'Rashodi po aktiv. i izv.fin.'!F66</f>
        <v>878.36</v>
      </c>
      <c r="F65" s="79">
        <f>'Rashodi po aktiv. i izv.fin.'!G66</f>
        <v>1951</v>
      </c>
      <c r="G65" s="98" t="e">
        <f t="shared" si="3"/>
        <v>#DIV/0!</v>
      </c>
      <c r="H65" s="98">
        <f t="shared" si="4"/>
        <v>45.021014864172223</v>
      </c>
    </row>
    <row r="66" spans="1:8" s="19" customFormat="1" ht="30" customHeight="1">
      <c r="A66" s="88"/>
      <c r="B66" s="88" t="s">
        <v>1509</v>
      </c>
      <c r="C66" s="89">
        <f>C67+C103+C134+C156+C77</f>
        <v>1320118.9196363396</v>
      </c>
      <c r="D66" s="89">
        <f>D67+D103+D134+D156+D77</f>
        <v>620782.36999999988</v>
      </c>
      <c r="E66" s="89">
        <f>E67+E103+E134+E156+E77</f>
        <v>204755.72999999998</v>
      </c>
      <c r="F66" s="89">
        <f>F67+F103+F134+F156+F77</f>
        <v>204384</v>
      </c>
      <c r="G66" s="167">
        <f t="shared" si="3"/>
        <v>32.983496293556144</v>
      </c>
      <c r="H66" s="167">
        <f t="shared" si="4"/>
        <v>100.18187822921558</v>
      </c>
    </row>
    <row r="67" spans="1:8" s="19" customFormat="1" ht="15" hidden="1" customHeight="1">
      <c r="A67" s="50"/>
      <c r="B67" s="50" t="s">
        <v>1263</v>
      </c>
      <c r="C67" s="53">
        <f t="shared" ref="C67:D67" si="9">SUM(C68:C76)</f>
        <v>0</v>
      </c>
      <c r="D67" s="53">
        <f t="shared" si="9"/>
        <v>0</v>
      </c>
      <c r="E67" s="53">
        <f t="shared" ref="E67" si="10">SUM(E68:E76)</f>
        <v>0</v>
      </c>
      <c r="F67" s="53">
        <f t="shared" ref="F67" si="11">SUM(F68:F76)</f>
        <v>0</v>
      </c>
      <c r="G67" s="101" t="e">
        <f t="shared" si="3"/>
        <v>#DIV/0!</v>
      </c>
      <c r="H67" s="101" t="e">
        <f t="shared" si="4"/>
        <v>#DIV/0!</v>
      </c>
    </row>
    <row r="68" spans="1:8" s="156" customFormat="1" ht="15" hidden="1" customHeight="1">
      <c r="A68" s="155">
        <v>3111</v>
      </c>
      <c r="B68" s="145" t="s">
        <v>1429</v>
      </c>
      <c r="C68" s="79">
        <f>'Rashodi po aktiv. i izv.fin.'!C74</f>
        <v>0</v>
      </c>
      <c r="D68" s="79">
        <f>'Rashodi po aktiv. i izv.fin.'!D74</f>
        <v>0</v>
      </c>
      <c r="E68" s="79">
        <f>'Rashodi po aktiv. i izv.fin.'!F74</f>
        <v>0</v>
      </c>
      <c r="F68" s="79">
        <f>'Rashodi po aktiv. i izv.fin.'!G74</f>
        <v>0</v>
      </c>
      <c r="G68" s="98" t="e">
        <f t="shared" si="3"/>
        <v>#DIV/0!</v>
      </c>
      <c r="H68" s="98" t="e">
        <f t="shared" si="4"/>
        <v>#DIV/0!</v>
      </c>
    </row>
    <row r="69" spans="1:8" s="156" customFormat="1" ht="15" hidden="1" customHeight="1">
      <c r="A69" s="155">
        <v>3121</v>
      </c>
      <c r="B69" s="145" t="s">
        <v>1316</v>
      </c>
      <c r="C69" s="79">
        <f>'Rashodi po aktiv. i izv.fin.'!C75</f>
        <v>0</v>
      </c>
      <c r="D69" s="79">
        <f>'Rashodi po aktiv. i izv.fin.'!D75</f>
        <v>0</v>
      </c>
      <c r="E69" s="79">
        <f>'Rashodi po aktiv. i izv.fin.'!F75</f>
        <v>0</v>
      </c>
      <c r="F69" s="79">
        <f>'Rashodi po aktiv. i izv.fin.'!G75</f>
        <v>0</v>
      </c>
      <c r="G69" s="98" t="e">
        <f t="shared" ref="G69:G132" si="12">E69/D69*100</f>
        <v>#DIV/0!</v>
      </c>
      <c r="H69" s="98" t="e">
        <f t="shared" ref="H69:H132" si="13">E69/F69*100</f>
        <v>#DIV/0!</v>
      </c>
    </row>
    <row r="70" spans="1:8" s="156" customFormat="1" ht="15" hidden="1" customHeight="1">
      <c r="A70" s="155">
        <v>3132</v>
      </c>
      <c r="B70" s="145" t="s">
        <v>1381</v>
      </c>
      <c r="C70" s="79">
        <f>'Rashodi po aktiv. i izv.fin.'!C76</f>
        <v>0</v>
      </c>
      <c r="D70" s="79">
        <f>'Rashodi po aktiv. i izv.fin.'!D76</f>
        <v>0</v>
      </c>
      <c r="E70" s="79">
        <f>'Rashodi po aktiv. i izv.fin.'!F76</f>
        <v>0</v>
      </c>
      <c r="F70" s="79">
        <f>'Rashodi po aktiv. i izv.fin.'!G76</f>
        <v>0</v>
      </c>
      <c r="G70" s="98" t="e">
        <f t="shared" si="12"/>
        <v>#DIV/0!</v>
      </c>
      <c r="H70" s="98" t="e">
        <f t="shared" si="13"/>
        <v>#DIV/0!</v>
      </c>
    </row>
    <row r="71" spans="1:8" s="156" customFormat="1" ht="15" hidden="1" customHeight="1">
      <c r="A71" s="155">
        <v>3133</v>
      </c>
      <c r="B71" s="145" t="s">
        <v>1430</v>
      </c>
      <c r="C71" s="79">
        <f>'Rashodi po aktiv. i izv.fin.'!C77</f>
        <v>0</v>
      </c>
      <c r="D71" s="79">
        <f>'Rashodi po aktiv. i izv.fin.'!D77</f>
        <v>0</v>
      </c>
      <c r="E71" s="79">
        <f>'Rashodi po aktiv. i izv.fin.'!F77</f>
        <v>0</v>
      </c>
      <c r="F71" s="79">
        <f>'Rashodi po aktiv. i izv.fin.'!G77</f>
        <v>0</v>
      </c>
      <c r="G71" s="98" t="e">
        <f t="shared" si="12"/>
        <v>#DIV/0!</v>
      </c>
      <c r="H71" s="98" t="e">
        <f t="shared" si="13"/>
        <v>#DIV/0!</v>
      </c>
    </row>
    <row r="72" spans="1:8" s="156" customFormat="1" ht="15" hidden="1" customHeight="1">
      <c r="A72" s="155">
        <v>3211</v>
      </c>
      <c r="B72" s="145" t="s">
        <v>1264</v>
      </c>
      <c r="C72" s="79">
        <f>'Rashodi po aktiv. i izv.fin.'!C78</f>
        <v>0</v>
      </c>
      <c r="D72" s="79">
        <f>'Rashodi po aktiv. i izv.fin.'!D78</f>
        <v>0</v>
      </c>
      <c r="E72" s="79">
        <f>'Rashodi po aktiv. i izv.fin.'!F78</f>
        <v>0</v>
      </c>
      <c r="F72" s="79">
        <f>'Rashodi po aktiv. i izv.fin.'!G78</f>
        <v>0</v>
      </c>
      <c r="G72" s="98" t="e">
        <f t="shared" si="12"/>
        <v>#DIV/0!</v>
      </c>
      <c r="H72" s="98" t="e">
        <f t="shared" si="13"/>
        <v>#DIV/0!</v>
      </c>
    </row>
    <row r="73" spans="1:8" s="156" customFormat="1" ht="15" hidden="1" customHeight="1">
      <c r="A73" s="155">
        <v>3212</v>
      </c>
      <c r="B73" s="145" t="s">
        <v>1454</v>
      </c>
      <c r="C73" s="79">
        <f>'Rashodi po aktiv. i izv.fin.'!C79</f>
        <v>0</v>
      </c>
      <c r="D73" s="79">
        <f>'Rashodi po aktiv. i izv.fin.'!D79</f>
        <v>0</v>
      </c>
      <c r="E73" s="79">
        <f>'Rashodi po aktiv. i izv.fin.'!F79</f>
        <v>0</v>
      </c>
      <c r="F73" s="79">
        <f>'Rashodi po aktiv. i izv.fin.'!G79</f>
        <v>0</v>
      </c>
      <c r="G73" s="98" t="e">
        <f t="shared" si="12"/>
        <v>#DIV/0!</v>
      </c>
      <c r="H73" s="98" t="e">
        <f t="shared" si="13"/>
        <v>#DIV/0!</v>
      </c>
    </row>
    <row r="74" spans="1:8" s="156" customFormat="1" ht="15" hidden="1" customHeight="1">
      <c r="A74" s="155">
        <v>3223</v>
      </c>
      <c r="B74" s="145" t="s">
        <v>1269</v>
      </c>
      <c r="C74" s="79">
        <f>'Rashodi po aktiv. i izv.fin.'!C80</f>
        <v>0</v>
      </c>
      <c r="D74" s="79">
        <f>'Rashodi po aktiv. i izv.fin.'!D80</f>
        <v>0</v>
      </c>
      <c r="E74" s="79">
        <f>'Rashodi po aktiv. i izv.fin.'!F80</f>
        <v>0</v>
      </c>
      <c r="F74" s="79">
        <f>'Rashodi po aktiv. i izv.fin.'!G80</f>
        <v>0</v>
      </c>
      <c r="G74" s="98" t="e">
        <f t="shared" si="12"/>
        <v>#DIV/0!</v>
      </c>
      <c r="H74" s="98" t="e">
        <f t="shared" si="13"/>
        <v>#DIV/0!</v>
      </c>
    </row>
    <row r="75" spans="1:8" s="156" customFormat="1" ht="15" hidden="1" customHeight="1">
      <c r="A75" s="155">
        <v>3237</v>
      </c>
      <c r="B75" s="145" t="s">
        <v>1278</v>
      </c>
      <c r="C75" s="79">
        <f>'Rashodi po aktiv. i izv.fin.'!C81</f>
        <v>0</v>
      </c>
      <c r="D75" s="79">
        <f>'Rashodi po aktiv. i izv.fin.'!D81</f>
        <v>0</v>
      </c>
      <c r="E75" s="79">
        <f>'Rashodi po aktiv. i izv.fin.'!F81</f>
        <v>0</v>
      </c>
      <c r="F75" s="79">
        <f>'Rashodi po aktiv. i izv.fin.'!G81</f>
        <v>0</v>
      </c>
      <c r="G75" s="98" t="e">
        <f t="shared" si="12"/>
        <v>#DIV/0!</v>
      </c>
      <c r="H75" s="98" t="e">
        <f t="shared" si="13"/>
        <v>#DIV/0!</v>
      </c>
    </row>
    <row r="76" spans="1:8" s="156" customFormat="1" ht="15" hidden="1" customHeight="1">
      <c r="A76" s="155">
        <v>4221</v>
      </c>
      <c r="B76" s="145" t="s">
        <v>1287</v>
      </c>
      <c r="C76" s="79">
        <f>'Rashodi po aktiv. i izv.fin.'!C82</f>
        <v>0</v>
      </c>
      <c r="D76" s="79">
        <f>'Rashodi po aktiv. i izv.fin.'!D82</f>
        <v>0</v>
      </c>
      <c r="E76" s="79">
        <f>'Rashodi po aktiv. i izv.fin.'!F82</f>
        <v>0</v>
      </c>
      <c r="F76" s="79">
        <f>'Rashodi po aktiv. i izv.fin.'!G82</f>
        <v>0</v>
      </c>
      <c r="G76" s="98" t="e">
        <f t="shared" si="12"/>
        <v>#DIV/0!</v>
      </c>
      <c r="H76" s="98" t="e">
        <f t="shared" si="13"/>
        <v>#DIV/0!</v>
      </c>
    </row>
    <row r="77" spans="1:8" s="19" customFormat="1" ht="15" customHeight="1">
      <c r="A77" s="50"/>
      <c r="B77" s="50" t="s">
        <v>1262</v>
      </c>
      <c r="C77" s="53">
        <f t="shared" ref="C77:D77" si="14">SUM(C78:C102)</f>
        <v>103164.11175260469</v>
      </c>
      <c r="D77" s="53">
        <f t="shared" si="14"/>
        <v>15660.9</v>
      </c>
      <c r="E77" s="53">
        <f t="shared" ref="E77" si="15">SUM(E78:E102)</f>
        <v>1222.8799999999999</v>
      </c>
      <c r="F77" s="53">
        <f>SUM(F78:F102)</f>
        <v>0</v>
      </c>
      <c r="G77" s="101">
        <f t="shared" si="12"/>
        <v>7.8084912105945374</v>
      </c>
      <c r="H77" s="101" t="e">
        <f t="shared" si="13"/>
        <v>#DIV/0!</v>
      </c>
    </row>
    <row r="78" spans="1:8" s="156" customFormat="1" ht="14.25" customHeight="1">
      <c r="A78" s="157" t="s">
        <v>1473</v>
      </c>
      <c r="B78" s="145" t="s">
        <v>1315</v>
      </c>
      <c r="C78" s="79">
        <f>'Rashodi po aktiv. i izv.fin.'!C84</f>
        <v>71468.710597916244</v>
      </c>
      <c r="D78" s="79">
        <f>'Rashodi po aktiv. i izv.fin.'!D84</f>
        <v>9311.7099999999991</v>
      </c>
      <c r="E78" s="79">
        <f>'Rashodi po aktiv. i izv.fin.'!F84</f>
        <v>691.75</v>
      </c>
      <c r="F78" s="79">
        <f>'Rashodi po aktiv. i izv.fin.'!G84</f>
        <v>0</v>
      </c>
      <c r="G78" s="98">
        <f t="shared" si="12"/>
        <v>7.4288181225575123</v>
      </c>
      <c r="H78" s="98" t="e">
        <f t="shared" si="13"/>
        <v>#DIV/0!</v>
      </c>
    </row>
    <row r="79" spans="1:8" s="156" customFormat="1" ht="15" customHeight="1">
      <c r="A79" s="157" t="s">
        <v>1481</v>
      </c>
      <c r="B79" s="145" t="s">
        <v>1316</v>
      </c>
      <c r="C79" s="79">
        <f>'Rashodi po aktiv. i izv.fin.'!C85</f>
        <v>398.16842524387812</v>
      </c>
      <c r="D79" s="79">
        <f>'Rashodi po aktiv. i izv.fin.'!D85</f>
        <v>0</v>
      </c>
      <c r="E79" s="79">
        <f>'Rashodi po aktiv. i izv.fin.'!F85</f>
        <v>0</v>
      </c>
      <c r="F79" s="79">
        <f>'Rashodi po aktiv. i izv.fin.'!G85</f>
        <v>0</v>
      </c>
      <c r="G79" s="98" t="e">
        <f t="shared" si="12"/>
        <v>#DIV/0!</v>
      </c>
      <c r="H79" s="98" t="e">
        <f t="shared" si="13"/>
        <v>#DIV/0!</v>
      </c>
    </row>
    <row r="80" spans="1:8" s="156" customFormat="1" ht="15" customHeight="1">
      <c r="A80" s="157" t="s">
        <v>1474</v>
      </c>
      <c r="B80" s="145" t="s">
        <v>1524</v>
      </c>
      <c r="C80" s="79">
        <f>'Rashodi po aktiv. i izv.fin.'!C86</f>
        <v>9484.504612117591</v>
      </c>
      <c r="D80" s="79">
        <f>'Rashodi po aktiv. i izv.fin.'!D86</f>
        <v>1536.42</v>
      </c>
      <c r="E80" s="79">
        <f>'Rashodi po aktiv. i izv.fin.'!F86</f>
        <v>114.14</v>
      </c>
      <c r="F80" s="79">
        <f>'Rashodi po aktiv. i izv.fin.'!G86</f>
        <v>0</v>
      </c>
      <c r="G80" s="98">
        <f t="shared" si="12"/>
        <v>7.428958227567982</v>
      </c>
      <c r="H80" s="98" t="e">
        <f t="shared" si="13"/>
        <v>#DIV/0!</v>
      </c>
    </row>
    <row r="81" spans="1:8" s="156" customFormat="1" ht="15" hidden="1" customHeight="1">
      <c r="A81" s="157" t="s">
        <v>1475</v>
      </c>
      <c r="B81" s="145" t="s">
        <v>1519</v>
      </c>
      <c r="C81" s="79">
        <f>'Rashodi po aktiv. i izv.fin.'!C87</f>
        <v>0</v>
      </c>
      <c r="D81" s="79">
        <f>'Rashodi po aktiv. i izv.fin.'!D87</f>
        <v>0</v>
      </c>
      <c r="E81" s="79">
        <f>'Rashodi po aktiv. i izv.fin.'!F87</f>
        <v>0</v>
      </c>
      <c r="F81" s="79">
        <f>'Rashodi po aktiv. i izv.fin.'!G87</f>
        <v>0</v>
      </c>
      <c r="G81" s="98" t="e">
        <f t="shared" si="12"/>
        <v>#DIV/0!</v>
      </c>
      <c r="H81" s="98" t="e">
        <f t="shared" si="13"/>
        <v>#DIV/0!</v>
      </c>
    </row>
    <row r="82" spans="1:8" s="156" customFormat="1" ht="15" customHeight="1">
      <c r="A82" s="157">
        <v>3212</v>
      </c>
      <c r="B82" s="145" t="s">
        <v>1265</v>
      </c>
      <c r="C82" s="79">
        <f>'Rashodi po aktiv. i izv.fin.'!C89</f>
        <v>543.49990045789366</v>
      </c>
      <c r="D82" s="79">
        <f>'Rashodi po aktiv. i izv.fin.'!D89</f>
        <v>523.96</v>
      </c>
      <c r="E82" s="79">
        <f>'Rashodi po aktiv. i izv.fin.'!F89</f>
        <v>80.900000000000006</v>
      </c>
      <c r="F82" s="79">
        <f>'Rashodi po aktiv. i izv.fin.'!G89</f>
        <v>0</v>
      </c>
      <c r="G82" s="98">
        <f t="shared" si="12"/>
        <v>15.440109932055881</v>
      </c>
      <c r="H82" s="98" t="e">
        <f t="shared" si="13"/>
        <v>#DIV/0!</v>
      </c>
    </row>
    <row r="83" spans="1:8" s="156" customFormat="1" ht="15" customHeight="1">
      <c r="A83" s="157">
        <v>3211</v>
      </c>
      <c r="B83" s="145" t="s">
        <v>1264</v>
      </c>
      <c r="C83" s="79">
        <f>'Rashodi po aktiv. i izv.fin.'!C88</f>
        <v>0</v>
      </c>
      <c r="D83" s="79">
        <f>'Rashodi po aktiv. i izv.fin.'!D88</f>
        <v>898.1</v>
      </c>
      <c r="E83" s="79">
        <f>'Rashodi po aktiv. i izv.fin.'!F88</f>
        <v>0</v>
      </c>
      <c r="F83" s="79">
        <f>'Rashodi po aktiv. i izv.fin.'!G88</f>
        <v>0</v>
      </c>
      <c r="G83" s="98">
        <f t="shared" si="12"/>
        <v>0</v>
      </c>
      <c r="H83" s="98" t="e">
        <f t="shared" si="13"/>
        <v>#DIV/0!</v>
      </c>
    </row>
    <row r="84" spans="1:8" s="156" customFormat="1" ht="15" customHeight="1">
      <c r="A84" s="157" t="s">
        <v>1476</v>
      </c>
      <c r="B84" s="145" t="s">
        <v>1525</v>
      </c>
      <c r="C84" s="79">
        <f>'Rashodi po aktiv. i izv.fin.'!C90</f>
        <v>0</v>
      </c>
      <c r="D84" s="79">
        <f>'Rashodi po aktiv. i izv.fin.'!D90</f>
        <v>1337.61</v>
      </c>
      <c r="E84" s="79">
        <f>'Rashodi po aktiv. i izv.fin.'!F90</f>
        <v>0</v>
      </c>
      <c r="F84" s="79">
        <f>'Rashodi po aktiv. i izv.fin.'!G90</f>
        <v>0</v>
      </c>
      <c r="G84" s="98">
        <f t="shared" si="12"/>
        <v>0</v>
      </c>
      <c r="H84" s="98" t="e">
        <f t="shared" si="13"/>
        <v>#DIV/0!</v>
      </c>
    </row>
    <row r="85" spans="1:8" s="156" customFormat="1" ht="15" hidden="1" customHeight="1">
      <c r="A85" s="157" t="s">
        <v>1482</v>
      </c>
      <c r="B85" s="145" t="s">
        <v>1526</v>
      </c>
      <c r="C85" s="79">
        <f>'Rashodi po aktiv. i izv.fin.'!C91</f>
        <v>0</v>
      </c>
      <c r="D85" s="79">
        <f>'Rashodi po aktiv. i izv.fin.'!D91</f>
        <v>0</v>
      </c>
      <c r="E85" s="79">
        <f>'Rashodi po aktiv. i izv.fin.'!F91</f>
        <v>0</v>
      </c>
      <c r="F85" s="79">
        <f>'Rashodi po aktiv. i izv.fin.'!G91</f>
        <v>0</v>
      </c>
      <c r="G85" s="98" t="e">
        <f t="shared" si="12"/>
        <v>#DIV/0!</v>
      </c>
      <c r="H85" s="98" t="e">
        <f t="shared" si="13"/>
        <v>#DIV/0!</v>
      </c>
    </row>
    <row r="86" spans="1:8" s="156" customFormat="1" ht="15" hidden="1" customHeight="1">
      <c r="A86" s="157" t="s">
        <v>1483</v>
      </c>
      <c r="B86" s="145" t="s">
        <v>1268</v>
      </c>
      <c r="C86" s="79">
        <f>'Rashodi po aktiv. i izv.fin.'!C92</f>
        <v>0</v>
      </c>
      <c r="D86" s="79">
        <f>'Rashodi po aktiv. i izv.fin.'!D92</f>
        <v>0</v>
      </c>
      <c r="E86" s="79">
        <f>'Rashodi po aktiv. i izv.fin.'!F92</f>
        <v>0</v>
      </c>
      <c r="F86" s="79">
        <f>'Rashodi po aktiv. i izv.fin.'!G92</f>
        <v>0</v>
      </c>
      <c r="G86" s="98" t="e">
        <f t="shared" si="12"/>
        <v>#DIV/0!</v>
      </c>
      <c r="H86" s="98" t="e">
        <f t="shared" si="13"/>
        <v>#DIV/0!</v>
      </c>
    </row>
    <row r="87" spans="1:8" s="156" customFormat="1" ht="15" hidden="1" customHeight="1">
      <c r="A87" s="157" t="s">
        <v>1485</v>
      </c>
      <c r="B87" s="145" t="s">
        <v>1270</v>
      </c>
      <c r="C87" s="79">
        <f>'Rashodi po aktiv. i izv.fin.'!C93</f>
        <v>0</v>
      </c>
      <c r="D87" s="79">
        <f>'Rashodi po aktiv. i izv.fin.'!D93</f>
        <v>0</v>
      </c>
      <c r="E87" s="79">
        <f>'Rashodi po aktiv. i izv.fin.'!F93</f>
        <v>0</v>
      </c>
      <c r="F87" s="79">
        <f>'Rashodi po aktiv. i izv.fin.'!G93</f>
        <v>0</v>
      </c>
      <c r="G87" s="98" t="e">
        <f t="shared" si="12"/>
        <v>#DIV/0!</v>
      </c>
      <c r="H87" s="98" t="e">
        <f t="shared" si="13"/>
        <v>#DIV/0!</v>
      </c>
    </row>
    <row r="88" spans="1:8" s="156" customFormat="1" ht="15" hidden="1" customHeight="1">
      <c r="A88" s="157" t="s">
        <v>1486</v>
      </c>
      <c r="B88" s="145" t="s">
        <v>1528</v>
      </c>
      <c r="C88" s="79">
        <f>'Rashodi po aktiv. i izv.fin.'!C94</f>
        <v>0</v>
      </c>
      <c r="D88" s="79">
        <f>'Rashodi po aktiv. i izv.fin.'!D94</f>
        <v>0</v>
      </c>
      <c r="E88" s="79">
        <f>'Rashodi po aktiv. i izv.fin.'!F94</f>
        <v>0</v>
      </c>
      <c r="F88" s="79">
        <f>'Rashodi po aktiv. i izv.fin.'!G94</f>
        <v>0</v>
      </c>
      <c r="G88" s="98" t="e">
        <f t="shared" si="12"/>
        <v>#DIV/0!</v>
      </c>
      <c r="H88" s="98" t="e">
        <f t="shared" si="13"/>
        <v>#DIV/0!</v>
      </c>
    </row>
    <row r="89" spans="1:8" s="156" customFormat="1" ht="15" hidden="1" customHeight="1">
      <c r="A89" s="157" t="s">
        <v>1488</v>
      </c>
      <c r="B89" s="145" t="s">
        <v>1543</v>
      </c>
      <c r="C89" s="79">
        <f>'Rashodi po aktiv. i izv.fin.'!C95</f>
        <v>0</v>
      </c>
      <c r="D89" s="79">
        <f>'Rashodi po aktiv. i izv.fin.'!D95</f>
        <v>0</v>
      </c>
      <c r="E89" s="79">
        <f>'Rashodi po aktiv. i izv.fin.'!F95</f>
        <v>0</v>
      </c>
      <c r="F89" s="79">
        <f>'Rashodi po aktiv. i izv.fin.'!G95</f>
        <v>0</v>
      </c>
      <c r="G89" s="98" t="e">
        <f t="shared" si="12"/>
        <v>#DIV/0!</v>
      </c>
      <c r="H89" s="98" t="e">
        <f t="shared" si="13"/>
        <v>#DIV/0!</v>
      </c>
    </row>
    <row r="90" spans="1:8" s="156" customFormat="1" ht="15" hidden="1" customHeight="1">
      <c r="A90" s="157" t="s">
        <v>1489</v>
      </c>
      <c r="B90" s="145" t="s">
        <v>1276</v>
      </c>
      <c r="C90" s="79">
        <f>'Rashodi po aktiv. i izv.fin.'!C96</f>
        <v>0</v>
      </c>
      <c r="D90" s="79">
        <f>'Rashodi po aktiv. i izv.fin.'!D96</f>
        <v>0</v>
      </c>
      <c r="E90" s="79">
        <f>'Rashodi po aktiv. i izv.fin.'!F96</f>
        <v>0</v>
      </c>
      <c r="F90" s="79">
        <f>'Rashodi po aktiv. i izv.fin.'!G96</f>
        <v>0</v>
      </c>
      <c r="G90" s="98" t="e">
        <f t="shared" si="12"/>
        <v>#DIV/0!</v>
      </c>
      <c r="H90" s="98" t="e">
        <f t="shared" si="13"/>
        <v>#DIV/0!</v>
      </c>
    </row>
    <row r="91" spans="1:8" s="156" customFormat="1" ht="15" customHeight="1">
      <c r="A91" s="157">
        <v>3237</v>
      </c>
      <c r="B91" s="145" t="s">
        <v>1278</v>
      </c>
      <c r="C91" s="79">
        <f>'Rashodi po aktiv. i izv.fin.'!C97</f>
        <v>19709.337049571968</v>
      </c>
      <c r="D91" s="79">
        <f>'Rashodi po aktiv. i izv.fin.'!D97</f>
        <v>1233.05</v>
      </c>
      <c r="E91" s="79">
        <f>'Rashodi po aktiv. i izv.fin.'!F97</f>
        <v>0</v>
      </c>
      <c r="F91" s="79">
        <f>'Rashodi po aktiv. i izv.fin.'!G97</f>
        <v>0</v>
      </c>
      <c r="G91" s="98">
        <f t="shared" si="12"/>
        <v>0</v>
      </c>
      <c r="H91" s="98" t="e">
        <f t="shared" si="13"/>
        <v>#DIV/0!</v>
      </c>
    </row>
    <row r="92" spans="1:8" s="156" customFormat="1" ht="15" hidden="1" customHeight="1">
      <c r="A92" s="157">
        <v>3238</v>
      </c>
      <c r="B92" s="145" t="s">
        <v>1279</v>
      </c>
      <c r="C92" s="79">
        <f>'Rashodi po aktiv. i izv.fin.'!C98</f>
        <v>0</v>
      </c>
      <c r="D92" s="79">
        <f>'Rashodi po aktiv. i izv.fin.'!D98</f>
        <v>0</v>
      </c>
      <c r="E92" s="79">
        <f>'Rashodi po aktiv. i izv.fin.'!F98</f>
        <v>0</v>
      </c>
      <c r="F92" s="79">
        <f>'Rashodi po aktiv. i izv.fin.'!G98</f>
        <v>0</v>
      </c>
      <c r="G92" s="98" t="e">
        <f t="shared" si="12"/>
        <v>#DIV/0!</v>
      </c>
      <c r="H92" s="98" t="e">
        <f t="shared" si="13"/>
        <v>#DIV/0!</v>
      </c>
    </row>
    <row r="93" spans="1:8" s="156" customFormat="1" ht="15" hidden="1" customHeight="1">
      <c r="A93" s="157" t="s">
        <v>1492</v>
      </c>
      <c r="B93" s="145" t="s">
        <v>1529</v>
      </c>
      <c r="C93" s="79">
        <f>'Rashodi po aktiv. i izv.fin.'!C99</f>
        <v>0</v>
      </c>
      <c r="D93" s="79">
        <f>'Rashodi po aktiv. i izv.fin.'!D99</f>
        <v>0</v>
      </c>
      <c r="E93" s="79">
        <f>'Rashodi po aktiv. i izv.fin.'!F99</f>
        <v>0</v>
      </c>
      <c r="F93" s="79">
        <f>'Rashodi po aktiv. i izv.fin.'!G99</f>
        <v>0</v>
      </c>
      <c r="G93" s="98" t="e">
        <f t="shared" si="12"/>
        <v>#DIV/0!</v>
      </c>
      <c r="H93" s="98" t="e">
        <f t="shared" si="13"/>
        <v>#DIV/0!</v>
      </c>
    </row>
    <row r="94" spans="1:8" s="156" customFormat="1" ht="15" hidden="1" customHeight="1">
      <c r="A94" s="157" t="s">
        <v>1493</v>
      </c>
      <c r="B94" s="145" t="s">
        <v>1320</v>
      </c>
      <c r="C94" s="79">
        <f>'Rashodi po aktiv. i izv.fin.'!C100</f>
        <v>0</v>
      </c>
      <c r="D94" s="79">
        <f>'Rashodi po aktiv. i izv.fin.'!D100</f>
        <v>0</v>
      </c>
      <c r="E94" s="79">
        <f>'Rashodi po aktiv. i izv.fin.'!F100</f>
        <v>0</v>
      </c>
      <c r="F94" s="79">
        <f>'Rashodi po aktiv. i izv.fin.'!G100</f>
        <v>0</v>
      </c>
      <c r="G94" s="98" t="e">
        <f t="shared" si="12"/>
        <v>#DIV/0!</v>
      </c>
      <c r="H94" s="98" t="e">
        <f t="shared" si="13"/>
        <v>#DIV/0!</v>
      </c>
    </row>
    <row r="95" spans="1:8" s="156" customFormat="1" ht="15" customHeight="1">
      <c r="A95" s="157">
        <v>3294</v>
      </c>
      <c r="B95" s="145" t="s">
        <v>1283</v>
      </c>
      <c r="C95" s="79">
        <f>'Rashodi po aktiv. i izv.fin.'!C101</f>
        <v>1559.8911672970999</v>
      </c>
      <c r="D95" s="79">
        <f>'Rashodi po aktiv. i izv.fin.'!D101</f>
        <v>820.05</v>
      </c>
      <c r="E95" s="79">
        <f>'Rashodi po aktiv. i izv.fin.'!F101</f>
        <v>336.09</v>
      </c>
      <c r="F95" s="79">
        <f>'Rashodi po aktiv. i izv.fin.'!G101</f>
        <v>0</v>
      </c>
      <c r="G95" s="98">
        <f t="shared" si="12"/>
        <v>40.984086336199013</v>
      </c>
      <c r="H95" s="98" t="e">
        <f t="shared" si="13"/>
        <v>#DIV/0!</v>
      </c>
    </row>
    <row r="96" spans="1:8" s="156" customFormat="1" ht="15" hidden="1" customHeight="1">
      <c r="A96" s="155">
        <v>3531</v>
      </c>
      <c r="B96" s="145" t="s">
        <v>1590</v>
      </c>
      <c r="C96" s="79">
        <f>'Rashodi po aktiv. i izv.fin.'!C103</f>
        <v>0</v>
      </c>
      <c r="D96" s="79">
        <f>'Rashodi po aktiv. i izv.fin.'!D103</f>
        <v>0</v>
      </c>
      <c r="E96" s="79">
        <f>'Rashodi po aktiv. i izv.fin.'!F103</f>
        <v>0</v>
      </c>
      <c r="F96" s="79">
        <f>'Rashodi po aktiv. i izv.fin.'!G103</f>
        <v>0</v>
      </c>
      <c r="G96" s="98" t="e">
        <f t="shared" si="12"/>
        <v>#DIV/0!</v>
      </c>
      <c r="H96" s="98" t="e">
        <f t="shared" si="13"/>
        <v>#DIV/0!</v>
      </c>
    </row>
    <row r="97" spans="1:8" s="156" customFormat="1" ht="15" hidden="1" customHeight="1">
      <c r="A97" s="155">
        <v>3611</v>
      </c>
      <c r="B97" s="145" t="s">
        <v>1591</v>
      </c>
      <c r="C97" s="79">
        <f>'Rashodi po aktiv. i izv.fin.'!C104</f>
        <v>0</v>
      </c>
      <c r="D97" s="79">
        <f>'Rashodi po aktiv. i izv.fin.'!D104</f>
        <v>0</v>
      </c>
      <c r="E97" s="79">
        <f>'Rashodi po aktiv. i izv.fin.'!F104</f>
        <v>0</v>
      </c>
      <c r="F97" s="79">
        <f>'Rashodi po aktiv. i izv.fin.'!G104</f>
        <v>0</v>
      </c>
      <c r="G97" s="98" t="e">
        <f t="shared" si="12"/>
        <v>#DIV/0!</v>
      </c>
      <c r="H97" s="98" t="e">
        <f t="shared" si="13"/>
        <v>#DIV/0!</v>
      </c>
    </row>
    <row r="98" spans="1:8" s="156" customFormat="1" ht="15" hidden="1" customHeight="1">
      <c r="A98" s="155">
        <v>3813</v>
      </c>
      <c r="B98" s="145" t="s">
        <v>1592</v>
      </c>
      <c r="C98" s="79">
        <f>'Rashodi po aktiv. i izv.fin.'!C105</f>
        <v>0</v>
      </c>
      <c r="D98" s="79">
        <f>'Rashodi po aktiv. i izv.fin.'!D105</f>
        <v>0</v>
      </c>
      <c r="E98" s="79">
        <f>'Rashodi po aktiv. i izv.fin.'!F105</f>
        <v>0</v>
      </c>
      <c r="F98" s="79">
        <f>'Rashodi po aktiv. i izv.fin.'!G105</f>
        <v>0</v>
      </c>
      <c r="G98" s="98" t="e">
        <f t="shared" si="12"/>
        <v>#DIV/0!</v>
      </c>
      <c r="H98" s="98" t="e">
        <f t="shared" si="13"/>
        <v>#DIV/0!</v>
      </c>
    </row>
    <row r="99" spans="1:8" s="156" customFormat="1" ht="15.75" customHeight="1">
      <c r="A99" s="157" t="s">
        <v>1500</v>
      </c>
      <c r="B99" s="145" t="s">
        <v>1536</v>
      </c>
      <c r="C99" s="79">
        <f>'Rashodi po aktiv. i izv.fin.'!C106</f>
        <v>0</v>
      </c>
      <c r="D99" s="79">
        <f>'Rashodi po aktiv. i izv.fin.'!D106</f>
        <v>0</v>
      </c>
      <c r="E99" s="79">
        <f>'Rashodi po aktiv. i izv.fin.'!F106</f>
        <v>0</v>
      </c>
      <c r="F99" s="79">
        <f>'Rashodi po aktiv. i izv.fin.'!G106</f>
        <v>0</v>
      </c>
      <c r="G99" s="98" t="e">
        <f t="shared" si="12"/>
        <v>#DIV/0!</v>
      </c>
      <c r="H99" s="98" t="e">
        <f t="shared" si="13"/>
        <v>#DIV/0!</v>
      </c>
    </row>
    <row r="100" spans="1:8" s="156" customFormat="1" ht="15" hidden="1" customHeight="1">
      <c r="A100" s="157">
        <v>4224</v>
      </c>
      <c r="B100" s="145" t="s">
        <v>1334</v>
      </c>
      <c r="C100" s="79">
        <f>'Rashodi po aktiv. i izv.fin.'!C107</f>
        <v>0</v>
      </c>
      <c r="D100" s="79">
        <f>'Rashodi po aktiv. i izv.fin.'!D107</f>
        <v>0</v>
      </c>
      <c r="E100" s="79">
        <f>'Rashodi po aktiv. i izv.fin.'!F107</f>
        <v>0</v>
      </c>
      <c r="F100" s="79">
        <f>'Rashodi po aktiv. i izv.fin.'!G107</f>
        <v>0</v>
      </c>
      <c r="G100" s="98" t="e">
        <f t="shared" si="12"/>
        <v>#DIV/0!</v>
      </c>
      <c r="H100" s="98" t="e">
        <f t="shared" si="13"/>
        <v>#DIV/0!</v>
      </c>
    </row>
    <row r="101" spans="1:8" s="156" customFormat="1" ht="15" hidden="1" customHeight="1">
      <c r="A101" s="157">
        <v>4227</v>
      </c>
      <c r="B101" s="145" t="s">
        <v>1539</v>
      </c>
      <c r="C101" s="79">
        <f>'Rashodi po aktiv. i izv.fin.'!C108+'Rashodi po aktiv. i izv.fin.'!C109</f>
        <v>0</v>
      </c>
      <c r="D101" s="79">
        <f>'Rashodi po aktiv. i izv.fin.'!D108+'Rashodi po aktiv. i izv.fin.'!D109</f>
        <v>0</v>
      </c>
      <c r="E101" s="79">
        <f>'Rashodi po aktiv. i izv.fin.'!F108+'Rashodi po aktiv. i izv.fin.'!F109</f>
        <v>0</v>
      </c>
      <c r="F101" s="79">
        <f>'Rashodi po aktiv. i izv.fin.'!G108+'Rashodi po aktiv. i izv.fin.'!G109</f>
        <v>0</v>
      </c>
      <c r="G101" s="98" t="e">
        <f t="shared" si="12"/>
        <v>#DIV/0!</v>
      </c>
      <c r="H101" s="98" t="e">
        <f t="shared" si="13"/>
        <v>#DIV/0!</v>
      </c>
    </row>
    <row r="102" spans="1:8" s="156" customFormat="1" ht="15" hidden="1" customHeight="1">
      <c r="A102" s="157">
        <v>4262</v>
      </c>
      <c r="B102" s="145" t="s">
        <v>1450</v>
      </c>
      <c r="C102" s="79">
        <f>'Rashodi po aktiv. i izv.fin.'!C110</f>
        <v>0</v>
      </c>
      <c r="D102" s="79">
        <f>'Rashodi po aktiv. i izv.fin.'!D110</f>
        <v>0</v>
      </c>
      <c r="E102" s="79">
        <f>'Rashodi po aktiv. i izv.fin.'!F110</f>
        <v>0</v>
      </c>
      <c r="F102" s="79">
        <f>'Rashodi po aktiv. i izv.fin.'!G110</f>
        <v>0</v>
      </c>
      <c r="G102" s="98" t="e">
        <f t="shared" si="12"/>
        <v>#DIV/0!</v>
      </c>
      <c r="H102" s="98" t="e">
        <f t="shared" si="13"/>
        <v>#DIV/0!</v>
      </c>
    </row>
    <row r="103" spans="1:8" s="19" customFormat="1" ht="15" customHeight="1">
      <c r="A103" s="50"/>
      <c r="B103" s="50" t="s">
        <v>18</v>
      </c>
      <c r="C103" s="53">
        <f>SUM(C104:C133)</f>
        <v>1144143.4733558963</v>
      </c>
      <c r="D103" s="53">
        <f>SUM(D104:D133)</f>
        <v>534904.27999999991</v>
      </c>
      <c r="E103" s="53">
        <f t="shared" ref="E103" si="16">SUM(E104:E133)</f>
        <v>133729.75</v>
      </c>
      <c r="F103" s="53">
        <f t="shared" ref="F103" si="17">SUM(F104:F133)</f>
        <v>153428</v>
      </c>
      <c r="G103" s="101">
        <f t="shared" si="12"/>
        <v>25.000687973556694</v>
      </c>
      <c r="H103" s="101">
        <f t="shared" si="13"/>
        <v>87.16124175509033</v>
      </c>
    </row>
    <row r="104" spans="1:8" s="156" customFormat="1" ht="15" customHeight="1">
      <c r="A104" s="155">
        <v>3111</v>
      </c>
      <c r="B104" s="145" t="s">
        <v>1429</v>
      </c>
      <c r="C104" s="79">
        <f>'Rashodi po aktiv. i izv.fin.'!C112</f>
        <v>315713.98234786646</v>
      </c>
      <c r="D104" s="79">
        <f>'Rashodi po aktiv. i izv.fin.'!D112</f>
        <v>150806.32999999999</v>
      </c>
      <c r="E104" s="79">
        <f>'Rashodi po aktiv. i izv.fin.'!F112</f>
        <v>88644.79</v>
      </c>
      <c r="F104" s="79">
        <f>'Rashodi po aktiv. i izv.fin.'!G112</f>
        <v>110435</v>
      </c>
      <c r="G104" s="98">
        <f t="shared" si="12"/>
        <v>58.780549861534325</v>
      </c>
      <c r="H104" s="98">
        <f t="shared" si="13"/>
        <v>80.268746321365498</v>
      </c>
    </row>
    <row r="105" spans="1:8" s="156" customFormat="1" ht="15" customHeight="1">
      <c r="A105" s="155">
        <v>3112</v>
      </c>
      <c r="B105" s="145" t="s">
        <v>1518</v>
      </c>
      <c r="C105" s="79">
        <f>'Rashodi po aktiv. i izv.fin.'!C113</f>
        <v>0</v>
      </c>
      <c r="D105" s="79">
        <f>'Rashodi po aktiv. i izv.fin.'!D113</f>
        <v>0</v>
      </c>
      <c r="E105" s="79">
        <f>'Rashodi po aktiv. i izv.fin.'!F113</f>
        <v>30.43</v>
      </c>
      <c r="F105" s="79">
        <f>'Rashodi po aktiv. i izv.fin.'!G113</f>
        <v>0</v>
      </c>
      <c r="G105" s="98" t="e">
        <f t="shared" si="12"/>
        <v>#DIV/0!</v>
      </c>
      <c r="H105" s="98" t="e">
        <f t="shared" si="13"/>
        <v>#DIV/0!</v>
      </c>
    </row>
    <row r="106" spans="1:8" s="156" customFormat="1" ht="15" customHeight="1">
      <c r="A106" s="155">
        <v>3121</v>
      </c>
      <c r="B106" s="145" t="s">
        <v>1316</v>
      </c>
      <c r="C106" s="79">
        <f>'Rashodi po aktiv. i izv.fin.'!C114</f>
        <v>1473.2231734023492</v>
      </c>
      <c r="D106" s="79">
        <f>'Rashodi po aktiv. i izv.fin.'!D114</f>
        <v>398.16</v>
      </c>
      <c r="E106" s="79">
        <f>'Rashodi po aktiv. i izv.fin.'!F114</f>
        <v>300</v>
      </c>
      <c r="F106" s="79">
        <f>'Rashodi po aktiv. i izv.fin.'!G114</f>
        <v>0</v>
      </c>
      <c r="G106" s="98">
        <f t="shared" si="12"/>
        <v>75.346594333936096</v>
      </c>
      <c r="H106" s="98" t="e">
        <f t="shared" si="13"/>
        <v>#DIV/0!</v>
      </c>
    </row>
    <row r="107" spans="1:8" s="156" customFormat="1" ht="15" customHeight="1">
      <c r="A107" s="155">
        <v>3132</v>
      </c>
      <c r="B107" s="145" t="s">
        <v>1381</v>
      </c>
      <c r="C107" s="79">
        <f>'Rashodi po aktiv. i izv.fin.'!C115</f>
        <v>52081.757249983406</v>
      </c>
      <c r="D107" s="79">
        <f>'Rashodi po aktiv. i izv.fin.'!D115</f>
        <v>24882.99</v>
      </c>
      <c r="E107" s="79">
        <f>'Rashodi po aktiv. i izv.fin.'!F115</f>
        <v>14626.28</v>
      </c>
      <c r="F107" s="79">
        <f>'Rashodi po aktiv. i izv.fin.'!G115</f>
        <v>18722.999999999996</v>
      </c>
      <c r="G107" s="98">
        <f t="shared" si="12"/>
        <v>58.780235011949934</v>
      </c>
      <c r="H107" s="98">
        <f t="shared" si="13"/>
        <v>78.11931848528549</v>
      </c>
    </row>
    <row r="108" spans="1:8" s="156" customFormat="1" ht="15" hidden="1" customHeight="1">
      <c r="A108" s="155">
        <v>3133</v>
      </c>
      <c r="B108" s="145" t="s">
        <v>1430</v>
      </c>
      <c r="C108" s="79">
        <f>'Rashodi po aktiv. i izv.fin.'!C116</f>
        <v>0</v>
      </c>
      <c r="D108" s="79">
        <f>'Rashodi po aktiv. i izv.fin.'!D116</f>
        <v>0</v>
      </c>
      <c r="E108" s="79">
        <f>'Rashodi po aktiv. i izv.fin.'!F116</f>
        <v>0</v>
      </c>
      <c r="F108" s="79">
        <f>'Rashodi po aktiv. i izv.fin.'!G116</f>
        <v>0</v>
      </c>
      <c r="G108" s="98" t="e">
        <f t="shared" si="12"/>
        <v>#DIV/0!</v>
      </c>
      <c r="H108" s="98" t="e">
        <f t="shared" si="13"/>
        <v>#DIV/0!</v>
      </c>
    </row>
    <row r="109" spans="1:8" s="156" customFormat="1" ht="15" customHeight="1">
      <c r="A109" s="155">
        <v>3211</v>
      </c>
      <c r="B109" s="145" t="s">
        <v>1264</v>
      </c>
      <c r="C109" s="79">
        <f>'Rashodi po aktiv. i izv.fin.'!C117</f>
        <v>9954.8742451390262</v>
      </c>
      <c r="D109" s="79">
        <f>'Rashodi po aktiv. i izv.fin.'!D117</f>
        <v>6904.74</v>
      </c>
      <c r="E109" s="79">
        <f>'Rashodi po aktiv. i izv.fin.'!F117</f>
        <v>11826.16</v>
      </c>
      <c r="F109" s="79">
        <f>'Rashodi po aktiv. i izv.fin.'!G117</f>
        <v>3280</v>
      </c>
      <c r="G109" s="98">
        <f t="shared" si="12"/>
        <v>171.27596404788594</v>
      </c>
      <c r="H109" s="98">
        <f t="shared" si="13"/>
        <v>360.55365853658532</v>
      </c>
    </row>
    <row r="110" spans="1:8" s="156" customFormat="1" ht="15" customHeight="1">
      <c r="A110" s="155">
        <v>3212</v>
      </c>
      <c r="B110" s="145" t="s">
        <v>1265</v>
      </c>
      <c r="C110" s="79">
        <f>'Rashodi po aktiv. i izv.fin.'!C118</f>
        <v>1507.4656579733225</v>
      </c>
      <c r="D110" s="79">
        <f>'Rashodi po aktiv. i izv.fin.'!D118</f>
        <v>754.11</v>
      </c>
      <c r="E110" s="79">
        <f>'Rashodi po aktiv. i izv.fin.'!F118</f>
        <v>352.98</v>
      </c>
      <c r="F110" s="79">
        <f>'Rashodi po aktiv. i izv.fin.'!G118</f>
        <v>0</v>
      </c>
      <c r="G110" s="98">
        <f t="shared" si="12"/>
        <v>46.80749492779568</v>
      </c>
      <c r="H110" s="98" t="e">
        <f t="shared" si="13"/>
        <v>#DIV/0!</v>
      </c>
    </row>
    <row r="111" spans="1:8" s="156" customFormat="1" ht="15" customHeight="1">
      <c r="A111" s="155">
        <v>3213</v>
      </c>
      <c r="B111" s="145" t="s">
        <v>1266</v>
      </c>
      <c r="C111" s="79">
        <f>'Rashodi po aktiv. i izv.fin.'!C119</f>
        <v>99.54210631096953</v>
      </c>
      <c r="D111" s="79">
        <f>'Rashodi po aktiv. i izv.fin.'!D119</f>
        <v>1355.13</v>
      </c>
      <c r="E111" s="79">
        <f>'Rashodi po aktiv. i izv.fin.'!F119</f>
        <v>550</v>
      </c>
      <c r="F111" s="79">
        <f>'Rashodi po aktiv. i izv.fin.'!G119</f>
        <v>0</v>
      </c>
      <c r="G111" s="98">
        <f t="shared" si="12"/>
        <v>40.586511995159128</v>
      </c>
      <c r="H111" s="98" t="e">
        <f t="shared" si="13"/>
        <v>#DIV/0!</v>
      </c>
    </row>
    <row r="112" spans="1:8" s="156" customFormat="1" ht="15" customHeight="1">
      <c r="A112" s="155">
        <v>3221</v>
      </c>
      <c r="B112" s="145" t="s">
        <v>1267</v>
      </c>
      <c r="C112" s="79">
        <f>'Rashodi po aktiv. i izv.fin.'!C120</f>
        <v>3.1853474019510251</v>
      </c>
      <c r="D112" s="79">
        <f>'Rashodi po aktiv. i izv.fin.'!D120</f>
        <v>62.21</v>
      </c>
      <c r="E112" s="79">
        <f>'Rashodi po aktiv. i izv.fin.'!F120</f>
        <v>0</v>
      </c>
      <c r="F112" s="79">
        <f>'Rashodi po aktiv. i izv.fin.'!G120</f>
        <v>0</v>
      </c>
      <c r="G112" s="98">
        <f t="shared" si="12"/>
        <v>0</v>
      </c>
      <c r="H112" s="98" t="e">
        <f t="shared" si="13"/>
        <v>#DIV/0!</v>
      </c>
    </row>
    <row r="113" spans="1:8" s="156" customFormat="1" ht="15" hidden="1" customHeight="1">
      <c r="A113" s="155">
        <v>3222</v>
      </c>
      <c r="B113" s="145" t="s">
        <v>1268</v>
      </c>
      <c r="C113" s="79">
        <f>'Rashodi po aktiv. i izv.fin.'!C121</f>
        <v>0</v>
      </c>
      <c r="D113" s="79">
        <f>'Rashodi po aktiv. i izv.fin.'!D121</f>
        <v>0</v>
      </c>
      <c r="E113" s="79">
        <f>'Rashodi po aktiv. i izv.fin.'!F121</f>
        <v>0</v>
      </c>
      <c r="F113" s="79">
        <f>'Rashodi po aktiv. i izv.fin.'!G121</f>
        <v>0</v>
      </c>
      <c r="G113" s="98" t="e">
        <f t="shared" si="12"/>
        <v>#DIV/0!</v>
      </c>
      <c r="H113" s="98" t="e">
        <f t="shared" si="13"/>
        <v>#DIV/0!</v>
      </c>
    </row>
    <row r="114" spans="1:8" s="156" customFormat="1" ht="15" hidden="1" customHeight="1">
      <c r="A114" s="155">
        <v>3223</v>
      </c>
      <c r="B114" s="145" t="s">
        <v>1269</v>
      </c>
      <c r="C114" s="79">
        <f>'Rashodi po aktiv. i izv.fin.'!C122</f>
        <v>0</v>
      </c>
      <c r="D114" s="79">
        <f>'Rashodi po aktiv. i izv.fin.'!D122</f>
        <v>0</v>
      </c>
      <c r="E114" s="79">
        <f>'Rashodi po aktiv. i izv.fin.'!F122</f>
        <v>0</v>
      </c>
      <c r="F114" s="79">
        <f>'Rashodi po aktiv. i izv.fin.'!G122</f>
        <v>0</v>
      </c>
      <c r="G114" s="98" t="e">
        <f t="shared" si="12"/>
        <v>#DIV/0!</v>
      </c>
      <c r="H114" s="98" t="e">
        <f t="shared" si="13"/>
        <v>#DIV/0!</v>
      </c>
    </row>
    <row r="115" spans="1:8" s="156" customFormat="1" ht="15" hidden="1" customHeight="1">
      <c r="A115" s="155">
        <v>3224</v>
      </c>
      <c r="B115" s="145" t="s">
        <v>1270</v>
      </c>
      <c r="C115" s="79">
        <f>'Rashodi po aktiv. i izv.fin.'!C123</f>
        <v>0</v>
      </c>
      <c r="D115" s="79">
        <f>'Rashodi po aktiv. i izv.fin.'!D123</f>
        <v>0</v>
      </c>
      <c r="E115" s="79">
        <f>'Rashodi po aktiv. i izv.fin.'!F123</f>
        <v>0</v>
      </c>
      <c r="F115" s="79">
        <f>'Rashodi po aktiv. i izv.fin.'!G123</f>
        <v>0</v>
      </c>
      <c r="G115" s="98" t="e">
        <f t="shared" si="12"/>
        <v>#DIV/0!</v>
      </c>
      <c r="H115" s="98" t="e">
        <f t="shared" si="13"/>
        <v>#DIV/0!</v>
      </c>
    </row>
    <row r="116" spans="1:8" s="156" customFormat="1" ht="15" customHeight="1">
      <c r="A116" s="155">
        <v>3231</v>
      </c>
      <c r="B116" s="145" t="s">
        <v>1272</v>
      </c>
      <c r="C116" s="79">
        <f>'Rashodi po aktiv. i izv.fin.'!C124</f>
        <v>356.49346340168557</v>
      </c>
      <c r="D116" s="79">
        <f>'Rashodi po aktiv. i izv.fin.'!D124</f>
        <v>0</v>
      </c>
      <c r="E116" s="79">
        <f>'Rashodi po aktiv. i izv.fin.'!F124</f>
        <v>0</v>
      </c>
      <c r="F116" s="79">
        <f>'Rashodi po aktiv. i izv.fin.'!G124</f>
        <v>0</v>
      </c>
      <c r="G116" s="98" t="e">
        <f t="shared" si="12"/>
        <v>#DIV/0!</v>
      </c>
      <c r="H116" s="98" t="e">
        <f t="shared" si="13"/>
        <v>#DIV/0!</v>
      </c>
    </row>
    <row r="117" spans="1:8" s="156" customFormat="1" ht="15" hidden="1" customHeight="1">
      <c r="A117" s="155">
        <v>3232</v>
      </c>
      <c r="B117" s="145" t="s">
        <v>1553</v>
      </c>
      <c r="C117" s="79">
        <f>'Rashodi po aktiv. i izv.fin.'!C125</f>
        <v>0</v>
      </c>
      <c r="D117" s="79">
        <f>'Rashodi po aktiv. i izv.fin.'!D125</f>
        <v>0</v>
      </c>
      <c r="E117" s="79">
        <f>'Rashodi po aktiv. i izv.fin.'!F125</f>
        <v>0</v>
      </c>
      <c r="F117" s="79">
        <f>'Rashodi po aktiv. i izv.fin.'!G125</f>
        <v>0</v>
      </c>
      <c r="G117" s="98" t="e">
        <f t="shared" si="12"/>
        <v>#DIV/0!</v>
      </c>
      <c r="H117" s="98" t="e">
        <f t="shared" si="13"/>
        <v>#DIV/0!</v>
      </c>
    </row>
    <row r="118" spans="1:8" s="156" customFormat="1" ht="15" customHeight="1">
      <c r="A118" s="155">
        <v>3233</v>
      </c>
      <c r="B118" s="145" t="s">
        <v>1274</v>
      </c>
      <c r="C118" s="79">
        <f>'Rashodi po aktiv. i izv.fin.'!C126</f>
        <v>11993.231136770853</v>
      </c>
      <c r="D118" s="79">
        <f>'Rashodi po aktiv. i izv.fin.'!D126</f>
        <v>7044.16</v>
      </c>
      <c r="E118" s="79">
        <f>'Rashodi po aktiv. i izv.fin.'!F126</f>
        <v>261.08</v>
      </c>
      <c r="F118" s="79">
        <f>'Rashodi po aktiv. i izv.fin.'!G126</f>
        <v>0</v>
      </c>
      <c r="G118" s="98">
        <f t="shared" si="12"/>
        <v>3.7063326216326713</v>
      </c>
      <c r="H118" s="98" t="e">
        <f t="shared" si="13"/>
        <v>#DIV/0!</v>
      </c>
    </row>
    <row r="119" spans="1:8" s="156" customFormat="1" ht="15" hidden="1" customHeight="1">
      <c r="A119" s="155">
        <v>3234</v>
      </c>
      <c r="B119" s="145" t="s">
        <v>1275</v>
      </c>
      <c r="C119" s="79">
        <f>'Rashodi po aktiv. i izv.fin.'!C127</f>
        <v>0</v>
      </c>
      <c r="D119" s="79">
        <f>'Rashodi po aktiv. i izv.fin.'!D127</f>
        <v>0</v>
      </c>
      <c r="E119" s="79">
        <f>'Rashodi po aktiv. i izv.fin.'!F127</f>
        <v>0</v>
      </c>
      <c r="F119" s="79">
        <f>'Rashodi po aktiv. i izv.fin.'!G127</f>
        <v>0</v>
      </c>
      <c r="G119" s="98" t="e">
        <f t="shared" si="12"/>
        <v>#DIV/0!</v>
      </c>
      <c r="H119" s="98" t="e">
        <f t="shared" si="13"/>
        <v>#DIV/0!</v>
      </c>
    </row>
    <row r="120" spans="1:8" s="156" customFormat="1" ht="15" customHeight="1">
      <c r="A120" s="155">
        <v>3235</v>
      </c>
      <c r="B120" s="145" t="s">
        <v>1276</v>
      </c>
      <c r="C120" s="79">
        <f>'Rashodi po aktiv. i izv.fin.'!C128</f>
        <v>743.77861835556439</v>
      </c>
      <c r="D120" s="79">
        <f>'Rashodi po aktiv. i izv.fin.'!D128</f>
        <v>52.81</v>
      </c>
      <c r="E120" s="79">
        <f>'Rashodi po aktiv. i izv.fin.'!F128</f>
        <v>2388.5</v>
      </c>
      <c r="F120" s="79">
        <f>'Rashodi po aktiv. i izv.fin.'!G128</f>
        <v>0</v>
      </c>
      <c r="G120" s="98">
        <f t="shared" si="12"/>
        <v>4522.8176481726941</v>
      </c>
      <c r="H120" s="98" t="e">
        <f t="shared" si="13"/>
        <v>#DIV/0!</v>
      </c>
    </row>
    <row r="121" spans="1:8" s="156" customFormat="1" ht="15" customHeight="1">
      <c r="A121" s="155">
        <v>3237</v>
      </c>
      <c r="B121" s="145" t="s">
        <v>1278</v>
      </c>
      <c r="C121" s="79">
        <f>'Rashodi po aktiv. i izv.fin.'!C129</f>
        <v>95904.041409516227</v>
      </c>
      <c r="D121" s="79">
        <f>'Rashodi po aktiv. i izv.fin.'!D129</f>
        <v>23581.84</v>
      </c>
      <c r="E121" s="79">
        <f>'Rashodi po aktiv. i izv.fin.'!F129</f>
        <v>0</v>
      </c>
      <c r="F121" s="79">
        <f>'Rashodi po aktiv. i izv.fin.'!G129</f>
        <v>1990</v>
      </c>
      <c r="G121" s="98">
        <f t="shared" si="12"/>
        <v>0</v>
      </c>
      <c r="H121" s="98">
        <f t="shared" si="13"/>
        <v>0</v>
      </c>
    </row>
    <row r="122" spans="1:8" s="156" customFormat="1" ht="15" customHeight="1">
      <c r="A122" s="155">
        <v>3239</v>
      </c>
      <c r="B122" s="145" t="s">
        <v>1280</v>
      </c>
      <c r="C122" s="79">
        <f>'Rashodi po aktiv. i izv.fin.'!C130</f>
        <v>72.997544628044324</v>
      </c>
      <c r="D122" s="79">
        <f>'Rashodi po aktiv. i izv.fin.'!D130</f>
        <v>0</v>
      </c>
      <c r="E122" s="79">
        <f>'Rashodi po aktiv. i izv.fin.'!F130</f>
        <v>0</v>
      </c>
      <c r="F122" s="79">
        <f>'Rashodi po aktiv. i izv.fin.'!G130</f>
        <v>0</v>
      </c>
      <c r="G122" s="98" t="e">
        <f t="shared" si="12"/>
        <v>#DIV/0!</v>
      </c>
      <c r="H122" s="98" t="e">
        <f t="shared" si="13"/>
        <v>#DIV/0!</v>
      </c>
    </row>
    <row r="123" spans="1:8" s="156" customFormat="1" ht="15" customHeight="1">
      <c r="A123" s="155">
        <v>3293</v>
      </c>
      <c r="B123" s="145" t="s">
        <v>1320</v>
      </c>
      <c r="C123" s="79">
        <f>'Rashodi po aktiv. i izv.fin.'!C131</f>
        <v>3807.9500962240359</v>
      </c>
      <c r="D123" s="79">
        <f>'Rashodi po aktiv. i izv.fin.'!D131</f>
        <v>79.540000000000006</v>
      </c>
      <c r="E123" s="79">
        <f>'Rashodi po aktiv. i izv.fin.'!F131</f>
        <v>12361.03</v>
      </c>
      <c r="F123" s="79">
        <f>'Rashodi po aktiv. i izv.fin.'!G131</f>
        <v>5000</v>
      </c>
      <c r="G123" s="98">
        <f t="shared" si="12"/>
        <v>15540.646215740509</v>
      </c>
      <c r="H123" s="98">
        <f t="shared" si="13"/>
        <v>247.22060000000005</v>
      </c>
    </row>
    <row r="124" spans="1:8" s="156" customFormat="1" ht="15" hidden="1" customHeight="1">
      <c r="A124" s="155">
        <v>3295</v>
      </c>
      <c r="B124" s="145" t="s">
        <v>1284</v>
      </c>
      <c r="C124" s="79">
        <f>'Rashodi po aktiv. i izv.fin.'!C132</f>
        <v>0</v>
      </c>
      <c r="D124" s="79">
        <f>'Rashodi po aktiv. i izv.fin.'!D132</f>
        <v>0</v>
      </c>
      <c r="E124" s="79">
        <f>'Rashodi po aktiv. i izv.fin.'!F132</f>
        <v>0</v>
      </c>
      <c r="F124" s="79">
        <f>'Rashodi po aktiv. i izv.fin.'!G132</f>
        <v>0</v>
      </c>
      <c r="G124" s="98" t="e">
        <f t="shared" si="12"/>
        <v>#DIV/0!</v>
      </c>
      <c r="H124" s="98" t="e">
        <f t="shared" si="13"/>
        <v>#DIV/0!</v>
      </c>
    </row>
    <row r="125" spans="1:8" s="156" customFormat="1" ht="18" hidden="1" customHeight="1">
      <c r="A125" s="155">
        <v>3432</v>
      </c>
      <c r="B125" s="158" t="s">
        <v>1321</v>
      </c>
      <c r="C125" s="79">
        <f>'Rashodi po aktiv. i izv.fin.'!C133</f>
        <v>0</v>
      </c>
      <c r="D125" s="79">
        <f>'Rashodi po aktiv. i izv.fin.'!D133</f>
        <v>0</v>
      </c>
      <c r="E125" s="79">
        <f>'Rashodi po aktiv. i izv.fin.'!F133</f>
        <v>0</v>
      </c>
      <c r="F125" s="79">
        <f>'Rashodi po aktiv. i izv.fin.'!G133</f>
        <v>0</v>
      </c>
      <c r="G125" s="98" t="e">
        <f t="shared" si="12"/>
        <v>#DIV/0!</v>
      </c>
      <c r="H125" s="98" t="e">
        <f t="shared" si="13"/>
        <v>#DIV/0!</v>
      </c>
    </row>
    <row r="126" spans="1:8" s="156" customFormat="1" ht="15.75" customHeight="1">
      <c r="A126" s="155">
        <v>3531</v>
      </c>
      <c r="B126" s="145" t="s">
        <v>1590</v>
      </c>
      <c r="C126" s="79">
        <f>'Rashodi po aktiv. i izv.fin.'!C134</f>
        <v>424547.3488619019</v>
      </c>
      <c r="D126" s="79">
        <f>'Rashodi po aktiv. i izv.fin.'!D134</f>
        <v>152320.89000000001</v>
      </c>
      <c r="E126" s="79">
        <f>'Rashodi po aktiv. i izv.fin.'!F134</f>
        <v>0</v>
      </c>
      <c r="F126" s="79">
        <f>'Rashodi po aktiv. i izv.fin.'!G134</f>
        <v>0</v>
      </c>
      <c r="G126" s="98">
        <f t="shared" si="12"/>
        <v>0</v>
      </c>
      <c r="H126" s="98" t="e">
        <f t="shared" si="13"/>
        <v>#DIV/0!</v>
      </c>
    </row>
    <row r="127" spans="1:8" s="156" customFormat="1" ht="15.75" customHeight="1">
      <c r="A127" s="155">
        <v>3611</v>
      </c>
      <c r="B127" s="145" t="s">
        <v>1591</v>
      </c>
      <c r="C127" s="79">
        <f>'Rashodi po aktiv. i izv.fin.'!C135</f>
        <v>29517.419868604418</v>
      </c>
      <c r="D127" s="79">
        <f>'Rashodi po aktiv. i izv.fin.'!D135</f>
        <v>61255.03</v>
      </c>
      <c r="E127" s="79">
        <f>'Rashodi po aktiv. i izv.fin.'!F135</f>
        <v>0</v>
      </c>
      <c r="F127" s="79">
        <f>'Rashodi po aktiv. i izv.fin.'!G135</f>
        <v>0</v>
      </c>
      <c r="G127" s="98">
        <f t="shared" si="12"/>
        <v>0</v>
      </c>
      <c r="H127" s="98" t="e">
        <f t="shared" si="13"/>
        <v>#DIV/0!</v>
      </c>
    </row>
    <row r="128" spans="1:8" s="156" customFormat="1" ht="17.25" customHeight="1">
      <c r="A128" s="155">
        <v>3693</v>
      </c>
      <c r="B128" s="145" t="s">
        <v>1606</v>
      </c>
      <c r="C128" s="79">
        <f>'Rashodi po aktiv. i izv.fin.'!C136</f>
        <v>145281.30599243479</v>
      </c>
      <c r="D128" s="79">
        <f>'Rashodi po aktiv. i izv.fin.'!D136</f>
        <v>43993.19</v>
      </c>
      <c r="E128" s="79">
        <f>'Rashodi po aktiv. i izv.fin.'!F136</f>
        <v>0</v>
      </c>
      <c r="F128" s="79">
        <f>'Rashodi po aktiv. i izv.fin.'!G136</f>
        <v>0</v>
      </c>
      <c r="G128" s="98">
        <f t="shared" si="12"/>
        <v>0</v>
      </c>
      <c r="H128" s="98" t="e">
        <f t="shared" si="13"/>
        <v>#DIV/0!</v>
      </c>
    </row>
    <row r="129" spans="1:8" s="156" customFormat="1" ht="15" hidden="1" customHeight="1">
      <c r="A129" s="155">
        <v>3694</v>
      </c>
      <c r="B129" s="145" t="s">
        <v>1607</v>
      </c>
      <c r="C129" s="79">
        <f>'Rashodi po aktiv. i izv.fin.'!C137</f>
        <v>0</v>
      </c>
      <c r="D129" s="79">
        <f>'Rashodi po aktiv. i izv.fin.'!D137</f>
        <v>0</v>
      </c>
      <c r="E129" s="79">
        <f>'Rashodi po aktiv. i izv.fin.'!F137</f>
        <v>0</v>
      </c>
      <c r="F129" s="79">
        <f>'Rashodi po aktiv. i izv.fin.'!G137</f>
        <v>0</v>
      </c>
      <c r="G129" s="98" t="e">
        <f t="shared" si="12"/>
        <v>#DIV/0!</v>
      </c>
      <c r="H129" s="98" t="e">
        <f t="shared" si="13"/>
        <v>#DIV/0!</v>
      </c>
    </row>
    <row r="130" spans="1:8" s="156" customFormat="1" ht="15" customHeight="1">
      <c r="A130" s="155">
        <v>3813</v>
      </c>
      <c r="B130" s="145" t="s">
        <v>1592</v>
      </c>
      <c r="C130" s="79">
        <f>'Rashodi po aktiv. i izv.fin.'!C138</f>
        <v>42647.554582254961</v>
      </c>
      <c r="D130" s="79">
        <f>'Rashodi po aktiv. i izv.fin.'!D138</f>
        <v>61413.15</v>
      </c>
      <c r="E130" s="79">
        <f>'Rashodi po aktiv. i izv.fin.'!F138</f>
        <v>0</v>
      </c>
      <c r="F130" s="79">
        <f>'Rashodi po aktiv. i izv.fin.'!G138</f>
        <v>0</v>
      </c>
      <c r="G130" s="98">
        <f t="shared" si="12"/>
        <v>0</v>
      </c>
      <c r="H130" s="98" t="e">
        <f t="shared" si="13"/>
        <v>#DIV/0!</v>
      </c>
    </row>
    <row r="131" spans="1:8" s="156" customFormat="1" ht="15" customHeight="1">
      <c r="A131" s="155">
        <v>4123</v>
      </c>
      <c r="B131" s="145" t="s">
        <v>1332</v>
      </c>
      <c r="C131" s="79">
        <f>'Rashodi po aktiv. i izv.fin.'!C139</f>
        <v>0</v>
      </c>
      <c r="D131" s="79">
        <f>'Rashodi po aktiv. i izv.fin.'!D139</f>
        <v>0</v>
      </c>
      <c r="E131" s="79">
        <f>'Rashodi po aktiv. i izv.fin.'!F139</f>
        <v>2388.5</v>
      </c>
      <c r="F131" s="79">
        <f>'Rashodi po aktiv. i izv.fin.'!G139</f>
        <v>0</v>
      </c>
      <c r="G131" s="98" t="e">
        <f t="shared" si="12"/>
        <v>#DIV/0!</v>
      </c>
      <c r="H131" s="98" t="e">
        <f t="shared" si="13"/>
        <v>#DIV/0!</v>
      </c>
    </row>
    <row r="132" spans="1:8" s="156" customFormat="1" ht="15" customHeight="1">
      <c r="A132" s="155">
        <v>4221</v>
      </c>
      <c r="B132" s="145" t="s">
        <v>1287</v>
      </c>
      <c r="C132" s="79">
        <f>'Rashodi po aktiv. i izv.fin.'!C140</f>
        <v>8437.3216537261924</v>
      </c>
      <c r="D132" s="79">
        <f>'Rashodi po aktiv. i izv.fin.'!D140</f>
        <v>0</v>
      </c>
      <c r="E132" s="79">
        <f>'Rashodi po aktiv. i izv.fin.'!F140</f>
        <v>0</v>
      </c>
      <c r="F132" s="79">
        <f>'Rashodi po aktiv. i izv.fin.'!G140</f>
        <v>0</v>
      </c>
      <c r="G132" s="98" t="e">
        <f t="shared" si="12"/>
        <v>#DIV/0!</v>
      </c>
      <c r="H132" s="98" t="e">
        <f t="shared" si="13"/>
        <v>#DIV/0!</v>
      </c>
    </row>
    <row r="133" spans="1:8" s="156" customFormat="1" ht="15" customHeight="1">
      <c r="A133" s="155">
        <v>4227</v>
      </c>
      <c r="B133" s="145" t="s">
        <v>1523</v>
      </c>
      <c r="C133" s="79">
        <f>'Rashodi po aktiv. i izv.fin.'!C141</f>
        <v>0</v>
      </c>
      <c r="D133" s="79">
        <f>'Rashodi po aktiv. i izv.fin.'!D141</f>
        <v>0</v>
      </c>
      <c r="E133" s="79">
        <f>'Rashodi po aktiv. i izv.fin.'!F141</f>
        <v>0</v>
      </c>
      <c r="F133" s="79">
        <f>'Rashodi po aktiv. i izv.fin.'!G141</f>
        <v>14000</v>
      </c>
      <c r="G133" s="98" t="e">
        <f t="shared" ref="G133:G196" si="18">E133/D133*100</f>
        <v>#DIV/0!</v>
      </c>
      <c r="H133" s="98">
        <f t="shared" ref="H133:H196" si="19">E133/F133*100</f>
        <v>0</v>
      </c>
    </row>
    <row r="134" spans="1:8" s="19" customFormat="1" ht="15" customHeight="1">
      <c r="A134" s="50"/>
      <c r="B134" s="50" t="s">
        <v>1514</v>
      </c>
      <c r="C134" s="53">
        <f>SUM(C135:C155)</f>
        <v>50306.45696462936</v>
      </c>
      <c r="D134" s="53">
        <f>SUM(D135:D155)</f>
        <v>34944.21</v>
      </c>
      <c r="E134" s="53">
        <f>SUM(E135:E155)</f>
        <v>57214.99</v>
      </c>
      <c r="F134" s="53">
        <f>SUM(F135:F155)</f>
        <v>44735</v>
      </c>
      <c r="G134" s="101">
        <f t="shared" si="18"/>
        <v>163.7323894287494</v>
      </c>
      <c r="H134" s="101">
        <f t="shared" si="19"/>
        <v>127.89759695987482</v>
      </c>
    </row>
    <row r="135" spans="1:8" s="156" customFormat="1" ht="15" customHeight="1">
      <c r="A135" s="155">
        <v>3111</v>
      </c>
      <c r="B135" s="145" t="s">
        <v>1429</v>
      </c>
      <c r="C135" s="79">
        <f>'Rashodi po aktiv. i izv.fin.'!C143</f>
        <v>35730.838144535133</v>
      </c>
      <c r="D135" s="79">
        <f>'Rashodi po aktiv. i izv.fin.'!D143</f>
        <v>24939.77</v>
      </c>
      <c r="E135" s="79">
        <f>'Rashodi po aktiv. i izv.fin.'!F143</f>
        <v>43328.77</v>
      </c>
      <c r="F135" s="79">
        <f>'Rashodi po aktiv. i izv.fin.'!G143</f>
        <v>34821</v>
      </c>
      <c r="G135" s="98">
        <f t="shared" si="18"/>
        <v>173.7336390832794</v>
      </c>
      <c r="H135" s="98">
        <f t="shared" si="19"/>
        <v>124.43287096866833</v>
      </c>
    </row>
    <row r="136" spans="1:8" s="156" customFormat="1" ht="15" customHeight="1">
      <c r="A136" s="155">
        <v>3121</v>
      </c>
      <c r="B136" s="145" t="s">
        <v>1316</v>
      </c>
      <c r="C136" s="79">
        <f>'Rashodi po aktiv. i izv.fin.'!C144</f>
        <v>278.71789767071471</v>
      </c>
      <c r="D136" s="79">
        <f>'Rashodi po aktiv. i izv.fin.'!D144</f>
        <v>0</v>
      </c>
      <c r="E136" s="79">
        <f>'Rashodi po aktiv. i izv.fin.'!F144</f>
        <v>300</v>
      </c>
      <c r="F136" s="79">
        <f>'Rashodi po aktiv. i izv.fin.'!G144</f>
        <v>750</v>
      </c>
      <c r="G136" s="98" t="e">
        <f t="shared" si="18"/>
        <v>#DIV/0!</v>
      </c>
      <c r="H136" s="98">
        <f t="shared" si="19"/>
        <v>40</v>
      </c>
    </row>
    <row r="137" spans="1:8" s="156" customFormat="1" ht="15" customHeight="1">
      <c r="A137" s="155">
        <v>3132</v>
      </c>
      <c r="B137" s="145" t="s">
        <v>1381</v>
      </c>
      <c r="C137" s="79">
        <f>'Rashodi po aktiv. i izv.fin.'!C145</f>
        <v>8214.3473355896203</v>
      </c>
      <c r="D137" s="79">
        <f>'Rashodi po aktiv. i izv.fin.'!D145</f>
        <v>4115.07</v>
      </c>
      <c r="E137" s="79">
        <f>'Rashodi po aktiv. i izv.fin.'!F145</f>
        <v>7149.26</v>
      </c>
      <c r="F137" s="79">
        <f>'Rashodi po aktiv. i izv.fin.'!G145</f>
        <v>6509</v>
      </c>
      <c r="G137" s="98">
        <f t="shared" si="18"/>
        <v>173.73361814015317</v>
      </c>
      <c r="H137" s="98">
        <f t="shared" si="19"/>
        <v>109.83653402980489</v>
      </c>
    </row>
    <row r="138" spans="1:8" s="156" customFormat="1" ht="15" hidden="1" customHeight="1">
      <c r="A138" s="155">
        <v>3133</v>
      </c>
      <c r="B138" s="145" t="s">
        <v>1430</v>
      </c>
      <c r="C138" s="79">
        <f>'Rashodi po aktiv. i izv.fin.'!C146</f>
        <v>0</v>
      </c>
      <c r="D138" s="79">
        <f>'Rashodi po aktiv. i izv.fin.'!D146</f>
        <v>0</v>
      </c>
      <c r="E138" s="79">
        <f>'Rashodi po aktiv. i izv.fin.'!F146</f>
        <v>0</v>
      </c>
      <c r="F138" s="79">
        <f>'Rashodi po aktiv. i izv.fin.'!G146</f>
        <v>0</v>
      </c>
      <c r="G138" s="98" t="e">
        <f t="shared" si="18"/>
        <v>#DIV/0!</v>
      </c>
      <c r="H138" s="98" t="e">
        <f t="shared" si="19"/>
        <v>#DIV/0!</v>
      </c>
    </row>
    <row r="139" spans="1:8" s="156" customFormat="1" ht="15" customHeight="1">
      <c r="A139" s="155">
        <v>3211</v>
      </c>
      <c r="B139" s="145" t="s">
        <v>1264</v>
      </c>
      <c r="C139" s="79">
        <f>'Rashodi po aktiv. i izv.fin.'!C147</f>
        <v>1889.972791824275</v>
      </c>
      <c r="D139" s="79">
        <f>'Rashodi po aktiv. i izv.fin.'!D147</f>
        <v>1726.55</v>
      </c>
      <c r="E139" s="79">
        <f>'Rashodi po aktiv. i izv.fin.'!F147</f>
        <v>4329</v>
      </c>
      <c r="F139" s="79">
        <f>'Rashodi po aktiv. i izv.fin.'!G147</f>
        <v>2655</v>
      </c>
      <c r="G139" s="98">
        <f t="shared" si="18"/>
        <v>250.73122701340824</v>
      </c>
      <c r="H139" s="98">
        <f t="shared" si="19"/>
        <v>163.05084745762713</v>
      </c>
    </row>
    <row r="140" spans="1:8" s="156" customFormat="1" ht="15" hidden="1" customHeight="1">
      <c r="A140" s="155">
        <v>3212</v>
      </c>
      <c r="B140" s="145" t="s">
        <v>1265</v>
      </c>
      <c r="C140" s="79">
        <f>'Rashodi po aktiv. i izv.fin.'!C148</f>
        <v>0</v>
      </c>
      <c r="D140" s="79">
        <f>'Rashodi po aktiv. i izv.fin.'!D148</f>
        <v>0</v>
      </c>
      <c r="E140" s="79">
        <f>'Rashodi po aktiv. i izv.fin.'!F148</f>
        <v>0</v>
      </c>
      <c r="F140" s="79">
        <f>'Rashodi po aktiv. i izv.fin.'!G148</f>
        <v>0</v>
      </c>
      <c r="G140" s="98" t="e">
        <f t="shared" si="18"/>
        <v>#DIV/0!</v>
      </c>
      <c r="H140" s="98" t="e">
        <f t="shared" si="19"/>
        <v>#DIV/0!</v>
      </c>
    </row>
    <row r="141" spans="1:8" s="156" customFormat="1" ht="15" hidden="1" customHeight="1">
      <c r="A141" s="155">
        <v>3213</v>
      </c>
      <c r="B141" s="145" t="s">
        <v>1266</v>
      </c>
      <c r="C141" s="79">
        <f>'Rashodi po aktiv. i izv.fin.'!C149</f>
        <v>0</v>
      </c>
      <c r="D141" s="79">
        <f>'Rashodi po aktiv. i izv.fin.'!D149</f>
        <v>0</v>
      </c>
      <c r="E141" s="79">
        <f>'Rashodi po aktiv. i izv.fin.'!F149</f>
        <v>320</v>
      </c>
      <c r="F141" s="79">
        <f>'Rashodi po aktiv. i izv.fin.'!G149</f>
        <v>0</v>
      </c>
      <c r="G141" s="98" t="e">
        <f t="shared" si="18"/>
        <v>#DIV/0!</v>
      </c>
      <c r="H141" s="98" t="e">
        <f t="shared" si="19"/>
        <v>#DIV/0!</v>
      </c>
    </row>
    <row r="142" spans="1:8" s="156" customFormat="1" ht="15" hidden="1" customHeight="1">
      <c r="A142" s="155">
        <v>3221</v>
      </c>
      <c r="B142" s="145" t="s">
        <v>1267</v>
      </c>
      <c r="C142" s="79">
        <f>'Rashodi po aktiv. i izv.fin.'!C150</f>
        <v>0</v>
      </c>
      <c r="D142" s="79">
        <f>'Rashodi po aktiv. i izv.fin.'!D150</f>
        <v>0</v>
      </c>
      <c r="E142" s="79">
        <f>'Rashodi po aktiv. i izv.fin.'!F150</f>
        <v>0</v>
      </c>
      <c r="F142" s="79">
        <f>'Rashodi po aktiv. i izv.fin.'!G150</f>
        <v>0</v>
      </c>
      <c r="G142" s="98" t="e">
        <f t="shared" si="18"/>
        <v>#DIV/0!</v>
      </c>
      <c r="H142" s="98" t="e">
        <f t="shared" si="19"/>
        <v>#DIV/0!</v>
      </c>
    </row>
    <row r="143" spans="1:8" s="156" customFormat="1" ht="15" customHeight="1">
      <c r="A143" s="155">
        <v>3231</v>
      </c>
      <c r="B143" s="145" t="s">
        <v>1272</v>
      </c>
      <c r="C143" s="79">
        <f>'Rashodi po aktiv. i izv.fin.'!C151</f>
        <v>178.24673170084279</v>
      </c>
      <c r="D143" s="79">
        <f>'Rashodi po aktiv. i izv.fin.'!D151</f>
        <v>204.36</v>
      </c>
      <c r="E143" s="79">
        <f>'Rashodi po aktiv. i izv.fin.'!F151</f>
        <v>0</v>
      </c>
      <c r="F143" s="79">
        <f>'Rashodi po aktiv. i izv.fin.'!G151</f>
        <v>0</v>
      </c>
      <c r="G143" s="98">
        <f t="shared" si="18"/>
        <v>0</v>
      </c>
      <c r="H143" s="98" t="e">
        <f t="shared" si="19"/>
        <v>#DIV/0!</v>
      </c>
    </row>
    <row r="144" spans="1:8" s="156" customFormat="1" ht="15" customHeight="1">
      <c r="A144" s="155">
        <v>3233</v>
      </c>
      <c r="B144" s="145" t="s">
        <v>1274</v>
      </c>
      <c r="C144" s="79">
        <f>'Rashodi po aktiv. i izv.fin.'!C152</f>
        <v>0</v>
      </c>
      <c r="D144" s="79">
        <f>'Rashodi po aktiv. i izv.fin.'!D152</f>
        <v>3958.46</v>
      </c>
      <c r="E144" s="79">
        <f>'Rashodi po aktiv. i izv.fin.'!F152</f>
        <v>0</v>
      </c>
      <c r="F144" s="79">
        <f>'Rashodi po aktiv. i izv.fin.'!G152</f>
        <v>0</v>
      </c>
      <c r="G144" s="98">
        <f t="shared" si="18"/>
        <v>0</v>
      </c>
      <c r="H144" s="98" t="e">
        <f t="shared" si="19"/>
        <v>#DIV/0!</v>
      </c>
    </row>
    <row r="145" spans="1:8" s="156" customFormat="1" ht="15" customHeight="1">
      <c r="A145" s="155">
        <v>3235</v>
      </c>
      <c r="B145" s="145" t="s">
        <v>1276</v>
      </c>
      <c r="C145" s="79">
        <f>'Rashodi po aktiv. i izv.fin.'!C153</f>
        <v>2946.4463468046984</v>
      </c>
      <c r="D145" s="79">
        <f>'Rashodi po aktiv. i izv.fin.'!D153</f>
        <v>0</v>
      </c>
      <c r="E145" s="79">
        <f>'Rashodi po aktiv. i izv.fin.'!F153</f>
        <v>0</v>
      </c>
      <c r="F145" s="79">
        <f>'Rashodi po aktiv. i izv.fin.'!G153</f>
        <v>0</v>
      </c>
      <c r="G145" s="98" t="e">
        <f t="shared" si="18"/>
        <v>#DIV/0!</v>
      </c>
      <c r="H145" s="98" t="e">
        <f t="shared" si="19"/>
        <v>#DIV/0!</v>
      </c>
    </row>
    <row r="146" spans="1:8" s="156" customFormat="1" ht="15" customHeight="1">
      <c r="A146" s="155">
        <v>3237</v>
      </c>
      <c r="B146" s="145" t="s">
        <v>1278</v>
      </c>
      <c r="C146" s="79">
        <f>'Rashodi po aktiv. i izv.fin.'!C154</f>
        <v>0</v>
      </c>
      <c r="D146" s="79">
        <f>'Rashodi po aktiv. i izv.fin.'!D154</f>
        <v>0</v>
      </c>
      <c r="E146" s="79">
        <f>'Rashodi po aktiv. i izv.fin.'!F154</f>
        <v>0</v>
      </c>
      <c r="F146" s="79">
        <f>'Rashodi po aktiv. i izv.fin.'!G154</f>
        <v>0</v>
      </c>
      <c r="G146" s="98" t="e">
        <f t="shared" si="18"/>
        <v>#DIV/0!</v>
      </c>
      <c r="H146" s="98" t="e">
        <f t="shared" si="19"/>
        <v>#DIV/0!</v>
      </c>
    </row>
    <row r="147" spans="1:8" s="156" customFormat="1" ht="14.25" customHeight="1">
      <c r="A147" s="155">
        <v>3238</v>
      </c>
      <c r="B147" s="145" t="s">
        <v>1279</v>
      </c>
      <c r="C147" s="79">
        <f>'Rashodi po aktiv. i izv.fin.'!C155</f>
        <v>0</v>
      </c>
      <c r="D147" s="79">
        <f>'Rashodi po aktiv. i izv.fin.'!D155</f>
        <v>0</v>
      </c>
      <c r="E147" s="79">
        <f>'Rashodi po aktiv. i izv.fin.'!F155</f>
        <v>1330</v>
      </c>
      <c r="F147" s="79">
        <f>'Rashodi po aktiv. i izv.fin.'!G155</f>
        <v>0</v>
      </c>
      <c r="G147" s="98" t="e">
        <f t="shared" si="18"/>
        <v>#DIV/0!</v>
      </c>
      <c r="H147" s="98" t="e">
        <f t="shared" si="19"/>
        <v>#DIV/0!</v>
      </c>
    </row>
    <row r="148" spans="1:8" s="156" customFormat="1" ht="15" customHeight="1">
      <c r="A148" s="155">
        <v>3239</v>
      </c>
      <c r="B148" s="145" t="s">
        <v>1280</v>
      </c>
      <c r="C148" s="79">
        <f>'Rashodi po aktiv. i izv.fin.'!C156</f>
        <v>33.180702103656515</v>
      </c>
      <c r="D148" s="79">
        <f>'Rashodi po aktiv. i izv.fin.'!D156</f>
        <v>0</v>
      </c>
      <c r="E148" s="79">
        <f>'Rashodi po aktiv. i izv.fin.'!F156</f>
        <v>0</v>
      </c>
      <c r="F148" s="79">
        <f>'Rashodi po aktiv. i izv.fin.'!G156</f>
        <v>0</v>
      </c>
      <c r="G148" s="98" t="e">
        <f t="shared" si="18"/>
        <v>#DIV/0!</v>
      </c>
      <c r="H148" s="98" t="e">
        <f t="shared" si="19"/>
        <v>#DIV/0!</v>
      </c>
    </row>
    <row r="149" spans="1:8" s="156" customFormat="1" ht="15" customHeight="1">
      <c r="A149" s="155">
        <v>3293</v>
      </c>
      <c r="B149" s="145" t="s">
        <v>1320</v>
      </c>
      <c r="C149" s="79">
        <f>'Rashodi po aktiv. i izv.fin.'!C157+'Rashodi po aktiv. i izv.fin.'!C161</f>
        <v>0</v>
      </c>
      <c r="D149" s="79">
        <f>'Rashodi po aktiv. i izv.fin.'!D157+'Rashodi po aktiv. i izv.fin.'!D161</f>
        <v>0</v>
      </c>
      <c r="E149" s="79">
        <f>'Rashodi po aktiv. i izv.fin.'!F157+'Rashodi po aktiv. i izv.fin.'!F161</f>
        <v>457.96</v>
      </c>
      <c r="F149" s="79">
        <f>'Rashodi po aktiv. i izv.fin.'!G157+'Rashodi po aktiv. i izv.fin.'!G161</f>
        <v>0</v>
      </c>
      <c r="G149" s="98" t="e">
        <f t="shared" si="18"/>
        <v>#DIV/0!</v>
      </c>
      <c r="H149" s="98" t="e">
        <f t="shared" si="19"/>
        <v>#DIV/0!</v>
      </c>
    </row>
    <row r="150" spans="1:8" s="156" customFormat="1" ht="15" customHeight="1">
      <c r="A150" s="155">
        <v>3295</v>
      </c>
      <c r="B150" s="145" t="s">
        <v>1284</v>
      </c>
      <c r="C150" s="79">
        <f>'Rashodi po aktiv. i izv.fin.'!C158</f>
        <v>0</v>
      </c>
      <c r="D150" s="79">
        <f>'Rashodi po aktiv. i izv.fin.'!D158</f>
        <v>0</v>
      </c>
      <c r="E150" s="79">
        <f>'Rashodi po aktiv. i izv.fin.'!F158</f>
        <v>0</v>
      </c>
      <c r="F150" s="79">
        <f>'Rashodi po aktiv. i izv.fin.'!G158</f>
        <v>0</v>
      </c>
      <c r="G150" s="98" t="e">
        <f t="shared" si="18"/>
        <v>#DIV/0!</v>
      </c>
      <c r="H150" s="98" t="e">
        <f t="shared" si="19"/>
        <v>#DIV/0!</v>
      </c>
    </row>
    <row r="151" spans="1:8" s="156" customFormat="1" ht="17.25" customHeight="1">
      <c r="A151" s="155">
        <v>3432</v>
      </c>
      <c r="B151" s="158" t="s">
        <v>1321</v>
      </c>
      <c r="C151" s="79">
        <f>'Rashodi po aktiv. i izv.fin.'!C159</f>
        <v>0</v>
      </c>
      <c r="D151" s="79">
        <f>'Rashodi po aktiv. i izv.fin.'!D159</f>
        <v>0</v>
      </c>
      <c r="E151" s="79">
        <f>'Rashodi po aktiv. i izv.fin.'!F159</f>
        <v>0</v>
      </c>
      <c r="F151" s="79">
        <f>'Rashodi po aktiv. i izv.fin.'!G159</f>
        <v>0</v>
      </c>
      <c r="G151" s="98" t="e">
        <f t="shared" si="18"/>
        <v>#DIV/0!</v>
      </c>
      <c r="H151" s="98" t="e">
        <f t="shared" si="19"/>
        <v>#DIV/0!</v>
      </c>
    </row>
    <row r="152" spans="1:8" s="156" customFormat="1" ht="15" customHeight="1">
      <c r="A152" s="155">
        <v>4123</v>
      </c>
      <c r="B152" s="158" t="s">
        <v>1332</v>
      </c>
      <c r="C152" s="79">
        <f>'Rashodi po aktiv. i izv.fin.'!C160</f>
        <v>0</v>
      </c>
      <c r="D152" s="79">
        <f>'Rashodi po aktiv. i izv.fin.'!D160</f>
        <v>0</v>
      </c>
      <c r="E152" s="79">
        <f>'Rashodi po aktiv. i izv.fin.'!F160</f>
        <v>0</v>
      </c>
      <c r="F152" s="79">
        <f>'Rashodi po aktiv. i izv.fin.'!G160</f>
        <v>0</v>
      </c>
      <c r="G152" s="98" t="e">
        <f t="shared" si="18"/>
        <v>#DIV/0!</v>
      </c>
      <c r="H152" s="98" t="e">
        <f t="shared" si="19"/>
        <v>#DIV/0!</v>
      </c>
    </row>
    <row r="153" spans="1:8" s="156" customFormat="1" ht="15" customHeight="1">
      <c r="A153" s="155">
        <v>4221</v>
      </c>
      <c r="B153" s="145" t="s">
        <v>1287</v>
      </c>
      <c r="C153" s="79">
        <f>'Rashodi po aktiv. i izv.fin.'!C162</f>
        <v>1034.7070144004247</v>
      </c>
      <c r="D153" s="79">
        <f>'Rashodi po aktiv. i izv.fin.'!D162</f>
        <v>0</v>
      </c>
      <c r="E153" s="79">
        <f>'Rashodi po aktiv. i izv.fin.'!F162</f>
        <v>0</v>
      </c>
      <c r="F153" s="79">
        <f>'Rashodi po aktiv. i izv.fin.'!G162</f>
        <v>0</v>
      </c>
      <c r="G153" s="98" t="e">
        <f t="shared" si="18"/>
        <v>#DIV/0!</v>
      </c>
      <c r="H153" s="98" t="e">
        <f t="shared" si="19"/>
        <v>#DIV/0!</v>
      </c>
    </row>
    <row r="154" spans="1:8" s="156" customFormat="1" ht="15" customHeight="1">
      <c r="A154" s="155">
        <v>4227</v>
      </c>
      <c r="B154" s="145" t="s">
        <v>1538</v>
      </c>
      <c r="C154" s="79">
        <f>'Rashodi po aktiv. i izv.fin.'!C163</f>
        <v>0</v>
      </c>
      <c r="D154" s="79">
        <f>'Rashodi po aktiv. i izv.fin.'!D163</f>
        <v>0</v>
      </c>
      <c r="E154" s="79">
        <f>'Rashodi po aktiv. i izv.fin.'!F163</f>
        <v>0</v>
      </c>
      <c r="F154" s="79">
        <f>'Rashodi po aktiv. i izv.fin.'!G163</f>
        <v>0</v>
      </c>
      <c r="G154" s="98" t="e">
        <f t="shared" si="18"/>
        <v>#DIV/0!</v>
      </c>
      <c r="H154" s="98" t="e">
        <f t="shared" si="19"/>
        <v>#DIV/0!</v>
      </c>
    </row>
    <row r="155" spans="1:8" s="156" customFormat="1" ht="15" hidden="1" customHeight="1">
      <c r="A155" s="155">
        <v>4262</v>
      </c>
      <c r="B155" s="145" t="s">
        <v>1541</v>
      </c>
      <c r="C155" s="79">
        <f>'Rashodi po aktiv. i izv.fin.'!C164</f>
        <v>0</v>
      </c>
      <c r="D155" s="79">
        <f>'Rashodi po aktiv. i izv.fin.'!D164</f>
        <v>0</v>
      </c>
      <c r="E155" s="79">
        <f>'Rashodi po aktiv. i izv.fin.'!F164</f>
        <v>0</v>
      </c>
      <c r="F155" s="79">
        <f>'Rashodi po aktiv. i izv.fin.'!G164</f>
        <v>0</v>
      </c>
      <c r="G155" s="98" t="e">
        <f t="shared" si="18"/>
        <v>#DIV/0!</v>
      </c>
      <c r="H155" s="98" t="e">
        <f t="shared" si="19"/>
        <v>#DIV/0!</v>
      </c>
    </row>
    <row r="156" spans="1:8" s="19" customFormat="1" ht="15" customHeight="1">
      <c r="A156" s="50"/>
      <c r="B156" s="50" t="s">
        <v>522</v>
      </c>
      <c r="C156" s="53">
        <f t="shared" ref="C156:D156" si="20">SUM(C157:C168)</f>
        <v>22504.877563209237</v>
      </c>
      <c r="D156" s="53">
        <f t="shared" si="20"/>
        <v>35272.979999999996</v>
      </c>
      <c r="E156" s="53">
        <f>SUM(E157:E168)</f>
        <v>12588.11</v>
      </c>
      <c r="F156" s="53">
        <f>SUM(F157:F168)</f>
        <v>6221</v>
      </c>
      <c r="G156" s="101">
        <f t="shared" si="18"/>
        <v>35.687685021225882</v>
      </c>
      <c r="H156" s="101">
        <f t="shared" si="19"/>
        <v>202.34865777206238</v>
      </c>
    </row>
    <row r="157" spans="1:8" s="156" customFormat="1" ht="15" customHeight="1">
      <c r="A157" s="155">
        <v>3111</v>
      </c>
      <c r="B157" s="145" t="s">
        <v>1429</v>
      </c>
      <c r="C157" s="79">
        <f>'Rashodi po aktiv. i izv.fin.'!C166</f>
        <v>6773.2430818236107</v>
      </c>
      <c r="D157" s="79">
        <f>'Rashodi po aktiv. i izv.fin.'!D166</f>
        <v>13068.96</v>
      </c>
      <c r="E157" s="79">
        <f>'Rashodi po aktiv. i izv.fin.'!F166</f>
        <v>10654.11</v>
      </c>
      <c r="F157" s="79">
        <f>'Rashodi po aktiv. i izv.fin.'!G166</f>
        <v>5150</v>
      </c>
      <c r="G157" s="98">
        <f t="shared" si="18"/>
        <v>81.522248136041441</v>
      </c>
      <c r="H157" s="98">
        <f t="shared" si="19"/>
        <v>206.8759223300971</v>
      </c>
    </row>
    <row r="158" spans="1:8" s="156" customFormat="1" ht="15" hidden="1" customHeight="1">
      <c r="A158" s="155">
        <v>3121</v>
      </c>
      <c r="B158" s="145" t="s">
        <v>1316</v>
      </c>
      <c r="C158" s="79">
        <f>'Rashodi po aktiv. i izv.fin.'!C167</f>
        <v>0</v>
      </c>
      <c r="D158" s="79">
        <f>'Rashodi po aktiv. i izv.fin.'!D167</f>
        <v>0</v>
      </c>
      <c r="E158" s="79">
        <f>'Rashodi po aktiv. i izv.fin.'!F167</f>
        <v>0</v>
      </c>
      <c r="F158" s="79">
        <f>'Rashodi po aktiv. i izv.fin.'!G167</f>
        <v>221</v>
      </c>
      <c r="G158" s="98" t="e">
        <f t="shared" si="18"/>
        <v>#DIV/0!</v>
      </c>
      <c r="H158" s="98">
        <f t="shared" si="19"/>
        <v>0</v>
      </c>
    </row>
    <row r="159" spans="1:8" s="156" customFormat="1" ht="15" customHeight="1">
      <c r="A159" s="155">
        <v>3132</v>
      </c>
      <c r="B159" s="145" t="s">
        <v>1524</v>
      </c>
      <c r="C159" s="79">
        <f>'Rashodi po aktiv. i izv.fin.'!C168</f>
        <v>0</v>
      </c>
      <c r="D159" s="79">
        <f>'Rashodi po aktiv. i izv.fin.'!D168</f>
        <v>2156.38</v>
      </c>
      <c r="E159" s="79">
        <f>'Rashodi po aktiv. i izv.fin.'!F168</f>
        <v>1757.92</v>
      </c>
      <c r="F159" s="79">
        <f>'Rashodi po aktiv. i izv.fin.'!G168</f>
        <v>850</v>
      </c>
      <c r="G159" s="98">
        <f t="shared" si="18"/>
        <v>81.521809699589127</v>
      </c>
      <c r="H159" s="98">
        <f t="shared" si="19"/>
        <v>206.81411764705882</v>
      </c>
    </row>
    <row r="160" spans="1:8" s="156" customFormat="1" ht="15" customHeight="1">
      <c r="A160" s="155">
        <v>3211</v>
      </c>
      <c r="B160" s="145" t="s">
        <v>1264</v>
      </c>
      <c r="C160" s="79">
        <f>'Rashodi po aktiv. i izv.fin.'!C169</f>
        <v>0</v>
      </c>
      <c r="D160" s="79">
        <f>'Rashodi po aktiv. i izv.fin.'!D169</f>
        <v>1328.74</v>
      </c>
      <c r="E160" s="79">
        <f>'Rashodi po aktiv. i izv.fin.'!F169</f>
        <v>0</v>
      </c>
      <c r="F160" s="79">
        <f>'Rashodi po aktiv. i izv.fin.'!G169</f>
        <v>0</v>
      </c>
      <c r="G160" s="98">
        <f t="shared" si="18"/>
        <v>0</v>
      </c>
      <c r="H160" s="98" t="e">
        <f t="shared" si="19"/>
        <v>#DIV/0!</v>
      </c>
    </row>
    <row r="161" spans="1:8" s="156" customFormat="1" ht="15" customHeight="1">
      <c r="A161" s="155">
        <v>3212</v>
      </c>
      <c r="B161" s="145" t="s">
        <v>1265</v>
      </c>
      <c r="C161" s="79">
        <f>'Rashodi po aktiv. i izv.fin.'!C170</f>
        <v>0</v>
      </c>
      <c r="D161" s="79">
        <f>'Rashodi po aktiv. i izv.fin.'!D170</f>
        <v>0</v>
      </c>
      <c r="E161" s="79">
        <f>'Rashodi po aktiv. i izv.fin.'!F170</f>
        <v>176.08</v>
      </c>
      <c r="F161" s="79">
        <f>'Rashodi po aktiv. i izv.fin.'!G170</f>
        <v>0</v>
      </c>
      <c r="G161" s="98" t="e">
        <f t="shared" si="18"/>
        <v>#DIV/0!</v>
      </c>
      <c r="H161" s="98" t="e">
        <f t="shared" si="19"/>
        <v>#DIV/0!</v>
      </c>
    </row>
    <row r="162" spans="1:8" s="156" customFormat="1" ht="15" customHeight="1">
      <c r="A162" s="155">
        <v>3213</v>
      </c>
      <c r="B162" s="145" t="s">
        <v>1266</v>
      </c>
      <c r="C162" s="79">
        <f>'Rashodi po aktiv. i izv.fin.'!C171</f>
        <v>2548.6760899860637</v>
      </c>
      <c r="D162" s="79">
        <f>'Rashodi po aktiv. i izv.fin.'!D171</f>
        <v>1547.89</v>
      </c>
      <c r="E162" s="79">
        <f>'Rashodi po aktiv. i izv.fin.'!F171</f>
        <v>0</v>
      </c>
      <c r="F162" s="79">
        <f>'Rashodi po aktiv. i izv.fin.'!G171</f>
        <v>0</v>
      </c>
      <c r="G162" s="98">
        <f t="shared" si="18"/>
        <v>0</v>
      </c>
      <c r="H162" s="98" t="e">
        <f t="shared" si="19"/>
        <v>#DIV/0!</v>
      </c>
    </row>
    <row r="163" spans="1:8" s="156" customFormat="1" ht="15" customHeight="1">
      <c r="A163" s="155">
        <v>3231</v>
      </c>
      <c r="B163" s="145" t="s">
        <v>1272</v>
      </c>
      <c r="C163" s="79">
        <f>'Rashodi po aktiv. i izv.fin.'!C172</f>
        <v>176.12316676620875</v>
      </c>
      <c r="D163" s="79">
        <f>'Rashodi po aktiv. i izv.fin.'!D172</f>
        <v>0</v>
      </c>
      <c r="E163" s="79">
        <f>'Rashodi po aktiv. i izv.fin.'!F172</f>
        <v>0</v>
      </c>
      <c r="F163" s="79">
        <f>'Rashodi po aktiv. i izv.fin.'!G172</f>
        <v>0</v>
      </c>
      <c r="G163" s="98" t="e">
        <f t="shared" si="18"/>
        <v>#DIV/0!</v>
      </c>
      <c r="H163" s="98" t="e">
        <f t="shared" si="19"/>
        <v>#DIV/0!</v>
      </c>
    </row>
    <row r="164" spans="1:8" s="156" customFormat="1" ht="15" customHeight="1">
      <c r="A164" s="155">
        <v>3238</v>
      </c>
      <c r="B164" s="145" t="s">
        <v>1279</v>
      </c>
      <c r="C164" s="79">
        <f>'Rashodi po aktiv. i izv.fin.'!C173</f>
        <v>13006.835224633352</v>
      </c>
      <c r="D164" s="79">
        <f>'Rashodi po aktiv. i izv.fin.'!D173</f>
        <v>17171.009999999998</v>
      </c>
      <c r="E164" s="79">
        <f>'Rashodi po aktiv. i izv.fin.'!F173</f>
        <v>0</v>
      </c>
      <c r="F164" s="79">
        <f>'Rashodi po aktiv. i izv.fin.'!G173</f>
        <v>0</v>
      </c>
      <c r="G164" s="98">
        <f t="shared" si="18"/>
        <v>0</v>
      </c>
      <c r="H164" s="98" t="e">
        <f t="shared" si="19"/>
        <v>#DIV/0!</v>
      </c>
    </row>
    <row r="165" spans="1:8" s="156" customFormat="1" ht="15" hidden="1" customHeight="1">
      <c r="A165" s="155">
        <v>3239</v>
      </c>
      <c r="B165" s="145" t="s">
        <v>1280</v>
      </c>
      <c r="C165" s="79">
        <f>'Rashodi po aktiv. i izv.fin.'!C174</f>
        <v>0</v>
      </c>
      <c r="D165" s="79">
        <f>'Rashodi po aktiv. i izv.fin.'!D174</f>
        <v>0</v>
      </c>
      <c r="E165" s="79">
        <f>'Rashodi po aktiv. i izv.fin.'!F174</f>
        <v>0</v>
      </c>
      <c r="F165" s="79">
        <f>'Rashodi po aktiv. i izv.fin.'!G174</f>
        <v>0</v>
      </c>
      <c r="G165" s="98" t="e">
        <f t="shared" si="18"/>
        <v>#DIV/0!</v>
      </c>
      <c r="H165" s="98" t="e">
        <f t="shared" si="19"/>
        <v>#DIV/0!</v>
      </c>
    </row>
    <row r="166" spans="1:8" s="156" customFormat="1" ht="15" hidden="1" customHeight="1">
      <c r="A166" s="155">
        <v>3294</v>
      </c>
      <c r="B166" s="145" t="s">
        <v>1283</v>
      </c>
      <c r="C166" s="79">
        <f>'Rashodi po aktiv. i izv.fin.'!C175</f>
        <v>0</v>
      </c>
      <c r="D166" s="79">
        <f>'Rashodi po aktiv. i izv.fin.'!D175</f>
        <v>0</v>
      </c>
      <c r="E166" s="79">
        <f>'Rashodi po aktiv. i izv.fin.'!F175</f>
        <v>0</v>
      </c>
      <c r="F166" s="79">
        <f>'Rashodi po aktiv. i izv.fin.'!G175</f>
        <v>0</v>
      </c>
      <c r="G166" s="98" t="e">
        <f t="shared" si="18"/>
        <v>#DIV/0!</v>
      </c>
      <c r="H166" s="98" t="e">
        <f t="shared" si="19"/>
        <v>#DIV/0!</v>
      </c>
    </row>
    <row r="167" spans="1:8" s="156" customFormat="1" ht="15" hidden="1" customHeight="1">
      <c r="A167" s="155">
        <v>4227</v>
      </c>
      <c r="B167" s="145" t="s">
        <v>1604</v>
      </c>
      <c r="C167" s="79">
        <f>'Rashodi po aktiv. i izv.fin.'!C176</f>
        <v>0</v>
      </c>
      <c r="D167" s="79">
        <f>'Rashodi po aktiv. i izv.fin.'!D176</f>
        <v>0</v>
      </c>
      <c r="E167" s="79">
        <f>'Rashodi po aktiv. i izv.fin.'!F176</f>
        <v>0</v>
      </c>
      <c r="F167" s="79">
        <f>'Rashodi po aktiv. i izv.fin.'!G176</f>
        <v>0</v>
      </c>
      <c r="G167" s="98" t="e">
        <f t="shared" si="18"/>
        <v>#DIV/0!</v>
      </c>
      <c r="H167" s="98" t="e">
        <f t="shared" si="19"/>
        <v>#DIV/0!</v>
      </c>
    </row>
    <row r="168" spans="1:8" s="156" customFormat="1" ht="15" hidden="1" customHeight="1">
      <c r="A168" s="155">
        <v>4262</v>
      </c>
      <c r="B168" s="145" t="s">
        <v>1450</v>
      </c>
      <c r="C168" s="79">
        <f>'Rashodi po aktiv. i izv.fin.'!C177</f>
        <v>0</v>
      </c>
      <c r="D168" s="79">
        <f>'Rashodi po aktiv. i izv.fin.'!D177</f>
        <v>0</v>
      </c>
      <c r="E168" s="79">
        <f>'Rashodi po aktiv. i izv.fin.'!F177</f>
        <v>0</v>
      </c>
      <c r="F168" s="79">
        <f>'Rashodi po aktiv. i izv.fin.'!G177</f>
        <v>0</v>
      </c>
      <c r="G168" s="98" t="e">
        <f t="shared" si="18"/>
        <v>#DIV/0!</v>
      </c>
      <c r="H168" s="98" t="e">
        <f t="shared" si="19"/>
        <v>#DIV/0!</v>
      </c>
    </row>
    <row r="169" spans="1:8" s="19" customFormat="1" ht="30" customHeight="1">
      <c r="A169" s="88"/>
      <c r="B169" s="88" t="s">
        <v>1515</v>
      </c>
      <c r="C169" s="89">
        <f t="shared" ref="C169:D169" si="21">C170+C196</f>
        <v>309175.52591412829</v>
      </c>
      <c r="D169" s="89">
        <f t="shared" si="21"/>
        <v>141045.46000000002</v>
      </c>
      <c r="E169" s="89">
        <f t="shared" ref="E169" si="22">E170+E196</f>
        <v>85666.29</v>
      </c>
      <c r="F169" s="89">
        <f>F170+F196</f>
        <v>126146</v>
      </c>
      <c r="G169" s="167">
        <f t="shared" si="18"/>
        <v>60.73665185678432</v>
      </c>
      <c r="H169" s="167">
        <f t="shared" si="19"/>
        <v>67.910429185229802</v>
      </c>
    </row>
    <row r="170" spans="1:8" s="19" customFormat="1" ht="15" customHeight="1">
      <c r="A170" s="50"/>
      <c r="B170" s="50" t="s">
        <v>1516</v>
      </c>
      <c r="C170" s="53">
        <f t="shared" ref="C170:D170" si="23">SUM(C171:C195)</f>
        <v>262799.25675227284</v>
      </c>
      <c r="D170" s="53">
        <f t="shared" si="23"/>
        <v>119889.20000000001</v>
      </c>
      <c r="E170" s="53">
        <f t="shared" ref="E170" si="24">SUM(E171:E195)</f>
        <v>72816.34</v>
      </c>
      <c r="F170" s="53">
        <f>SUM(F171:F195)</f>
        <v>107224</v>
      </c>
      <c r="G170" s="101">
        <f t="shared" si="18"/>
        <v>60.736363242060165</v>
      </c>
      <c r="H170" s="101">
        <f t="shared" si="19"/>
        <v>67.910486458255619</v>
      </c>
    </row>
    <row r="171" spans="1:8" s="156" customFormat="1" ht="15" customHeight="1">
      <c r="A171" s="155">
        <v>3111</v>
      </c>
      <c r="B171" s="145" t="s">
        <v>1429</v>
      </c>
      <c r="C171" s="79">
        <f>'Rashodi po aktiv. i izv.fin.'!C181</f>
        <v>95158.006503417608</v>
      </c>
      <c r="D171" s="79">
        <f>'Rashodi po aktiv. i izv.fin.'!D181</f>
        <v>33355.71</v>
      </c>
      <c r="E171" s="79">
        <f>'Rashodi po aktiv. i izv.fin.'!F181</f>
        <v>28116.42</v>
      </c>
      <c r="F171" s="79">
        <f>'Rashodi po aktiv. i izv.fin.'!G181</f>
        <v>92038</v>
      </c>
      <c r="G171" s="98">
        <f t="shared" si="18"/>
        <v>84.292674327723788</v>
      </c>
      <c r="H171" s="98">
        <f t="shared" si="19"/>
        <v>30.548708142289055</v>
      </c>
    </row>
    <row r="172" spans="1:8" s="156" customFormat="1" ht="15" customHeight="1">
      <c r="A172" s="155">
        <v>3121</v>
      </c>
      <c r="B172" s="145" t="s">
        <v>1316</v>
      </c>
      <c r="C172" s="79">
        <f>'Rashodi po aktiv. i izv.fin.'!C182</f>
        <v>338.44316145729641</v>
      </c>
      <c r="D172" s="79">
        <f>'Rashodi po aktiv. i izv.fin.'!D182</f>
        <v>169.22</v>
      </c>
      <c r="E172" s="79">
        <f>'Rashodi po aktiv. i izv.fin.'!F182</f>
        <v>0</v>
      </c>
      <c r="F172" s="79">
        <f>'Rashodi po aktiv. i izv.fin.'!G182</f>
        <v>0</v>
      </c>
      <c r="G172" s="98">
        <f t="shared" si="18"/>
        <v>0</v>
      </c>
      <c r="H172" s="98" t="e">
        <f t="shared" si="19"/>
        <v>#DIV/0!</v>
      </c>
    </row>
    <row r="173" spans="1:8" s="156" customFormat="1" ht="15" customHeight="1">
      <c r="A173" s="155">
        <v>3132</v>
      </c>
      <c r="B173" s="145" t="s">
        <v>1381</v>
      </c>
      <c r="C173" s="79">
        <f>'Rashodi po aktiv. i izv.fin.'!C183</f>
        <v>15701.108235450261</v>
      </c>
      <c r="D173" s="79">
        <f>'Rashodi po aktiv. i izv.fin.'!D183</f>
        <v>5503.74</v>
      </c>
      <c r="E173" s="79">
        <f>'Rashodi po aktiv. i izv.fin.'!F183</f>
        <v>4639.2700000000004</v>
      </c>
      <c r="F173" s="79">
        <f>'Rashodi po aktiv. i izv.fin.'!G183</f>
        <v>15186</v>
      </c>
      <c r="G173" s="98">
        <f t="shared" si="18"/>
        <v>84.293044366194636</v>
      </c>
      <c r="H173" s="98">
        <f t="shared" si="19"/>
        <v>30.54965099433689</v>
      </c>
    </row>
    <row r="174" spans="1:8" s="156" customFormat="1" ht="15" customHeight="1">
      <c r="A174" s="155">
        <v>3211</v>
      </c>
      <c r="B174" s="145" t="s">
        <v>1264</v>
      </c>
      <c r="C174" s="79">
        <f>'Rashodi po aktiv. i izv.fin.'!C184</f>
        <v>4370.4293582852215</v>
      </c>
      <c r="D174" s="79">
        <f>'Rashodi po aktiv. i izv.fin.'!D184</f>
        <v>212.77</v>
      </c>
      <c r="E174" s="79">
        <f>'Rashodi po aktiv. i izv.fin.'!F184</f>
        <v>0</v>
      </c>
      <c r="F174" s="79">
        <f>'Rashodi po aktiv. i izv.fin.'!G184</f>
        <v>0</v>
      </c>
      <c r="G174" s="98">
        <f t="shared" si="18"/>
        <v>0</v>
      </c>
      <c r="H174" s="98" t="e">
        <f t="shared" si="19"/>
        <v>#DIV/0!</v>
      </c>
    </row>
    <row r="175" spans="1:8" s="156" customFormat="1" ht="15" customHeight="1">
      <c r="A175" s="155">
        <v>3212</v>
      </c>
      <c r="B175" s="145" t="s">
        <v>1265</v>
      </c>
      <c r="C175" s="79">
        <f>'Rashodi po aktiv. i izv.fin.'!C185</f>
        <v>185.9446545888911</v>
      </c>
      <c r="D175" s="79">
        <f>'Rashodi po aktiv. i izv.fin.'!D185</f>
        <v>168.87</v>
      </c>
      <c r="E175" s="79">
        <f>'Rashodi po aktiv. i izv.fin.'!F185</f>
        <v>129.19999999999999</v>
      </c>
      <c r="F175" s="79">
        <f>'Rashodi po aktiv. i izv.fin.'!G185</f>
        <v>0</v>
      </c>
      <c r="G175" s="98">
        <f t="shared" si="18"/>
        <v>76.508556878071872</v>
      </c>
      <c r="H175" s="98" t="e">
        <f t="shared" si="19"/>
        <v>#DIV/0!</v>
      </c>
    </row>
    <row r="176" spans="1:8" s="156" customFormat="1" ht="15" customHeight="1">
      <c r="A176" s="155">
        <v>3213</v>
      </c>
      <c r="B176" s="145" t="s">
        <v>1565</v>
      </c>
      <c r="C176" s="79">
        <f>'Rashodi po aktiv. i izv.fin.'!C186</f>
        <v>4984.4050700112812</v>
      </c>
      <c r="D176" s="79">
        <f>'Rashodi po aktiv. i izv.fin.'!D186</f>
        <v>383.96</v>
      </c>
      <c r="E176" s="79">
        <f>'Rashodi po aktiv. i izv.fin.'!F186</f>
        <v>0</v>
      </c>
      <c r="F176" s="79">
        <f>'Rashodi po aktiv. i izv.fin.'!G186</f>
        <v>0</v>
      </c>
      <c r="G176" s="98">
        <f t="shared" si="18"/>
        <v>0</v>
      </c>
      <c r="H176" s="98" t="e">
        <f t="shared" si="19"/>
        <v>#DIV/0!</v>
      </c>
    </row>
    <row r="177" spans="1:8" s="156" customFormat="1" ht="15.75" hidden="1" customHeight="1">
      <c r="A177" s="155">
        <v>3221</v>
      </c>
      <c r="B177" s="145" t="s">
        <v>1267</v>
      </c>
      <c r="C177" s="79">
        <f>'Rashodi po aktiv. i izv.fin.'!C187</f>
        <v>0</v>
      </c>
      <c r="D177" s="79">
        <f>'Rashodi po aktiv. i izv.fin.'!D187</f>
        <v>0</v>
      </c>
      <c r="E177" s="79">
        <f>'Rashodi po aktiv. i izv.fin.'!F187</f>
        <v>0</v>
      </c>
      <c r="F177" s="79">
        <f>'Rashodi po aktiv. i izv.fin.'!G187</f>
        <v>0</v>
      </c>
      <c r="G177" s="98" t="e">
        <f t="shared" si="18"/>
        <v>#DIV/0!</v>
      </c>
      <c r="H177" s="98" t="e">
        <f t="shared" si="19"/>
        <v>#DIV/0!</v>
      </c>
    </row>
    <row r="178" spans="1:8" s="156" customFormat="1" ht="15.75" customHeight="1">
      <c r="A178" s="155">
        <v>3222</v>
      </c>
      <c r="B178" s="145" t="s">
        <v>1635</v>
      </c>
      <c r="C178" s="79">
        <f>'Rashodi po aktiv. i izv.fin.'!C188</f>
        <v>0</v>
      </c>
      <c r="D178" s="79">
        <f>'Rashodi po aktiv. i izv.fin.'!D188</f>
        <v>310.91000000000003</v>
      </c>
      <c r="E178" s="79">
        <f>'Rashodi po aktiv. i izv.fin.'!F188</f>
        <v>0</v>
      </c>
      <c r="F178" s="79">
        <f>'Rashodi po aktiv. i izv.fin.'!G188</f>
        <v>0</v>
      </c>
      <c r="G178" s="98">
        <f t="shared" si="18"/>
        <v>0</v>
      </c>
      <c r="H178" s="98" t="e">
        <f t="shared" si="19"/>
        <v>#DIV/0!</v>
      </c>
    </row>
    <row r="179" spans="1:8" s="156" customFormat="1" ht="15" hidden="1" customHeight="1">
      <c r="A179" s="155">
        <v>3223</v>
      </c>
      <c r="B179" s="145" t="s">
        <v>1269</v>
      </c>
      <c r="C179" s="79">
        <f>'Rashodi po aktiv. i izv.fin.'!C189</f>
        <v>0</v>
      </c>
      <c r="D179" s="79">
        <f>'Rashodi po aktiv. i izv.fin.'!D189</f>
        <v>0</v>
      </c>
      <c r="E179" s="79">
        <f>'Rashodi po aktiv. i izv.fin.'!F189</f>
        <v>0</v>
      </c>
      <c r="F179" s="79">
        <f>'Rashodi po aktiv. i izv.fin.'!G189</f>
        <v>0</v>
      </c>
      <c r="G179" s="98" t="e">
        <f t="shared" si="18"/>
        <v>#DIV/0!</v>
      </c>
      <c r="H179" s="98" t="e">
        <f t="shared" si="19"/>
        <v>#DIV/0!</v>
      </c>
    </row>
    <row r="180" spans="1:8" s="156" customFormat="1" ht="15" customHeight="1">
      <c r="A180" s="155">
        <v>3224</v>
      </c>
      <c r="B180" s="145" t="s">
        <v>1551</v>
      </c>
      <c r="C180" s="79">
        <f>'Rashodi po aktiv. i izv.fin.'!C190</f>
        <v>135.37726458291857</v>
      </c>
      <c r="D180" s="79">
        <f>'Rashodi po aktiv. i izv.fin.'!D190</f>
        <v>0</v>
      </c>
      <c r="E180" s="79">
        <f>'Rashodi po aktiv. i izv.fin.'!F190</f>
        <v>0</v>
      </c>
      <c r="F180" s="79">
        <f>'Rashodi po aktiv. i izv.fin.'!G190</f>
        <v>0</v>
      </c>
      <c r="G180" s="98" t="e">
        <f t="shared" si="18"/>
        <v>#DIV/0!</v>
      </c>
      <c r="H180" s="98" t="e">
        <f t="shared" si="19"/>
        <v>#DIV/0!</v>
      </c>
    </row>
    <row r="181" spans="1:8" s="156" customFormat="1" ht="15" customHeight="1">
      <c r="A181" s="155">
        <v>3231</v>
      </c>
      <c r="B181" s="145" t="s">
        <v>1272</v>
      </c>
      <c r="C181" s="79">
        <f>'Rashodi po aktiv. i izv.fin.'!C191</f>
        <v>0</v>
      </c>
      <c r="D181" s="79">
        <f>'Rashodi po aktiv. i izv.fin.'!D191</f>
        <v>857.38</v>
      </c>
      <c r="E181" s="79">
        <f>'Rashodi po aktiv. i izv.fin.'!F191</f>
        <v>0</v>
      </c>
      <c r="F181" s="79">
        <f>'Rashodi po aktiv. i izv.fin.'!G191</f>
        <v>0</v>
      </c>
      <c r="G181" s="98">
        <f t="shared" si="18"/>
        <v>0</v>
      </c>
      <c r="H181" s="98" t="e">
        <f t="shared" si="19"/>
        <v>#DIV/0!</v>
      </c>
    </row>
    <row r="182" spans="1:8" s="156" customFormat="1" ht="15" hidden="1" customHeight="1">
      <c r="A182" s="155">
        <v>3232</v>
      </c>
      <c r="B182" s="145" t="s">
        <v>1273</v>
      </c>
      <c r="C182" s="79">
        <f>'Rashodi po aktiv. i izv.fin.'!C192</f>
        <v>0</v>
      </c>
      <c r="D182" s="79">
        <f>'Rashodi po aktiv. i izv.fin.'!D192</f>
        <v>0</v>
      </c>
      <c r="E182" s="79">
        <f>'Rashodi po aktiv. i izv.fin.'!F192</f>
        <v>0</v>
      </c>
      <c r="F182" s="79">
        <f>'Rashodi po aktiv. i izv.fin.'!G192</f>
        <v>0</v>
      </c>
      <c r="G182" s="98" t="e">
        <f t="shared" si="18"/>
        <v>#DIV/0!</v>
      </c>
      <c r="H182" s="98" t="e">
        <f t="shared" si="19"/>
        <v>#DIV/0!</v>
      </c>
    </row>
    <row r="183" spans="1:8" s="156" customFormat="1" ht="15" customHeight="1">
      <c r="A183" s="155">
        <v>3233</v>
      </c>
      <c r="B183" s="145" t="s">
        <v>1274</v>
      </c>
      <c r="C183" s="79">
        <f>'Rashodi po aktiv. i izv.fin.'!C193</f>
        <v>564.07193576216071</v>
      </c>
      <c r="D183" s="79">
        <f>'Rashodi po aktiv. i izv.fin.'!D193</f>
        <v>0</v>
      </c>
      <c r="E183" s="79">
        <f>'Rashodi po aktiv. i izv.fin.'!F193</f>
        <v>1657.5</v>
      </c>
      <c r="F183" s="79">
        <f>'Rashodi po aktiv. i izv.fin.'!G193</f>
        <v>0</v>
      </c>
      <c r="G183" s="98" t="e">
        <f t="shared" si="18"/>
        <v>#DIV/0!</v>
      </c>
      <c r="H183" s="98" t="e">
        <f t="shared" si="19"/>
        <v>#DIV/0!</v>
      </c>
    </row>
    <row r="184" spans="1:8" s="156" customFormat="1" ht="15" customHeight="1">
      <c r="A184" s="155">
        <v>3234</v>
      </c>
      <c r="B184" s="145" t="s">
        <v>1275</v>
      </c>
      <c r="C184" s="79">
        <f>'Rashodi po aktiv. i izv.fin.'!C194</f>
        <v>0</v>
      </c>
      <c r="D184" s="79">
        <f>'Rashodi po aktiv. i izv.fin.'!D194</f>
        <v>0</v>
      </c>
      <c r="E184" s="79">
        <f>'Rashodi po aktiv. i izv.fin.'!F194</f>
        <v>0</v>
      </c>
      <c r="F184" s="79">
        <f>'Rashodi po aktiv. i izv.fin.'!G194</f>
        <v>0</v>
      </c>
      <c r="G184" s="98" t="e">
        <f t="shared" si="18"/>
        <v>#DIV/0!</v>
      </c>
      <c r="H184" s="98" t="e">
        <f t="shared" si="19"/>
        <v>#DIV/0!</v>
      </c>
    </row>
    <row r="185" spans="1:8" s="156" customFormat="1" ht="15" customHeight="1">
      <c r="A185" s="155">
        <v>3235</v>
      </c>
      <c r="B185" s="145" t="s">
        <v>1276</v>
      </c>
      <c r="C185" s="79">
        <f>'Rashodi po aktiv. i izv.fin.'!C195</f>
        <v>4825.5358683389741</v>
      </c>
      <c r="D185" s="79">
        <f>'Rashodi po aktiv. i izv.fin.'!D195</f>
        <v>17075.27</v>
      </c>
      <c r="E185" s="79">
        <f>'Rashodi po aktiv. i izv.fin.'!F195</f>
        <v>0</v>
      </c>
      <c r="F185" s="79">
        <f>'Rashodi po aktiv. i izv.fin.'!G195</f>
        <v>0</v>
      </c>
      <c r="G185" s="98">
        <f t="shared" si="18"/>
        <v>0</v>
      </c>
      <c r="H185" s="98" t="e">
        <f t="shared" si="19"/>
        <v>#DIV/0!</v>
      </c>
    </row>
    <row r="186" spans="1:8" s="156" customFormat="1" ht="15" customHeight="1">
      <c r="A186" s="155">
        <v>3237</v>
      </c>
      <c r="B186" s="145" t="s">
        <v>1278</v>
      </c>
      <c r="C186" s="79">
        <f>'Rashodi po aktiv. i izv.fin.'!C196</f>
        <v>21660.36233326697</v>
      </c>
      <c r="D186" s="79">
        <f>'Rashodi po aktiv. i izv.fin.'!D196</f>
        <v>1353.77</v>
      </c>
      <c r="E186" s="79">
        <f>'Rashodi po aktiv. i izv.fin.'!F196</f>
        <v>0</v>
      </c>
      <c r="F186" s="79">
        <f>'Rashodi po aktiv. i izv.fin.'!G196</f>
        <v>0</v>
      </c>
      <c r="G186" s="98">
        <f t="shared" si="18"/>
        <v>0</v>
      </c>
      <c r="H186" s="98" t="e">
        <f t="shared" si="19"/>
        <v>#DIV/0!</v>
      </c>
    </row>
    <row r="187" spans="1:8" s="156" customFormat="1" ht="15" customHeight="1">
      <c r="A187" s="155">
        <v>3238</v>
      </c>
      <c r="B187" s="145" t="s">
        <v>1279</v>
      </c>
      <c r="C187" s="79">
        <f>'Rashodi po aktiv. i izv.fin.'!C197</f>
        <v>5640.7193576216068</v>
      </c>
      <c r="D187" s="79">
        <f>'Rashodi po aktiv. i izv.fin.'!D197</f>
        <v>0</v>
      </c>
      <c r="E187" s="79">
        <f>'Rashodi po aktiv. i izv.fin.'!F197</f>
        <v>0</v>
      </c>
      <c r="F187" s="79">
        <f>'Rashodi po aktiv. i izv.fin.'!G197</f>
        <v>0</v>
      </c>
      <c r="G187" s="98" t="e">
        <f t="shared" si="18"/>
        <v>#DIV/0!</v>
      </c>
      <c r="H187" s="98" t="e">
        <f t="shared" si="19"/>
        <v>#DIV/0!</v>
      </c>
    </row>
    <row r="188" spans="1:8" s="156" customFormat="1" ht="15" hidden="1" customHeight="1">
      <c r="A188" s="155">
        <v>3239</v>
      </c>
      <c r="B188" s="145" t="s">
        <v>1280</v>
      </c>
      <c r="C188" s="79">
        <f>'Rashodi po aktiv. i izv.fin.'!C198</f>
        <v>0</v>
      </c>
      <c r="D188" s="79">
        <f>'Rashodi po aktiv. i izv.fin.'!D198</f>
        <v>0</v>
      </c>
      <c r="E188" s="79">
        <f>'Rashodi po aktiv. i izv.fin.'!F198</f>
        <v>0</v>
      </c>
      <c r="F188" s="79">
        <f>'Rashodi po aktiv. i izv.fin.'!G198</f>
        <v>0</v>
      </c>
      <c r="G188" s="98" t="e">
        <f t="shared" si="18"/>
        <v>#DIV/0!</v>
      </c>
      <c r="H188" s="98" t="e">
        <f t="shared" si="19"/>
        <v>#DIV/0!</v>
      </c>
    </row>
    <row r="189" spans="1:8" s="156" customFormat="1" ht="15" customHeight="1">
      <c r="A189" s="155">
        <v>3293</v>
      </c>
      <c r="B189" s="145" t="s">
        <v>1320</v>
      </c>
      <c r="C189" s="79">
        <f>'Rashodi po aktiv. i izv.fin.'!C202</f>
        <v>1669.1220386223372</v>
      </c>
      <c r="D189" s="79">
        <f>'Rashodi po aktiv. i izv.fin.'!D202</f>
        <v>0</v>
      </c>
      <c r="E189" s="79">
        <f>'Rashodi po aktiv. i izv.fin.'!F202</f>
        <v>0</v>
      </c>
      <c r="F189" s="79">
        <f>'Rashodi po aktiv. i izv.fin.'!G202</f>
        <v>0</v>
      </c>
      <c r="G189" s="98" t="e">
        <f t="shared" si="18"/>
        <v>#DIV/0!</v>
      </c>
      <c r="H189" s="98" t="e">
        <f t="shared" si="19"/>
        <v>#DIV/0!</v>
      </c>
    </row>
    <row r="190" spans="1:8" s="156" customFormat="1" ht="15" customHeight="1">
      <c r="A190" s="155">
        <v>3531</v>
      </c>
      <c r="B190" s="145" t="s">
        <v>1590</v>
      </c>
      <c r="C190" s="79">
        <f>'Rashodi po aktiv. i izv.fin.'!C199</f>
        <v>43232.729444555043</v>
      </c>
      <c r="D190" s="79">
        <f>'Rashodi po aktiv. i izv.fin.'!D199</f>
        <v>34721.47</v>
      </c>
      <c r="E190" s="79">
        <f>'Rashodi po aktiv. i izv.fin.'!F199</f>
        <v>2231.62</v>
      </c>
      <c r="F190" s="79">
        <f>'Rashodi po aktiv. i izv.fin.'!G199</f>
        <v>0</v>
      </c>
      <c r="G190" s="98">
        <f t="shared" si="18"/>
        <v>6.4272048389656309</v>
      </c>
      <c r="H190" s="98" t="e">
        <f t="shared" si="19"/>
        <v>#DIV/0!</v>
      </c>
    </row>
    <row r="191" spans="1:8" s="156" customFormat="1" ht="15" customHeight="1">
      <c r="A191" s="155">
        <v>3693</v>
      </c>
      <c r="B191" s="145" t="s">
        <v>1593</v>
      </c>
      <c r="C191" s="79">
        <f>'Rashodi po aktiv. i izv.fin.'!C200</f>
        <v>16354.502621275466</v>
      </c>
      <c r="D191" s="79">
        <f>'Rashodi po aktiv. i izv.fin.'!D200</f>
        <v>13589.48</v>
      </c>
      <c r="E191" s="79">
        <f>'Rashodi po aktiv. i izv.fin.'!F200</f>
        <v>0</v>
      </c>
      <c r="F191" s="79">
        <f>'Rashodi po aktiv. i izv.fin.'!G200</f>
        <v>0</v>
      </c>
      <c r="G191" s="98">
        <f t="shared" si="18"/>
        <v>0</v>
      </c>
      <c r="H191" s="98" t="e">
        <f t="shared" si="19"/>
        <v>#DIV/0!</v>
      </c>
    </row>
    <row r="192" spans="1:8" s="156" customFormat="1" ht="15" customHeight="1">
      <c r="A192" s="155">
        <v>3813</v>
      </c>
      <c r="B192" s="145" t="s">
        <v>1592</v>
      </c>
      <c r="C192" s="79">
        <f>'Rashodi po aktiv. i izv.fin.'!C201</f>
        <v>6844.5152299422653</v>
      </c>
      <c r="D192" s="79">
        <f>'Rashodi po aktiv. i izv.fin.'!D201</f>
        <v>4348.21</v>
      </c>
      <c r="E192" s="79">
        <f>'Rashodi po aktiv. i izv.fin.'!F201</f>
        <v>0</v>
      </c>
      <c r="F192" s="79">
        <f>'Rashodi po aktiv. i izv.fin.'!G201</f>
        <v>0</v>
      </c>
      <c r="G192" s="98">
        <f t="shared" si="18"/>
        <v>0</v>
      </c>
      <c r="H192" s="98" t="e">
        <f t="shared" si="19"/>
        <v>#DIV/0!</v>
      </c>
    </row>
    <row r="193" spans="1:8" s="156" customFormat="1" ht="15" customHeight="1">
      <c r="A193" s="155">
        <v>4221</v>
      </c>
      <c r="B193" s="145" t="s">
        <v>1287</v>
      </c>
      <c r="C193" s="79">
        <f>'Rashodi po aktiv. i izv.fin.'!C203</f>
        <v>24234.388479660229</v>
      </c>
      <c r="D193" s="79">
        <f>'Rashodi po aktiv. i izv.fin.'!D203</f>
        <v>0</v>
      </c>
      <c r="E193" s="79">
        <f>'Rashodi po aktiv. i izv.fin.'!F203</f>
        <v>0</v>
      </c>
      <c r="F193" s="79">
        <f>'Rashodi po aktiv. i izv.fin.'!G203</f>
        <v>0</v>
      </c>
      <c r="G193" s="98" t="e">
        <f t="shared" si="18"/>
        <v>#DIV/0!</v>
      </c>
      <c r="H193" s="98" t="e">
        <f t="shared" si="19"/>
        <v>#DIV/0!</v>
      </c>
    </row>
    <row r="194" spans="1:8" s="156" customFormat="1" ht="15" customHeight="1">
      <c r="A194" s="155">
        <v>4224</v>
      </c>
      <c r="B194" s="145" t="s">
        <v>1334</v>
      </c>
      <c r="C194" s="79">
        <f>'Rashodi po aktiv. i izv.fin.'!C204</f>
        <v>16899.595195434333</v>
      </c>
      <c r="D194" s="79">
        <f>'Rashodi po aktiv. i izv.fin.'!D204</f>
        <v>0</v>
      </c>
      <c r="E194" s="79">
        <f>'Rashodi po aktiv. i izv.fin.'!F204</f>
        <v>20250.18</v>
      </c>
      <c r="F194" s="79">
        <f>'Rashodi po aktiv. i izv.fin.'!G204</f>
        <v>0</v>
      </c>
      <c r="G194" s="98" t="e">
        <f t="shared" si="18"/>
        <v>#DIV/0!</v>
      </c>
      <c r="H194" s="98" t="e">
        <f t="shared" si="19"/>
        <v>#DIV/0!</v>
      </c>
    </row>
    <row r="195" spans="1:8" s="156" customFormat="1" ht="15" customHeight="1">
      <c r="A195" s="155">
        <v>4262</v>
      </c>
      <c r="B195" s="145" t="s">
        <v>1450</v>
      </c>
      <c r="C195" s="79">
        <f>'Rashodi po aktiv. i izv.fin.'!C205</f>
        <v>0</v>
      </c>
      <c r="D195" s="79">
        <f>'Rashodi po aktiv. i izv.fin.'!D205</f>
        <v>7838.44</v>
      </c>
      <c r="E195" s="79">
        <f>'Rashodi po aktiv. i izv.fin.'!F205</f>
        <v>15792.15</v>
      </c>
      <c r="F195" s="79">
        <f>'Rashodi po aktiv. i izv.fin.'!G205</f>
        <v>0</v>
      </c>
      <c r="G195" s="98">
        <f t="shared" si="18"/>
        <v>201.47057322630525</v>
      </c>
      <c r="H195" s="98" t="e">
        <f t="shared" si="19"/>
        <v>#DIV/0!</v>
      </c>
    </row>
    <row r="196" spans="1:8" s="19" customFormat="1" ht="15" customHeight="1">
      <c r="A196" s="50"/>
      <c r="B196" s="50" t="s">
        <v>1554</v>
      </c>
      <c r="C196" s="53">
        <f t="shared" ref="C196:D196" si="25">SUM(C197:C221)</f>
        <v>46376.269161855453</v>
      </c>
      <c r="D196" s="53">
        <f t="shared" si="25"/>
        <v>21156.260000000002</v>
      </c>
      <c r="E196" s="53">
        <f t="shared" ref="E196" si="26">SUM(E197:E221)</f>
        <v>12849.95</v>
      </c>
      <c r="F196" s="53">
        <f t="shared" ref="F196" si="27">SUM(F197:F221)</f>
        <v>18922</v>
      </c>
      <c r="G196" s="101">
        <f t="shared" si="18"/>
        <v>60.738287391060609</v>
      </c>
      <c r="H196" s="101">
        <f t="shared" si="19"/>
        <v>67.91010464010148</v>
      </c>
    </row>
    <row r="197" spans="1:8" s="156" customFormat="1" ht="15" customHeight="1">
      <c r="A197" s="155">
        <v>3111</v>
      </c>
      <c r="B197" s="145" t="s">
        <v>1429</v>
      </c>
      <c r="C197" s="79">
        <f>'Rashodi po aktiv. i izv.fin.'!C207</f>
        <v>16792.620611852144</v>
      </c>
      <c r="D197" s="79">
        <f>'Rashodi po aktiv. i izv.fin.'!D207</f>
        <v>5886.28</v>
      </c>
      <c r="E197" s="79">
        <f>'Rashodi po aktiv. i izv.fin.'!F207</f>
        <v>4961.71</v>
      </c>
      <c r="F197" s="79">
        <f>'Rashodi po aktiv. i izv.fin.'!G207</f>
        <v>16242</v>
      </c>
      <c r="G197" s="98">
        <f t="shared" ref="G197:G260" si="28">E197/D197*100</f>
        <v>84.292796129304079</v>
      </c>
      <c r="H197" s="98">
        <f t="shared" ref="H197:H260" si="29">E197/F197*100</f>
        <v>30.548639330131756</v>
      </c>
    </row>
    <row r="198" spans="1:8" s="156" customFormat="1" ht="15" customHeight="1">
      <c r="A198" s="155">
        <v>3121</v>
      </c>
      <c r="B198" s="145" t="s">
        <v>1316</v>
      </c>
      <c r="C198" s="79">
        <f>'Rashodi po aktiv. i izv.fin.'!C208</f>
        <v>59.725263786581721</v>
      </c>
      <c r="D198" s="79">
        <f>'Rashodi po aktiv. i izv.fin.'!D208</f>
        <v>29.26</v>
      </c>
      <c r="E198" s="79">
        <f>'Rashodi po aktiv. i izv.fin.'!F208</f>
        <v>0</v>
      </c>
      <c r="F198" s="79">
        <f>'Rashodi po aktiv. i izv.fin.'!G208</f>
        <v>0</v>
      </c>
      <c r="G198" s="98">
        <f t="shared" si="28"/>
        <v>0</v>
      </c>
      <c r="H198" s="98" t="e">
        <f t="shared" si="29"/>
        <v>#DIV/0!</v>
      </c>
    </row>
    <row r="199" spans="1:8" s="156" customFormat="1" ht="15" customHeight="1">
      <c r="A199" s="155">
        <v>3132</v>
      </c>
      <c r="B199" s="145" t="s">
        <v>1381</v>
      </c>
      <c r="C199" s="79">
        <f>'Rashodi po aktiv. i izv.fin.'!C209</f>
        <v>2770.8540712721478</v>
      </c>
      <c r="D199" s="79">
        <f>'Rashodi po aktiv. i izv.fin.'!D209</f>
        <v>971.23</v>
      </c>
      <c r="E199" s="79">
        <f>'Rashodi po aktiv. i izv.fin.'!F209</f>
        <v>818.7</v>
      </c>
      <c r="F199" s="79">
        <f>'Rashodi po aktiv. i izv.fin.'!G209</f>
        <v>2680</v>
      </c>
      <c r="G199" s="98">
        <f t="shared" si="28"/>
        <v>84.295172101356016</v>
      </c>
      <c r="H199" s="98">
        <f t="shared" si="29"/>
        <v>30.548507462686569</v>
      </c>
    </row>
    <row r="200" spans="1:8" s="156" customFormat="1" ht="15" customHeight="1">
      <c r="A200" s="155">
        <v>3211</v>
      </c>
      <c r="B200" s="145" t="s">
        <v>1336</v>
      </c>
      <c r="C200" s="79">
        <f>'Rashodi po aktiv. i izv.fin.'!C210</f>
        <v>771.25223969739193</v>
      </c>
      <c r="D200" s="79">
        <f>'Rashodi po aktiv. i izv.fin.'!D210</f>
        <v>37.549999999999997</v>
      </c>
      <c r="E200" s="79">
        <f>'Rashodi po aktiv. i izv.fin.'!F210</f>
        <v>0</v>
      </c>
      <c r="F200" s="79">
        <f>'Rashodi po aktiv. i izv.fin.'!G210</f>
        <v>0</v>
      </c>
      <c r="G200" s="98">
        <f t="shared" si="28"/>
        <v>0</v>
      </c>
      <c r="H200" s="98" t="e">
        <f t="shared" si="29"/>
        <v>#DIV/0!</v>
      </c>
    </row>
    <row r="201" spans="1:8" s="156" customFormat="1" ht="15" customHeight="1">
      <c r="A201" s="155">
        <v>3212</v>
      </c>
      <c r="B201" s="145" t="s">
        <v>1265</v>
      </c>
      <c r="C201" s="79">
        <f>'Rashodi po aktiv. i izv.fin.'!C211</f>
        <v>32.782533678412634</v>
      </c>
      <c r="D201" s="79">
        <f>'Rashodi po aktiv. i izv.fin.'!D211</f>
        <v>29.78</v>
      </c>
      <c r="E201" s="79">
        <f>'Rashodi po aktiv. i izv.fin.'!F211</f>
        <v>22.8</v>
      </c>
      <c r="F201" s="79">
        <f>'Rashodi po aktiv. i izv.fin.'!G211</f>
        <v>0</v>
      </c>
      <c r="G201" s="98">
        <f t="shared" si="28"/>
        <v>76.56145063801209</v>
      </c>
      <c r="H201" s="98" t="e">
        <f t="shared" si="29"/>
        <v>#DIV/0!</v>
      </c>
    </row>
    <row r="202" spans="1:8" s="156" customFormat="1" ht="15" customHeight="1">
      <c r="A202" s="155">
        <v>3213</v>
      </c>
      <c r="B202" s="145" t="s">
        <v>1565</v>
      </c>
      <c r="C202" s="79">
        <f>'Rashodi po aktiv. i izv.fin.'!C212</f>
        <v>879.55405136372678</v>
      </c>
      <c r="D202" s="79">
        <f>'Rashodi po aktiv. i izv.fin.'!D212</f>
        <v>67.760000000000005</v>
      </c>
      <c r="E202" s="79">
        <f>'Rashodi po aktiv. i izv.fin.'!F212</f>
        <v>0</v>
      </c>
      <c r="F202" s="79">
        <f>'Rashodi po aktiv. i izv.fin.'!G212</f>
        <v>0</v>
      </c>
      <c r="G202" s="98">
        <f t="shared" si="28"/>
        <v>0</v>
      </c>
      <c r="H202" s="98" t="e">
        <f t="shared" si="29"/>
        <v>#DIV/0!</v>
      </c>
    </row>
    <row r="203" spans="1:8" s="156" customFormat="1" ht="15" hidden="1" customHeight="1">
      <c r="A203" s="155">
        <v>3221</v>
      </c>
      <c r="B203" s="145" t="s">
        <v>1267</v>
      </c>
      <c r="C203" s="79">
        <f>'Rashodi po aktiv. i izv.fin.'!C213</f>
        <v>0</v>
      </c>
      <c r="D203" s="79">
        <f>'Rashodi po aktiv. i izv.fin.'!D213</f>
        <v>0</v>
      </c>
      <c r="E203" s="79">
        <f>'Rashodi po aktiv. i izv.fin.'!F213</f>
        <v>0</v>
      </c>
      <c r="F203" s="79">
        <f>'Rashodi po aktiv. i izv.fin.'!G213</f>
        <v>0</v>
      </c>
      <c r="G203" s="98" t="e">
        <f t="shared" si="28"/>
        <v>#DIV/0!</v>
      </c>
      <c r="H203" s="98" t="e">
        <f t="shared" si="29"/>
        <v>#DIV/0!</v>
      </c>
    </row>
    <row r="204" spans="1:8" s="156" customFormat="1" ht="15" customHeight="1">
      <c r="A204" s="155">
        <v>3222</v>
      </c>
      <c r="B204" s="145" t="s">
        <v>1633</v>
      </c>
      <c r="C204" s="79">
        <f>'Rashodi po aktiv. i izv.fin.'!C214</f>
        <v>0</v>
      </c>
      <c r="D204" s="79">
        <f>'Rashodi po aktiv. i izv.fin.'!D214</f>
        <v>54.87</v>
      </c>
      <c r="E204" s="79">
        <f>'Rashodi po aktiv. i izv.fin.'!F214</f>
        <v>0</v>
      </c>
      <c r="F204" s="79">
        <f>'Rashodi po aktiv. i izv.fin.'!G214</f>
        <v>0</v>
      </c>
      <c r="G204" s="98">
        <f t="shared" si="28"/>
        <v>0</v>
      </c>
      <c r="H204" s="98" t="e">
        <f t="shared" si="29"/>
        <v>#DIV/0!</v>
      </c>
    </row>
    <row r="205" spans="1:8" s="156" customFormat="1" ht="15.75" hidden="1" customHeight="1">
      <c r="A205" s="155">
        <v>3223</v>
      </c>
      <c r="B205" s="145" t="s">
        <v>1269</v>
      </c>
      <c r="C205" s="79">
        <f>'Rashodi po aktiv. i izv.fin.'!C215</f>
        <v>0</v>
      </c>
      <c r="D205" s="79">
        <f>'Rashodi po aktiv. i izv.fin.'!D215</f>
        <v>0</v>
      </c>
      <c r="E205" s="79">
        <f>'Rashodi po aktiv. i izv.fin.'!F215</f>
        <v>0</v>
      </c>
      <c r="F205" s="79">
        <f>'Rashodi po aktiv. i izv.fin.'!G215</f>
        <v>0</v>
      </c>
      <c r="G205" s="98" t="e">
        <f t="shared" si="28"/>
        <v>#DIV/0!</v>
      </c>
      <c r="H205" s="98" t="e">
        <f t="shared" si="29"/>
        <v>#DIV/0!</v>
      </c>
    </row>
    <row r="206" spans="1:8" s="156" customFormat="1" ht="15" customHeight="1">
      <c r="A206" s="155">
        <v>3224</v>
      </c>
      <c r="B206" s="145" t="s">
        <v>1551</v>
      </c>
      <c r="C206" s="79">
        <f>'Rashodi po aktiv. i izv.fin.'!C216</f>
        <v>23.890105514632687</v>
      </c>
      <c r="D206" s="79">
        <f>'Rashodi po aktiv. i izv.fin.'!D216</f>
        <v>0</v>
      </c>
      <c r="E206" s="79">
        <f>'Rashodi po aktiv. i izv.fin.'!F216</f>
        <v>0</v>
      </c>
      <c r="F206" s="79">
        <f>'Rashodi po aktiv. i izv.fin.'!G216</f>
        <v>0</v>
      </c>
      <c r="G206" s="98" t="e">
        <f t="shared" si="28"/>
        <v>#DIV/0!</v>
      </c>
      <c r="H206" s="98" t="e">
        <f t="shared" si="29"/>
        <v>#DIV/0!</v>
      </c>
    </row>
    <row r="207" spans="1:8" s="156" customFormat="1" ht="15" customHeight="1">
      <c r="A207" s="155">
        <v>3231</v>
      </c>
      <c r="B207" s="145" t="s">
        <v>1272</v>
      </c>
      <c r="C207" s="79">
        <f>'Rashodi po aktiv. i izv.fin.'!C217</f>
        <v>0</v>
      </c>
      <c r="D207" s="79">
        <f>'Rashodi po aktiv. i izv.fin.'!D217</f>
        <v>151.30000000000001</v>
      </c>
      <c r="E207" s="79">
        <f>'Rashodi po aktiv. i izv.fin.'!F217</f>
        <v>0</v>
      </c>
      <c r="F207" s="79">
        <f>'Rashodi po aktiv. i izv.fin.'!G217</f>
        <v>0</v>
      </c>
      <c r="G207" s="98">
        <f t="shared" si="28"/>
        <v>0</v>
      </c>
      <c r="H207" s="98" t="e">
        <f t="shared" si="29"/>
        <v>#DIV/0!</v>
      </c>
    </row>
    <row r="208" spans="1:8" s="156" customFormat="1" ht="15" customHeight="1">
      <c r="A208" s="155">
        <v>3232</v>
      </c>
      <c r="B208" s="145" t="s">
        <v>1273</v>
      </c>
      <c r="C208" s="79">
        <f>'Rashodi po aktiv. i izv.fin.'!C218</f>
        <v>0</v>
      </c>
      <c r="D208" s="79">
        <f>'Rashodi po aktiv. i izv.fin.'!D218</f>
        <v>0</v>
      </c>
      <c r="E208" s="79">
        <f>'Rashodi po aktiv. i izv.fin.'!F218</f>
        <v>0</v>
      </c>
      <c r="F208" s="79">
        <f>'Rashodi po aktiv. i izv.fin.'!G218</f>
        <v>0</v>
      </c>
      <c r="G208" s="98" t="e">
        <f t="shared" si="28"/>
        <v>#DIV/0!</v>
      </c>
      <c r="H208" s="98" t="e">
        <f t="shared" si="29"/>
        <v>#DIV/0!</v>
      </c>
    </row>
    <row r="209" spans="1:8" s="156" customFormat="1" ht="15" customHeight="1">
      <c r="A209" s="155">
        <v>3233</v>
      </c>
      <c r="B209" s="145" t="s">
        <v>1274</v>
      </c>
      <c r="C209" s="79">
        <f>'Rashodi po aktiv. i izv.fin.'!C219</f>
        <v>99.54210631096953</v>
      </c>
      <c r="D209" s="79">
        <f>'Rashodi po aktiv. i izv.fin.'!D219</f>
        <v>0</v>
      </c>
      <c r="E209" s="79">
        <f>'Rashodi po aktiv. i izv.fin.'!F219</f>
        <v>292.5</v>
      </c>
      <c r="F209" s="79">
        <f>'Rashodi po aktiv. i izv.fin.'!G219</f>
        <v>0</v>
      </c>
      <c r="G209" s="98" t="e">
        <f t="shared" si="28"/>
        <v>#DIV/0!</v>
      </c>
      <c r="H209" s="98" t="e">
        <f t="shared" si="29"/>
        <v>#DIV/0!</v>
      </c>
    </row>
    <row r="210" spans="1:8" s="156" customFormat="1" ht="15" hidden="1" customHeight="1">
      <c r="A210" s="155">
        <v>3234</v>
      </c>
      <c r="B210" s="145" t="s">
        <v>1275</v>
      </c>
      <c r="C210" s="79">
        <f>'Rashodi po aktiv. i izv.fin.'!C220</f>
        <v>0</v>
      </c>
      <c r="D210" s="79">
        <f>'Rashodi po aktiv. i izv.fin.'!D220</f>
        <v>0</v>
      </c>
      <c r="E210" s="79">
        <f>'Rashodi po aktiv. i izv.fin.'!F220</f>
        <v>0</v>
      </c>
      <c r="F210" s="79">
        <f>'Rashodi po aktiv. i izv.fin.'!G220</f>
        <v>0</v>
      </c>
      <c r="G210" s="98" t="e">
        <f t="shared" si="28"/>
        <v>#DIV/0!</v>
      </c>
      <c r="H210" s="98" t="e">
        <f t="shared" si="29"/>
        <v>#DIV/0!</v>
      </c>
    </row>
    <row r="211" spans="1:8" s="156" customFormat="1" ht="15" customHeight="1">
      <c r="A211" s="155">
        <v>3235</v>
      </c>
      <c r="B211" s="145" t="s">
        <v>1276</v>
      </c>
      <c r="C211" s="79">
        <f>'Rashodi po aktiv. i izv.fin.'!C221</f>
        <v>851.54953878824074</v>
      </c>
      <c r="D211" s="79">
        <f>'Rashodi po aktiv. i izv.fin.'!D221</f>
        <v>3013.28</v>
      </c>
      <c r="E211" s="79">
        <f>'Rashodi po aktiv. i izv.fin.'!F221</f>
        <v>0</v>
      </c>
      <c r="F211" s="79">
        <f>'Rashodi po aktiv. i izv.fin.'!G221</f>
        <v>0</v>
      </c>
      <c r="G211" s="98">
        <f t="shared" si="28"/>
        <v>0</v>
      </c>
      <c r="H211" s="98" t="e">
        <f t="shared" si="29"/>
        <v>#DIV/0!</v>
      </c>
    </row>
    <row r="212" spans="1:8" s="156" customFormat="1" ht="15" customHeight="1">
      <c r="A212" s="155">
        <v>3237</v>
      </c>
      <c r="B212" s="145" t="s">
        <v>1278</v>
      </c>
      <c r="C212" s="79">
        <f>'Rashodi po aktiv. i izv.fin.'!C222</f>
        <v>3822.4168823412301</v>
      </c>
      <c r="D212" s="79">
        <f>'Rashodi po aktiv. i izv.fin.'!D222</f>
        <v>238.9</v>
      </c>
      <c r="E212" s="79">
        <f>'Rashodi po aktiv. i izv.fin.'!F222</f>
        <v>0</v>
      </c>
      <c r="F212" s="79">
        <f>'Rashodi po aktiv. i izv.fin.'!G222</f>
        <v>0</v>
      </c>
      <c r="G212" s="98">
        <f t="shared" si="28"/>
        <v>0</v>
      </c>
      <c r="H212" s="98" t="e">
        <f t="shared" si="29"/>
        <v>#DIV/0!</v>
      </c>
    </row>
    <row r="213" spans="1:8" s="156" customFormat="1" ht="15" customHeight="1">
      <c r="A213" s="155">
        <v>3238</v>
      </c>
      <c r="B213" s="145" t="s">
        <v>1279</v>
      </c>
      <c r="C213" s="79">
        <f>'Rashodi po aktiv. i izv.fin.'!C223</f>
        <v>995.4210631096953</v>
      </c>
      <c r="D213" s="79">
        <f>'Rashodi po aktiv. i izv.fin.'!D223</f>
        <v>0</v>
      </c>
      <c r="E213" s="79">
        <f>'Rashodi po aktiv. i izv.fin.'!F223</f>
        <v>0</v>
      </c>
      <c r="F213" s="79">
        <f>'Rashodi po aktiv. i izv.fin.'!G223</f>
        <v>0</v>
      </c>
      <c r="G213" s="98" t="e">
        <f t="shared" si="28"/>
        <v>#DIV/0!</v>
      </c>
      <c r="H213" s="98" t="e">
        <f t="shared" si="29"/>
        <v>#DIV/0!</v>
      </c>
    </row>
    <row r="214" spans="1:8" s="156" customFormat="1" ht="15" hidden="1" customHeight="1">
      <c r="A214" s="155">
        <v>3239</v>
      </c>
      <c r="B214" s="145" t="s">
        <v>1280</v>
      </c>
      <c r="C214" s="79">
        <f>'Rashodi po aktiv. i izv.fin.'!C224</f>
        <v>0</v>
      </c>
      <c r="D214" s="79">
        <f>'Rashodi po aktiv. i izv.fin.'!D224</f>
        <v>0</v>
      </c>
      <c r="E214" s="79">
        <f>'Rashodi po aktiv. i izv.fin.'!F224</f>
        <v>0</v>
      </c>
      <c r="F214" s="79">
        <f>'Rashodi po aktiv. i izv.fin.'!G224</f>
        <v>0</v>
      </c>
      <c r="G214" s="98" t="e">
        <f t="shared" si="28"/>
        <v>#DIV/0!</v>
      </c>
      <c r="H214" s="98" t="e">
        <f t="shared" si="29"/>
        <v>#DIV/0!</v>
      </c>
    </row>
    <row r="215" spans="1:8" s="156" customFormat="1" ht="15" customHeight="1">
      <c r="A215" s="155">
        <v>3293</v>
      </c>
      <c r="B215" s="145" t="s">
        <v>1320</v>
      </c>
      <c r="C215" s="79">
        <f>'Rashodi po aktiv. i izv.fin.'!C225</f>
        <v>294.51191187205518</v>
      </c>
      <c r="D215" s="79">
        <f>'Rashodi po aktiv. i izv.fin.'!D225</f>
        <v>0</v>
      </c>
      <c r="E215" s="79">
        <f>'Rashodi po aktiv. i izv.fin.'!F225</f>
        <v>0</v>
      </c>
      <c r="F215" s="79">
        <f>'Rashodi po aktiv. i izv.fin.'!G225</f>
        <v>0</v>
      </c>
      <c r="G215" s="98" t="e">
        <f t="shared" si="28"/>
        <v>#DIV/0!</v>
      </c>
      <c r="H215" s="98" t="e">
        <f t="shared" si="29"/>
        <v>#DIV/0!</v>
      </c>
    </row>
    <row r="216" spans="1:8" s="156" customFormat="1" ht="15" customHeight="1">
      <c r="A216" s="155">
        <v>3531</v>
      </c>
      <c r="B216" s="145" t="s">
        <v>1590</v>
      </c>
      <c r="C216" s="79">
        <f>'Rashodi po aktiv. i izv.fin.'!C226</f>
        <v>7629.3051960979492</v>
      </c>
      <c r="D216" s="79">
        <f>'Rashodi po aktiv. i izv.fin.'!D226</f>
        <v>6127.3</v>
      </c>
      <c r="E216" s="79">
        <f>'Rashodi po aktiv. i izv.fin.'!F226</f>
        <v>393.83</v>
      </c>
      <c r="F216" s="79">
        <f>'Rashodi po aktiv. i izv.fin.'!G226</f>
        <v>0</v>
      </c>
      <c r="G216" s="98">
        <f t="shared" si="28"/>
        <v>6.4274639727122871</v>
      </c>
      <c r="H216" s="98" t="e">
        <f t="shared" si="29"/>
        <v>#DIV/0!</v>
      </c>
    </row>
    <row r="217" spans="1:8" s="156" customFormat="1" ht="15" customHeight="1">
      <c r="A217" s="155">
        <v>3691</v>
      </c>
      <c r="B217" s="145" t="s">
        <v>1594</v>
      </c>
      <c r="C217" s="79">
        <f>'Rashodi po aktiv. i izv.fin.'!C227</f>
        <v>2886.0574689760433</v>
      </c>
      <c r="D217" s="79">
        <f>'Rashodi po aktiv. i izv.fin.'!D227</f>
        <v>2398.15</v>
      </c>
      <c r="E217" s="79">
        <f>'Rashodi po aktiv. i izv.fin.'!F227</f>
        <v>0</v>
      </c>
      <c r="F217" s="79">
        <f>'Rashodi po aktiv. i izv.fin.'!G227</f>
        <v>0</v>
      </c>
      <c r="G217" s="98">
        <f t="shared" si="28"/>
        <v>0</v>
      </c>
      <c r="H217" s="98" t="e">
        <f t="shared" si="29"/>
        <v>#DIV/0!</v>
      </c>
    </row>
    <row r="218" spans="1:8" s="156" customFormat="1" ht="15" customHeight="1">
      <c r="A218" s="155">
        <v>3813</v>
      </c>
      <c r="B218" s="145" t="s">
        <v>1592</v>
      </c>
      <c r="C218" s="79">
        <f>'Rashodi po aktiv. i izv.fin.'!C228</f>
        <v>1207.9102793815116</v>
      </c>
      <c r="D218" s="79">
        <f>'Rashodi po aktiv. i izv.fin.'!D228</f>
        <v>767.34</v>
      </c>
      <c r="E218" s="79">
        <f>'Rashodi po aktiv. i izv.fin.'!F228</f>
        <v>0</v>
      </c>
      <c r="F218" s="79">
        <f>'Rashodi po aktiv. i izv.fin.'!G228</f>
        <v>0</v>
      </c>
      <c r="G218" s="98">
        <f t="shared" si="28"/>
        <v>0</v>
      </c>
      <c r="H218" s="98" t="e">
        <f t="shared" si="29"/>
        <v>#DIV/0!</v>
      </c>
    </row>
    <row r="219" spans="1:8" s="156" customFormat="1" ht="15" customHeight="1">
      <c r="A219" s="155">
        <v>4221</v>
      </c>
      <c r="B219" s="145" t="s">
        <v>1287</v>
      </c>
      <c r="C219" s="79">
        <f>'Rashodi po aktiv. i izv.fin.'!C229</f>
        <v>4276.5943327360801</v>
      </c>
      <c r="D219" s="79">
        <f>'Rashodi po aktiv. i izv.fin.'!D229</f>
        <v>0</v>
      </c>
      <c r="E219" s="79">
        <f>'Rashodi po aktiv. i izv.fin.'!F229</f>
        <v>0</v>
      </c>
      <c r="F219" s="79">
        <f>'Rashodi po aktiv. i izv.fin.'!G229</f>
        <v>0</v>
      </c>
      <c r="G219" s="98" t="e">
        <f t="shared" si="28"/>
        <v>#DIV/0!</v>
      </c>
      <c r="H219" s="98" t="e">
        <f t="shared" si="29"/>
        <v>#DIV/0!</v>
      </c>
    </row>
    <row r="220" spans="1:8" s="156" customFormat="1" ht="15" customHeight="1">
      <c r="A220" s="155">
        <v>4224</v>
      </c>
      <c r="B220" s="145" t="s">
        <v>1334</v>
      </c>
      <c r="C220" s="79">
        <f>'Rashodi po aktiv. i izv.fin.'!C230</f>
        <v>2982.2815050766471</v>
      </c>
      <c r="D220" s="79">
        <f>'Rashodi po aktiv. i izv.fin.'!D230</f>
        <v>0</v>
      </c>
      <c r="E220" s="79">
        <f>'Rashodi po aktiv. i izv.fin.'!F230</f>
        <v>3573.56</v>
      </c>
      <c r="F220" s="79">
        <f>'Rashodi po aktiv. i izv.fin.'!G230</f>
        <v>0</v>
      </c>
      <c r="G220" s="98" t="e">
        <f t="shared" si="28"/>
        <v>#DIV/0!</v>
      </c>
      <c r="H220" s="98" t="e">
        <f t="shared" si="29"/>
        <v>#DIV/0!</v>
      </c>
    </row>
    <row r="221" spans="1:8" s="156" customFormat="1" ht="15" customHeight="1">
      <c r="A221" s="155">
        <v>4262</v>
      </c>
      <c r="B221" s="145" t="s">
        <v>1450</v>
      </c>
      <c r="C221" s="79">
        <f>'Rashodi po aktiv. i izv.fin.'!C231</f>
        <v>0</v>
      </c>
      <c r="D221" s="79">
        <f>'Rashodi po aktiv. i izv.fin.'!D231</f>
        <v>1383.26</v>
      </c>
      <c r="E221" s="79">
        <f>'Rashodi po aktiv. i izv.fin.'!F231</f>
        <v>2786.85</v>
      </c>
      <c r="F221" s="79">
        <f>'Rashodi po aktiv. i izv.fin.'!G231</f>
        <v>0</v>
      </c>
      <c r="G221" s="98">
        <f t="shared" si="28"/>
        <v>201.46971646689704</v>
      </c>
      <c r="H221" s="98" t="e">
        <f t="shared" si="29"/>
        <v>#DIV/0!</v>
      </c>
    </row>
    <row r="222" spans="1:8" s="19" customFormat="1" ht="30" customHeight="1">
      <c r="A222" s="88"/>
      <c r="B222" s="88" t="s">
        <v>1470</v>
      </c>
      <c r="C222" s="89">
        <f>C223+C268+C325+C368+C405+C420</f>
        <v>2124590.3510518279</v>
      </c>
      <c r="D222" s="89">
        <f>D223+D268+D325+D368+D405+D420</f>
        <v>922866.87</v>
      </c>
      <c r="E222" s="89">
        <f>E223+E268+E325+E368+E405+E420</f>
        <v>984681.92</v>
      </c>
      <c r="F222" s="89">
        <f>F223+F268+F325+F368+F405+F420</f>
        <v>1870247.3561616563</v>
      </c>
      <c r="G222" s="167">
        <f t="shared" si="28"/>
        <v>106.69815463198935</v>
      </c>
      <c r="H222" s="167">
        <f t="shared" si="29"/>
        <v>52.649822856634387</v>
      </c>
    </row>
    <row r="223" spans="1:8" s="19" customFormat="1" ht="15" customHeight="1">
      <c r="A223" s="50"/>
      <c r="B223" s="50" t="s">
        <v>1263</v>
      </c>
      <c r="C223" s="53">
        <f>SUM(C224:C267)</f>
        <v>782451.39027141791</v>
      </c>
      <c r="D223" s="53">
        <f>SUM(D224:D267)</f>
        <v>393976.57</v>
      </c>
      <c r="E223" s="53">
        <f t="shared" ref="E223" si="30">SUM(E224:E267)</f>
        <v>443574.12000000005</v>
      </c>
      <c r="F223" s="53">
        <f>SUM(F224:F267)</f>
        <v>841134.11639790295</v>
      </c>
      <c r="G223" s="101">
        <f t="shared" si="28"/>
        <v>112.58895928760435</v>
      </c>
      <c r="H223" s="101">
        <f t="shared" si="29"/>
        <v>52.735242971664817</v>
      </c>
    </row>
    <row r="224" spans="1:8" s="156" customFormat="1" ht="15" customHeight="1">
      <c r="A224" s="157" t="s">
        <v>1473</v>
      </c>
      <c r="B224" s="145" t="s">
        <v>1429</v>
      </c>
      <c r="C224" s="79">
        <f>'Rashodi po aktiv. i izv.fin.'!C349+'Rashodi po aktiv. i izv.fin.'!C374+'Rashodi po aktiv. i izv.fin.'!C438+'Rashodi po aktiv. i izv.fin.'!C681</f>
        <v>241779.81286084012</v>
      </c>
      <c r="D224" s="79">
        <f>'Rashodi po aktiv. i izv.fin.'!D349+'Rashodi po aktiv. i izv.fin.'!D374+'Rashodi po aktiv. i izv.fin.'!D438+'Rashodi po aktiv. i izv.fin.'!D681</f>
        <v>135307.38</v>
      </c>
      <c r="E224" s="79">
        <f>'Rashodi po aktiv. i izv.fin.'!F349+'Rashodi po aktiv. i izv.fin.'!F374+'Rashodi po aktiv. i izv.fin.'!F438+'Rashodi po aktiv. i izv.fin.'!F681</f>
        <v>114698.41</v>
      </c>
      <c r="F224" s="79">
        <f>'Rashodi po aktiv. i izv.fin.'!G349+'Rashodi po aktiv. i izv.fin.'!G374+'Rashodi po aktiv. i izv.fin.'!G438+'Rashodi po aktiv. i izv.fin.'!G681</f>
        <v>263454.77470303269</v>
      </c>
      <c r="G224" s="98">
        <f t="shared" si="28"/>
        <v>84.768776100756654</v>
      </c>
      <c r="H224" s="98">
        <f t="shared" si="29"/>
        <v>43.536280611838798</v>
      </c>
    </row>
    <row r="225" spans="1:8" s="156" customFormat="1" ht="15" customHeight="1">
      <c r="A225" s="157">
        <v>3112</v>
      </c>
      <c r="B225" s="145" t="s">
        <v>1518</v>
      </c>
      <c r="C225" s="79">
        <f>'Rashodi po aktiv. i izv.fin.'!C439+'Rashodi po aktiv. i izv.fin.'!C375</f>
        <v>1227.9514234521203</v>
      </c>
      <c r="D225" s="79">
        <f>'Rashodi po aktiv. i izv.fin.'!D439+'Rashodi po aktiv. i izv.fin.'!D375</f>
        <v>0</v>
      </c>
      <c r="E225" s="79">
        <f>'Rashodi po aktiv. i izv.fin.'!F439+'Rashodi po aktiv. i izv.fin.'!F375</f>
        <v>172.93</v>
      </c>
      <c r="F225" s="79">
        <f>'Rashodi po aktiv. i izv.fin.'!G439+'Rashodi po aktiv. i izv.fin.'!G375</f>
        <v>663.61404207313024</v>
      </c>
      <c r="G225" s="98" t="e">
        <f t="shared" si="28"/>
        <v>#DIV/0!</v>
      </c>
      <c r="H225" s="98">
        <f t="shared" si="29"/>
        <v>26.058821700000003</v>
      </c>
    </row>
    <row r="226" spans="1:8" s="156" customFormat="1" ht="15" hidden="1" customHeight="1">
      <c r="A226" s="157">
        <v>3113</v>
      </c>
      <c r="B226" s="145" t="s">
        <v>1549</v>
      </c>
      <c r="C226" s="79">
        <f>'Rashodi po aktiv. i izv.fin.'!C376</f>
        <v>0</v>
      </c>
      <c r="D226" s="79">
        <f>'Rashodi po aktiv. i izv.fin.'!D376</f>
        <v>0</v>
      </c>
      <c r="E226" s="79">
        <f>'Rashodi po aktiv. i izv.fin.'!F376</f>
        <v>0</v>
      </c>
      <c r="F226" s="79">
        <f>'Rashodi po aktiv. i izv.fin.'!G376</f>
        <v>0</v>
      </c>
      <c r="G226" s="98" t="e">
        <f t="shared" si="28"/>
        <v>#DIV/0!</v>
      </c>
      <c r="H226" s="98" t="e">
        <f t="shared" si="29"/>
        <v>#DIV/0!</v>
      </c>
    </row>
    <row r="227" spans="1:8" s="156" customFormat="1" ht="15" customHeight="1">
      <c r="A227" s="157">
        <v>3121</v>
      </c>
      <c r="B227" s="145" t="s">
        <v>1316</v>
      </c>
      <c r="C227" s="79">
        <f>'Rashodi po aktiv. i izv.fin.'!C440+'Rashodi po aktiv. i izv.fin.'!C350+'Rashodi po aktiv. i izv.fin.'!C704</f>
        <v>120624.06264516556</v>
      </c>
      <c r="D227" s="79">
        <f>'Rashodi po aktiv. i izv.fin.'!D440+'Rashodi po aktiv. i izv.fin.'!D350+'Rashodi po aktiv. i izv.fin.'!D704</f>
        <v>50636.98</v>
      </c>
      <c r="E227" s="79">
        <f>'Rashodi po aktiv. i izv.fin.'!F440+'Rashodi po aktiv. i izv.fin.'!F350+'Rashodi po aktiv. i izv.fin.'!F704</f>
        <v>47161.55</v>
      </c>
      <c r="F227" s="79">
        <f>'Rashodi po aktiv. i izv.fin.'!G440+'Rashodi po aktiv. i izv.fin.'!G350+'Rashodi po aktiv. i izv.fin.'!G704</f>
        <v>121574.09250779745</v>
      </c>
      <c r="G227" s="98">
        <f t="shared" si="28"/>
        <v>93.136577260334235</v>
      </c>
      <c r="H227" s="98">
        <f t="shared" si="29"/>
        <v>38.792434331331883</v>
      </c>
    </row>
    <row r="228" spans="1:8" s="156" customFormat="1" ht="15" customHeight="1">
      <c r="A228" s="157" t="s">
        <v>1474</v>
      </c>
      <c r="B228" s="145" t="s">
        <v>1381</v>
      </c>
      <c r="C228" s="79">
        <f>'Rashodi po aktiv. i izv.fin.'!C351+'Rashodi po aktiv. i izv.fin.'!C377+'Rashodi po aktiv. i izv.fin.'!C441+'Rashodi po aktiv. i izv.fin.'!C682</f>
        <v>39893.689030459878</v>
      </c>
      <c r="D228" s="79">
        <f>'Rashodi po aktiv. i izv.fin.'!D351+'Rashodi po aktiv. i izv.fin.'!D377+'Rashodi po aktiv. i izv.fin.'!D441+'Rashodi po aktiv. i izv.fin.'!D682</f>
        <v>22325.78</v>
      </c>
      <c r="E228" s="79">
        <f>'Rashodi po aktiv. i izv.fin.'!F351+'Rashodi po aktiv. i izv.fin.'!F377+'Rashodi po aktiv. i izv.fin.'!F441+'Rashodi po aktiv. i izv.fin.'!F682</f>
        <v>18925.27</v>
      </c>
      <c r="F228" s="79">
        <f>'Rashodi po aktiv. i izv.fin.'!G351+'Rashodi po aktiv. i izv.fin.'!G377+'Rashodi po aktiv. i izv.fin.'!G441+'Rashodi po aktiv. i izv.fin.'!G682</f>
        <v>43470.037826000393</v>
      </c>
      <c r="G228" s="98">
        <f t="shared" si="28"/>
        <v>84.76868445357789</v>
      </c>
      <c r="H228" s="98">
        <f t="shared" si="29"/>
        <v>43.536355030913676</v>
      </c>
    </row>
    <row r="229" spans="1:8" s="156" customFormat="1" ht="15" hidden="1" customHeight="1">
      <c r="A229" s="157" t="s">
        <v>1475</v>
      </c>
      <c r="B229" s="145" t="s">
        <v>1519</v>
      </c>
      <c r="C229" s="79">
        <f>'Rashodi po aktiv. i izv.fin.'!C352+'Rashodi po aktiv. i izv.fin.'!C442+'Rashodi po aktiv. i izv.fin.'!C683+'Rashodi po aktiv. i izv.fin.'!C378</f>
        <v>0</v>
      </c>
      <c r="D229" s="79">
        <f>'Rashodi po aktiv. i izv.fin.'!D352+'Rashodi po aktiv. i izv.fin.'!D442+'Rashodi po aktiv. i izv.fin.'!D683+'Rashodi po aktiv. i izv.fin.'!D378</f>
        <v>0</v>
      </c>
      <c r="E229" s="79">
        <f>'Rashodi po aktiv. i izv.fin.'!F352+'Rashodi po aktiv. i izv.fin.'!F442+'Rashodi po aktiv. i izv.fin.'!F683+'Rashodi po aktiv. i izv.fin.'!F378</f>
        <v>0</v>
      </c>
      <c r="F229" s="79">
        <f>'Rashodi po aktiv. i izv.fin.'!G352+'Rashodi po aktiv. i izv.fin.'!G442+'Rashodi po aktiv. i izv.fin.'!G683+'Rashodi po aktiv. i izv.fin.'!G378</f>
        <v>0</v>
      </c>
      <c r="G229" s="98" t="e">
        <f t="shared" si="28"/>
        <v>#DIV/0!</v>
      </c>
      <c r="H229" s="98" t="e">
        <f t="shared" si="29"/>
        <v>#DIV/0!</v>
      </c>
    </row>
    <row r="230" spans="1:8" s="156" customFormat="1" ht="15" customHeight="1">
      <c r="A230" s="157" t="s">
        <v>1506</v>
      </c>
      <c r="B230" s="145" t="s">
        <v>1264</v>
      </c>
      <c r="C230" s="79">
        <f>'Rashodi po aktiv. i izv.fin.'!C353+'Rashodi po aktiv. i izv.fin.'!C379+'Rashodi po aktiv. i izv.fin.'!C443+'Rashodi po aktiv. i izv.fin.'!C684+'Rashodi po aktiv. i izv.fin.'!C705</f>
        <v>5438.5825204061312</v>
      </c>
      <c r="D230" s="79">
        <f>'Rashodi po aktiv. i izv.fin.'!D353+'Rashodi po aktiv. i izv.fin.'!D379+'Rashodi po aktiv. i izv.fin.'!D443+'Rashodi po aktiv. i izv.fin.'!D684+'Rashodi po aktiv. i izv.fin.'!D705</f>
        <v>2858.76</v>
      </c>
      <c r="E230" s="79">
        <f>'Rashodi po aktiv. i izv.fin.'!F353+'Rashodi po aktiv. i izv.fin.'!F379+'Rashodi po aktiv. i izv.fin.'!F443+'Rashodi po aktiv. i izv.fin.'!F684+'Rashodi po aktiv. i izv.fin.'!F705</f>
        <v>6537.9599999999991</v>
      </c>
      <c r="F230" s="79">
        <f>'Rashodi po aktiv. i izv.fin.'!G353+'Rashodi po aktiv. i izv.fin.'!G379+'Rashodi po aktiv. i izv.fin.'!G443+'Rashodi po aktiv. i izv.fin.'!G684+'Rashodi po aktiv. i izv.fin.'!G705</f>
        <v>8892.428163779945</v>
      </c>
      <c r="G230" s="98">
        <f t="shared" si="28"/>
        <v>228.69915627754685</v>
      </c>
      <c r="H230" s="98">
        <f t="shared" si="29"/>
        <v>73.522775552238812</v>
      </c>
    </row>
    <row r="231" spans="1:8" s="156" customFormat="1" ht="15" customHeight="1">
      <c r="A231" s="157">
        <v>3212</v>
      </c>
      <c r="B231" s="145" t="s">
        <v>1265</v>
      </c>
      <c r="C231" s="79">
        <f>'Rashodi po aktiv. i izv.fin.'!C444+'Rashodi po aktiv. i izv.fin.'!C354</f>
        <v>5257.8140553454105</v>
      </c>
      <c r="D231" s="79">
        <f>'Rashodi po aktiv. i izv.fin.'!D444+'Rashodi po aktiv. i izv.fin.'!D354</f>
        <v>2947.08</v>
      </c>
      <c r="E231" s="79">
        <f>'Rashodi po aktiv. i izv.fin.'!F444+'Rashodi po aktiv. i izv.fin.'!F354</f>
        <v>1404.1</v>
      </c>
      <c r="F231" s="79">
        <f>'Rashodi po aktiv. i izv.fin.'!G444+'Rashodi po aktiv. i izv.fin.'!G354</f>
        <v>5043.4667197557901</v>
      </c>
      <c r="G231" s="98">
        <f t="shared" si="28"/>
        <v>47.643769426008113</v>
      </c>
      <c r="H231" s="98">
        <f t="shared" si="29"/>
        <v>27.839977499999996</v>
      </c>
    </row>
    <row r="232" spans="1:8" s="156" customFormat="1" ht="15" customHeight="1">
      <c r="A232" s="157" t="s">
        <v>1476</v>
      </c>
      <c r="B232" s="145" t="s">
        <v>1266</v>
      </c>
      <c r="C232" s="79">
        <f>'Rashodi po aktiv. i izv.fin.'!C355+'Rashodi po aktiv. i izv.fin.'!C445</f>
        <v>0</v>
      </c>
      <c r="D232" s="79">
        <f>'Rashodi po aktiv. i izv.fin.'!D355+'Rashodi po aktiv. i izv.fin.'!D445</f>
        <v>0</v>
      </c>
      <c r="E232" s="79">
        <f>'Rashodi po aktiv. i izv.fin.'!F355+'Rashodi po aktiv. i izv.fin.'!F445</f>
        <v>995.42</v>
      </c>
      <c r="F232" s="79">
        <f>'Rashodi po aktiv. i izv.fin.'!G355+'Rashodi po aktiv. i izv.fin.'!G445</f>
        <v>1327.2280841462605</v>
      </c>
      <c r="G232" s="98" t="e">
        <f t="shared" si="28"/>
        <v>#DIV/0!</v>
      </c>
      <c r="H232" s="98">
        <f t="shared" si="29"/>
        <v>74.999919899999995</v>
      </c>
    </row>
    <row r="233" spans="1:8" s="156" customFormat="1" ht="15" customHeight="1">
      <c r="A233" s="157">
        <v>3214</v>
      </c>
      <c r="B233" s="145" t="s">
        <v>1596</v>
      </c>
      <c r="C233" s="79">
        <f>'Rashodi po aktiv. i izv.fin.'!C446</f>
        <v>0</v>
      </c>
      <c r="D233" s="79">
        <f>'Rashodi po aktiv. i izv.fin.'!D446</f>
        <v>0</v>
      </c>
      <c r="E233" s="79">
        <f>'Rashodi po aktiv. i izv.fin.'!F446</f>
        <v>0</v>
      </c>
      <c r="F233" s="79">
        <f>'Rashodi po aktiv. i izv.fin.'!G446</f>
        <v>132.72280841462606</v>
      </c>
      <c r="G233" s="98" t="e">
        <f t="shared" si="28"/>
        <v>#DIV/0!</v>
      </c>
      <c r="H233" s="98">
        <f t="shared" si="29"/>
        <v>0</v>
      </c>
    </row>
    <row r="234" spans="1:8" s="156" customFormat="1" ht="15" customHeight="1">
      <c r="A234" s="157" t="s">
        <v>1482</v>
      </c>
      <c r="B234" s="145" t="s">
        <v>1267</v>
      </c>
      <c r="C234" s="79">
        <f>'Rashodi po aktiv. i izv.fin.'!C356+'Rashodi po aktiv. i izv.fin.'!C381+'Rashodi po aktiv. i izv.fin.'!C447</f>
        <v>59.459818169752467</v>
      </c>
      <c r="D234" s="79">
        <f>'Rashodi po aktiv. i izv.fin.'!D356+'Rashodi po aktiv. i izv.fin.'!D381+'Rashodi po aktiv. i izv.fin.'!D447</f>
        <v>31.19</v>
      </c>
      <c r="E234" s="79">
        <f>'Rashodi po aktiv. i izv.fin.'!F356+'Rashodi po aktiv. i izv.fin.'!F381+'Rashodi po aktiv. i izv.fin.'!F447</f>
        <v>458.56</v>
      </c>
      <c r="F234" s="79">
        <f>'Rashodi po aktiv. i izv.fin.'!G356+'Rashodi po aktiv. i izv.fin.'!G381+'Rashodi po aktiv. i izv.fin.'!G447</f>
        <v>530.89123365850423</v>
      </c>
      <c r="G234" s="98">
        <f t="shared" si="28"/>
        <v>1470.2148124398846</v>
      </c>
      <c r="H234" s="98">
        <f t="shared" si="29"/>
        <v>86.375507999999996</v>
      </c>
    </row>
    <row r="235" spans="1:8" s="156" customFormat="1" ht="15" customHeight="1">
      <c r="A235" s="157">
        <v>3222</v>
      </c>
      <c r="B235" s="145" t="s">
        <v>1268</v>
      </c>
      <c r="C235" s="79">
        <f>'Rashodi po aktiv. i izv.fin.'!C448+'Rashodi po aktiv. i izv.fin.'!C357+'Rashodi po aktiv. i izv.fin.'!C382</f>
        <v>1325.9008560621141</v>
      </c>
      <c r="D235" s="79">
        <f>'Rashodi po aktiv. i izv.fin.'!D448+'Rashodi po aktiv. i izv.fin.'!D357+'Rashodi po aktiv. i izv.fin.'!D382</f>
        <v>420.59</v>
      </c>
      <c r="E235" s="79">
        <f>'Rashodi po aktiv. i izv.fin.'!F448+'Rashodi po aktiv. i izv.fin.'!F357+'Rashodi po aktiv. i izv.fin.'!F382</f>
        <v>895.32</v>
      </c>
      <c r="F235" s="79">
        <f>'Rashodi po aktiv. i izv.fin.'!G448+'Rashodi po aktiv. i izv.fin.'!G357+'Rashodi po aktiv. i izv.fin.'!G382</f>
        <v>530.89123365850423</v>
      </c>
      <c r="G235" s="98">
        <f t="shared" si="28"/>
        <v>212.87239354240475</v>
      </c>
      <c r="H235" s="98">
        <f t="shared" si="29"/>
        <v>168.64471350000002</v>
      </c>
    </row>
    <row r="236" spans="1:8" s="156" customFormat="1" ht="15" customHeight="1">
      <c r="A236" s="157">
        <v>3223</v>
      </c>
      <c r="B236" s="145" t="s">
        <v>1269</v>
      </c>
      <c r="C236" s="79">
        <f>'Rashodi po aktiv. i izv.fin.'!C449+'Rashodi po aktiv. i izv.fin.'!C358</f>
        <v>1082.8853938549339</v>
      </c>
      <c r="D236" s="79">
        <f>'Rashodi po aktiv. i izv.fin.'!D449+'Rashodi po aktiv. i izv.fin.'!D358</f>
        <v>1931.25</v>
      </c>
      <c r="E236" s="79">
        <f>'Rashodi po aktiv. i izv.fin.'!F449+'Rashodi po aktiv. i izv.fin.'!F358</f>
        <v>1408.07</v>
      </c>
      <c r="F236" s="79">
        <f>'Rashodi po aktiv. i izv.fin.'!G449+'Rashodi po aktiv. i izv.fin.'!G358</f>
        <v>2256.2877430486428</v>
      </c>
      <c r="G236" s="98">
        <f t="shared" si="28"/>
        <v>72.909773462783164</v>
      </c>
      <c r="H236" s="98">
        <f t="shared" si="29"/>
        <v>62.406490676470582</v>
      </c>
    </row>
    <row r="237" spans="1:8" s="156" customFormat="1" ht="15" customHeight="1">
      <c r="A237" s="157">
        <v>3224</v>
      </c>
      <c r="B237" s="145" t="s">
        <v>1544</v>
      </c>
      <c r="C237" s="79">
        <f>'Rashodi po aktiv. i izv.fin.'!C450+'Rashodi po aktiv. i izv.fin.'!C359</f>
        <v>0</v>
      </c>
      <c r="D237" s="79">
        <f>'Rashodi po aktiv. i izv.fin.'!D450+'Rashodi po aktiv. i izv.fin.'!D359</f>
        <v>0</v>
      </c>
      <c r="E237" s="79">
        <f>'Rashodi po aktiv. i izv.fin.'!F450+'Rashodi po aktiv. i izv.fin.'!F359</f>
        <v>0</v>
      </c>
      <c r="F237" s="79">
        <f>'Rashodi po aktiv. i izv.fin.'!G450+'Rashodi po aktiv. i izv.fin.'!G359</f>
        <v>0</v>
      </c>
      <c r="G237" s="98" t="e">
        <f t="shared" si="28"/>
        <v>#DIV/0!</v>
      </c>
      <c r="H237" s="98" t="e">
        <f t="shared" si="29"/>
        <v>#DIV/0!</v>
      </c>
    </row>
    <row r="238" spans="1:8" s="156" customFormat="1" ht="15" hidden="1" customHeight="1">
      <c r="A238" s="157">
        <v>3227</v>
      </c>
      <c r="B238" s="145" t="s">
        <v>1527</v>
      </c>
      <c r="C238" s="79">
        <f>'Rashodi po aktiv. i izv.fin.'!C360</f>
        <v>0</v>
      </c>
      <c r="D238" s="79">
        <f>'Rashodi po aktiv. i izv.fin.'!D360</f>
        <v>0</v>
      </c>
      <c r="E238" s="79">
        <f>'Rashodi po aktiv. i izv.fin.'!F360</f>
        <v>0</v>
      </c>
      <c r="F238" s="79">
        <f>'Rashodi po aktiv. i izv.fin.'!G360</f>
        <v>0</v>
      </c>
      <c r="G238" s="98" t="e">
        <f t="shared" si="28"/>
        <v>#DIV/0!</v>
      </c>
      <c r="H238" s="98" t="e">
        <f t="shared" si="29"/>
        <v>#DIV/0!</v>
      </c>
    </row>
    <row r="239" spans="1:8" s="156" customFormat="1" ht="15" customHeight="1">
      <c r="A239" s="157">
        <v>3231</v>
      </c>
      <c r="B239" s="145" t="s">
        <v>1272</v>
      </c>
      <c r="C239" s="79">
        <f>'Rashodi po aktiv. i izv.fin.'!C380+'Rashodi po aktiv. i izv.fin.'!C451+'Rashodi po aktiv. i izv.fin.'!C383+'Rashodi po aktiv. i izv.fin.'!C361</f>
        <v>216.0727320990112</v>
      </c>
      <c r="D239" s="79">
        <f>'Rashodi po aktiv. i izv.fin.'!D380+'Rashodi po aktiv. i izv.fin.'!D451+'Rashodi po aktiv. i izv.fin.'!D383+'Rashodi po aktiv. i izv.fin.'!D361</f>
        <v>338.99</v>
      </c>
      <c r="E239" s="79">
        <f>'Rashodi po aktiv. i izv.fin.'!F380+'Rashodi po aktiv. i izv.fin.'!F451+'Rashodi po aktiv. i izv.fin.'!F383+'Rashodi po aktiv. i izv.fin.'!F361</f>
        <v>0</v>
      </c>
      <c r="F239" s="79">
        <f>'Rashodi po aktiv. i izv.fin.'!G380+'Rashodi po aktiv. i izv.fin.'!G451+'Rashodi po aktiv. i izv.fin.'!G383+'Rashodi po aktiv. i izv.fin.'!G361</f>
        <v>929.05965890238235</v>
      </c>
      <c r="G239" s="98">
        <f t="shared" si="28"/>
        <v>0</v>
      </c>
      <c r="H239" s="98">
        <f t="shared" si="29"/>
        <v>0</v>
      </c>
    </row>
    <row r="240" spans="1:8" s="156" customFormat="1" ht="15" hidden="1" customHeight="1">
      <c r="A240" s="157">
        <v>3232</v>
      </c>
      <c r="B240" s="145" t="s">
        <v>1273</v>
      </c>
      <c r="C240" s="79">
        <f>'Rashodi po aktiv. i izv.fin.'!C452</f>
        <v>0</v>
      </c>
      <c r="D240" s="79">
        <f>'Rashodi po aktiv. i izv.fin.'!D452</f>
        <v>0</v>
      </c>
      <c r="E240" s="79">
        <f>'Rashodi po aktiv. i izv.fin.'!F452</f>
        <v>0</v>
      </c>
      <c r="F240" s="79">
        <f>'Rashodi po aktiv. i izv.fin.'!G452</f>
        <v>0</v>
      </c>
      <c r="G240" s="98" t="e">
        <f t="shared" si="28"/>
        <v>#DIV/0!</v>
      </c>
      <c r="H240" s="98" t="e">
        <f t="shared" si="29"/>
        <v>#DIV/0!</v>
      </c>
    </row>
    <row r="241" spans="1:8" s="156" customFormat="1" ht="15" customHeight="1">
      <c r="A241" s="157">
        <v>3233</v>
      </c>
      <c r="B241" s="145" t="s">
        <v>1274</v>
      </c>
      <c r="C241" s="79">
        <f>'Rashodi po aktiv. i izv.fin.'!C453+'Rashodi po aktiv. i izv.fin.'!C706</f>
        <v>1036.9633021434734</v>
      </c>
      <c r="D241" s="79">
        <f>'Rashodi po aktiv. i izv.fin.'!D453+'Rashodi po aktiv. i izv.fin.'!D706</f>
        <v>1301.99</v>
      </c>
      <c r="E241" s="79">
        <f>'Rashodi po aktiv. i izv.fin.'!F453+'Rashodi po aktiv. i izv.fin.'!F706</f>
        <v>0</v>
      </c>
      <c r="F241" s="79">
        <f>'Rashodi po aktiv. i izv.fin.'!G453+'Rashodi po aktiv. i izv.fin.'!G706</f>
        <v>1990.8421262193906</v>
      </c>
      <c r="G241" s="98">
        <f t="shared" si="28"/>
        <v>0</v>
      </c>
      <c r="H241" s="98">
        <f t="shared" si="29"/>
        <v>0</v>
      </c>
    </row>
    <row r="242" spans="1:8" s="156" customFormat="1" ht="15" hidden="1" customHeight="1">
      <c r="A242" s="157">
        <v>3234</v>
      </c>
      <c r="B242" s="145" t="s">
        <v>1275</v>
      </c>
      <c r="C242" s="79">
        <f>'Rashodi po aktiv. i izv.fin.'!C454</f>
        <v>0</v>
      </c>
      <c r="D242" s="79">
        <f>'Rashodi po aktiv. i izv.fin.'!D454</f>
        <v>0</v>
      </c>
      <c r="E242" s="79">
        <f>'Rashodi po aktiv. i izv.fin.'!F454</f>
        <v>0</v>
      </c>
      <c r="F242" s="79">
        <f>'Rashodi po aktiv. i izv.fin.'!G454</f>
        <v>0</v>
      </c>
      <c r="G242" s="98" t="e">
        <f t="shared" si="28"/>
        <v>#DIV/0!</v>
      </c>
      <c r="H242" s="98" t="e">
        <f t="shared" si="29"/>
        <v>#DIV/0!</v>
      </c>
    </row>
    <row r="243" spans="1:8" s="156" customFormat="1" ht="15" customHeight="1">
      <c r="A243" s="157" t="s">
        <v>1489</v>
      </c>
      <c r="B243" s="145" t="s">
        <v>1276</v>
      </c>
      <c r="C243" s="79">
        <f>'Rashodi po aktiv. i izv.fin.'!C362+'Rashodi po aktiv. i izv.fin.'!C384+'Rashodi po aktiv. i izv.fin.'!C455+'Rashodi po aktiv. i izv.fin.'!C707</f>
        <v>10551.463268962771</v>
      </c>
      <c r="D243" s="79">
        <f>'Rashodi po aktiv. i izv.fin.'!D362+'Rashodi po aktiv. i izv.fin.'!D384+'Rashodi po aktiv. i izv.fin.'!D455+'Rashodi po aktiv. i izv.fin.'!D707</f>
        <v>3259.98</v>
      </c>
      <c r="E243" s="79">
        <f>'Rashodi po aktiv. i izv.fin.'!F362+'Rashodi po aktiv. i izv.fin.'!F384+'Rashodi po aktiv. i izv.fin.'!F455+'Rashodi po aktiv. i izv.fin.'!F707</f>
        <v>2812.13</v>
      </c>
      <c r="F243" s="79">
        <f>'Rashodi po aktiv. i izv.fin.'!G362+'Rashodi po aktiv. i izv.fin.'!G384+'Rashodi po aktiv. i izv.fin.'!G455+'Rashodi po aktiv. i izv.fin.'!G707</f>
        <v>10750.54748158471</v>
      </c>
      <c r="G243" s="98">
        <f t="shared" si="28"/>
        <v>86.26218565758073</v>
      </c>
      <c r="H243" s="98">
        <f t="shared" si="29"/>
        <v>26.158016648148152</v>
      </c>
    </row>
    <row r="244" spans="1:8" s="156" customFormat="1" ht="15" customHeight="1">
      <c r="A244" s="157">
        <v>3236</v>
      </c>
      <c r="B244" s="145" t="s">
        <v>1277</v>
      </c>
      <c r="C244" s="79">
        <f>'Rashodi po aktiv. i izv.fin.'!C456</f>
        <v>0</v>
      </c>
      <c r="D244" s="79">
        <f>'Rashodi po aktiv. i izv.fin.'!D456</f>
        <v>0</v>
      </c>
      <c r="E244" s="79">
        <f>'Rashodi po aktiv. i izv.fin.'!F456</f>
        <v>0</v>
      </c>
      <c r="F244" s="79">
        <f>'Rashodi po aktiv. i izv.fin.'!G456</f>
        <v>663.61404207313024</v>
      </c>
      <c r="G244" s="98" t="e">
        <f t="shared" si="28"/>
        <v>#DIV/0!</v>
      </c>
      <c r="H244" s="98">
        <f t="shared" si="29"/>
        <v>0</v>
      </c>
    </row>
    <row r="245" spans="1:8" s="156" customFormat="1" ht="15" customHeight="1">
      <c r="A245" s="157" t="s">
        <v>1477</v>
      </c>
      <c r="B245" s="145" t="s">
        <v>1278</v>
      </c>
      <c r="C245" s="79">
        <f>'Rashodi po aktiv. i izv.fin.'!C363+'Rashodi po aktiv. i izv.fin.'!C385+'Rashodi po aktiv. i izv.fin.'!C457+'Rashodi po aktiv. i izv.fin.'!C685+'Rashodi po aktiv. i izv.fin.'!C708+'Rashodi po aktiv. i izv.fin.'!C700</f>
        <v>311903.77596389939</v>
      </c>
      <c r="D245" s="79">
        <f>'Rashodi po aktiv. i izv.fin.'!D363+'Rashodi po aktiv. i izv.fin.'!D385+'Rashodi po aktiv. i izv.fin.'!D457+'Rashodi po aktiv. i izv.fin.'!D685+'Rashodi po aktiv. i izv.fin.'!D708+'Rashodi po aktiv. i izv.fin.'!D700</f>
        <v>139585.81</v>
      </c>
      <c r="E245" s="79">
        <f>'Rashodi po aktiv. i izv.fin.'!F363+'Rashodi po aktiv. i izv.fin.'!F385+'Rashodi po aktiv. i izv.fin.'!F457+'Rashodi po aktiv. i izv.fin.'!F685+'Rashodi po aktiv. i izv.fin.'!F708+'Rashodi po aktiv. i izv.fin.'!F700</f>
        <v>209364.23</v>
      </c>
      <c r="F245" s="79">
        <f>'Rashodi po aktiv. i izv.fin.'!G363+'Rashodi po aktiv. i izv.fin.'!G385+'Rashodi po aktiv. i izv.fin.'!G457+'Rashodi po aktiv. i izv.fin.'!G685+'Rashodi po aktiv. i izv.fin.'!G708+'Rashodi po aktiv. i izv.fin.'!G700</f>
        <v>295971.86276461609</v>
      </c>
      <c r="G245" s="98">
        <f t="shared" si="28"/>
        <v>149.98962287069153</v>
      </c>
      <c r="H245" s="98">
        <f t="shared" si="29"/>
        <v>70.737883001569514</v>
      </c>
    </row>
    <row r="246" spans="1:8" s="156" customFormat="1" ht="15" customHeight="1">
      <c r="A246" s="157">
        <v>3238</v>
      </c>
      <c r="B246" s="145" t="s">
        <v>1279</v>
      </c>
      <c r="C246" s="79">
        <f>'Rashodi po aktiv. i izv.fin.'!C458+'Rashodi po aktiv. i izv.fin.'!C386+'Rashodi po aktiv. i izv.fin.'!C709+'Rashodi po aktiv. i izv.fin.'!C459</f>
        <v>0</v>
      </c>
      <c r="D246" s="79">
        <f>'Rashodi po aktiv. i izv.fin.'!D458+'Rashodi po aktiv. i izv.fin.'!D386+'Rashodi po aktiv. i izv.fin.'!D709+'Rashodi po aktiv. i izv.fin.'!D459</f>
        <v>2981.52</v>
      </c>
      <c r="E246" s="79">
        <f>'Rashodi po aktiv. i izv.fin.'!F458+'Rashodi po aktiv. i izv.fin.'!F386+'Rashodi po aktiv. i izv.fin.'!F709+'Rashodi po aktiv. i izv.fin.'!F459</f>
        <v>270.43</v>
      </c>
      <c r="F246" s="79">
        <f>'Rashodi po aktiv. i izv.fin.'!G458+'Rashodi po aktiv. i izv.fin.'!G386+'Rashodi po aktiv. i izv.fin.'!G709+'Rashodi po aktiv. i izv.fin.'!G459</f>
        <v>0</v>
      </c>
      <c r="G246" s="98">
        <f t="shared" si="28"/>
        <v>9.0702058010679121</v>
      </c>
      <c r="H246" s="98" t="e">
        <f t="shared" si="29"/>
        <v>#DIV/0!</v>
      </c>
    </row>
    <row r="247" spans="1:8" s="156" customFormat="1" ht="15" customHeight="1">
      <c r="A247" s="157">
        <v>3239</v>
      </c>
      <c r="B247" s="145" t="s">
        <v>1280</v>
      </c>
      <c r="C247" s="79">
        <f>'Rashodi po aktiv. i izv.fin.'!C460+'Rashodi po aktiv. i izv.fin.'!C686+'Rashodi po aktiv. i izv.fin.'!C701+'Rashodi po aktiv. i izv.fin.'!C387+'Rashodi po aktiv. i izv.fin.'!C364+'Rashodi po aktiv. i izv.fin.'!C710</f>
        <v>6112.283495918773</v>
      </c>
      <c r="D247" s="79">
        <f>'Rashodi po aktiv. i izv.fin.'!D460+'Rashodi po aktiv. i izv.fin.'!D686+'Rashodi po aktiv. i izv.fin.'!D701+'Rashodi po aktiv. i izv.fin.'!D387+'Rashodi po aktiv. i izv.fin.'!D364+'Rashodi po aktiv. i izv.fin.'!D710</f>
        <v>3226.81</v>
      </c>
      <c r="E247" s="79">
        <f>'Rashodi po aktiv. i izv.fin.'!F460+'Rashodi po aktiv. i izv.fin.'!F686+'Rashodi po aktiv. i izv.fin.'!F701+'Rashodi po aktiv. i izv.fin.'!F387+'Rashodi po aktiv. i izv.fin.'!F364+'Rashodi po aktiv. i izv.fin.'!F710</f>
        <v>0</v>
      </c>
      <c r="F247" s="79">
        <f>'Rashodi po aktiv. i izv.fin.'!G460+'Rashodi po aktiv. i izv.fin.'!G686+'Rashodi po aktiv. i izv.fin.'!G701+'Rashodi po aktiv. i izv.fin.'!G387+'Rashodi po aktiv. i izv.fin.'!G364+'Rashodi po aktiv. i izv.fin.'!G710</f>
        <v>8494.2597385360677</v>
      </c>
      <c r="G247" s="98">
        <f t="shared" si="28"/>
        <v>0</v>
      </c>
      <c r="H247" s="98">
        <f t="shared" si="29"/>
        <v>0</v>
      </c>
    </row>
    <row r="248" spans="1:8" s="156" customFormat="1" ht="15" customHeight="1">
      <c r="A248" s="157">
        <v>3241</v>
      </c>
      <c r="B248" s="145" t="s">
        <v>1454</v>
      </c>
      <c r="C248" s="79">
        <f>'Rashodi po aktiv. i izv.fin.'!C461+'Rashodi po aktiv. i izv.fin.'!C711</f>
        <v>0</v>
      </c>
      <c r="D248" s="79">
        <f>'Rashodi po aktiv. i izv.fin.'!D461+'Rashodi po aktiv. i izv.fin.'!D711</f>
        <v>0</v>
      </c>
      <c r="E248" s="79">
        <f>'Rashodi po aktiv. i izv.fin.'!F461+'Rashodi po aktiv. i izv.fin.'!F711</f>
        <v>1950</v>
      </c>
      <c r="F248" s="79">
        <f>'Rashodi po aktiv. i izv.fin.'!G461+'Rashodi po aktiv. i izv.fin.'!G711</f>
        <v>1327.2280841462605</v>
      </c>
      <c r="G248" s="98" t="e">
        <f t="shared" si="28"/>
        <v>#DIV/0!</v>
      </c>
      <c r="H248" s="98">
        <f t="shared" si="29"/>
        <v>146.92275000000001</v>
      </c>
    </row>
    <row r="249" spans="1:8" s="156" customFormat="1" ht="15" hidden="1" customHeight="1">
      <c r="A249" s="157">
        <v>3292</v>
      </c>
      <c r="B249" s="145" t="s">
        <v>1281</v>
      </c>
      <c r="C249" s="79">
        <f>'Rashodi po aktiv. i izv.fin.'!C462</f>
        <v>0</v>
      </c>
      <c r="D249" s="79">
        <f>'Rashodi po aktiv. i izv.fin.'!D462</f>
        <v>0</v>
      </c>
      <c r="E249" s="79">
        <f>'Rashodi po aktiv. i izv.fin.'!F462</f>
        <v>0</v>
      </c>
      <c r="F249" s="79">
        <f>'Rashodi po aktiv. i izv.fin.'!G462</f>
        <v>0</v>
      </c>
      <c r="G249" s="98" t="e">
        <f t="shared" si="28"/>
        <v>#DIV/0!</v>
      </c>
      <c r="H249" s="98" t="e">
        <f t="shared" si="29"/>
        <v>#DIV/0!</v>
      </c>
    </row>
    <row r="250" spans="1:8" s="156" customFormat="1" ht="15" customHeight="1">
      <c r="A250" s="157" t="s">
        <v>1493</v>
      </c>
      <c r="B250" s="145" t="s">
        <v>1320</v>
      </c>
      <c r="C250" s="79">
        <f>'Rashodi po aktiv. i izv.fin.'!C365+'Rashodi po aktiv. i izv.fin.'!C388+'Rashodi po aktiv. i izv.fin.'!C463+'Rashodi po aktiv. i izv.fin.'!C712</f>
        <v>10128.8738469706</v>
      </c>
      <c r="D250" s="79">
        <f>'Rashodi po aktiv. i izv.fin.'!D365+'Rashodi po aktiv. i izv.fin.'!D388+'Rashodi po aktiv. i izv.fin.'!D463+'Rashodi po aktiv. i izv.fin.'!D712</f>
        <v>6047.72</v>
      </c>
      <c r="E250" s="79">
        <f>'Rashodi po aktiv. i izv.fin.'!F365+'Rashodi po aktiv. i izv.fin.'!F388+'Rashodi po aktiv. i izv.fin.'!F463+'Rashodi po aktiv. i izv.fin.'!F712</f>
        <v>11968.3</v>
      </c>
      <c r="F250" s="79">
        <f>'Rashodi po aktiv. i izv.fin.'!G365+'Rashodi po aktiv. i izv.fin.'!G388+'Rashodi po aktiv. i izv.fin.'!G463+'Rashodi po aktiv. i izv.fin.'!G712</f>
        <v>10750.54748158471</v>
      </c>
      <c r="G250" s="98">
        <f t="shared" si="28"/>
        <v>197.8977201325458</v>
      </c>
      <c r="H250" s="98">
        <f t="shared" si="29"/>
        <v>111.32735351851852</v>
      </c>
    </row>
    <row r="251" spans="1:8" s="156" customFormat="1" ht="15" customHeight="1">
      <c r="A251" s="157">
        <v>3294</v>
      </c>
      <c r="B251" s="145" t="s">
        <v>1283</v>
      </c>
      <c r="C251" s="79">
        <f>'Rashodi po aktiv. i izv.fin.'!C464+'Rashodi po aktiv. i izv.fin.'!C389</f>
        <v>296.23730838144536</v>
      </c>
      <c r="D251" s="79">
        <f>'Rashodi po aktiv. i izv.fin.'!D464+'Rashodi po aktiv. i izv.fin.'!D389</f>
        <v>0</v>
      </c>
      <c r="E251" s="79">
        <f>'Rashodi po aktiv. i izv.fin.'!F464+'Rashodi po aktiv. i izv.fin.'!F389</f>
        <v>0</v>
      </c>
      <c r="F251" s="79">
        <f>'Rashodi po aktiv. i izv.fin.'!G464+'Rashodi po aktiv. i izv.fin.'!G389</f>
        <v>0</v>
      </c>
      <c r="G251" s="98" t="e">
        <f t="shared" si="28"/>
        <v>#DIV/0!</v>
      </c>
      <c r="H251" s="98" t="e">
        <f t="shared" si="29"/>
        <v>#DIV/0!</v>
      </c>
    </row>
    <row r="252" spans="1:8" s="156" customFormat="1" ht="15" customHeight="1">
      <c r="A252" s="157" t="s">
        <v>1494</v>
      </c>
      <c r="B252" s="145" t="s">
        <v>1284</v>
      </c>
      <c r="C252" s="79">
        <f>'Rashodi po aktiv. i izv.fin.'!C366+'Rashodi po aktiv. i izv.fin.'!C390+'Rashodi po aktiv. i izv.fin.'!C465+'Rashodi po aktiv. i izv.fin.'!C687</f>
        <v>3976.109894485367</v>
      </c>
      <c r="D252" s="79">
        <f>'Rashodi po aktiv. i izv.fin.'!D366+'Rashodi po aktiv. i izv.fin.'!D390+'Rashodi po aktiv. i izv.fin.'!D465+'Rashodi po aktiv. i izv.fin.'!D687</f>
        <v>1946.04</v>
      </c>
      <c r="E252" s="79">
        <f>'Rashodi po aktiv. i izv.fin.'!F366+'Rashodi po aktiv. i izv.fin.'!F390+'Rashodi po aktiv. i izv.fin.'!F465+'Rashodi po aktiv. i izv.fin.'!F687</f>
        <v>864.08</v>
      </c>
      <c r="F252" s="79">
        <f>'Rashodi po aktiv. i izv.fin.'!G366+'Rashodi po aktiv. i izv.fin.'!G390+'Rashodi po aktiv. i izv.fin.'!G465+'Rashodi po aktiv. i izv.fin.'!G687</f>
        <v>3981.6842524387816</v>
      </c>
      <c r="G252" s="98">
        <f t="shared" si="28"/>
        <v>44.401965016135335</v>
      </c>
      <c r="H252" s="98">
        <f t="shared" si="29"/>
        <v>21.701369200000002</v>
      </c>
    </row>
    <row r="253" spans="1:8" s="156" customFormat="1" ht="15" customHeight="1">
      <c r="A253" s="157" t="s">
        <v>1495</v>
      </c>
      <c r="B253" s="145" t="s">
        <v>1531</v>
      </c>
      <c r="C253" s="79">
        <f>'Rashodi po aktiv. i izv.fin.'!C367+'Rashodi po aktiv. i izv.fin.'!C391+'Rashodi po aktiv. i izv.fin.'!C466</f>
        <v>128.07751012011414</v>
      </c>
      <c r="D253" s="79">
        <f>'Rashodi po aktiv. i izv.fin.'!D367+'Rashodi po aktiv. i izv.fin.'!D391+'Rashodi po aktiv. i izv.fin.'!D466</f>
        <v>189.18</v>
      </c>
      <c r="E253" s="79">
        <f>'Rashodi po aktiv. i izv.fin.'!F367+'Rashodi po aktiv. i izv.fin.'!F391+'Rashodi po aktiv. i izv.fin.'!F466</f>
        <v>4238.79</v>
      </c>
      <c r="F253" s="79">
        <f>'Rashodi po aktiv. i izv.fin.'!G367+'Rashodi po aktiv. i izv.fin.'!G391+'Rashodi po aktiv. i izv.fin.'!G466</f>
        <v>265.44561682925212</v>
      </c>
      <c r="G253" s="98">
        <f t="shared" si="28"/>
        <v>2240.6121154456073</v>
      </c>
      <c r="H253" s="98">
        <f t="shared" si="29"/>
        <v>1596.8581627499998</v>
      </c>
    </row>
    <row r="254" spans="1:8" s="156" customFormat="1" ht="15" customHeight="1">
      <c r="A254" s="157" t="s">
        <v>1496</v>
      </c>
      <c r="B254" s="145" t="s">
        <v>1286</v>
      </c>
      <c r="C254" s="79">
        <f>'Rashodi po aktiv. i izv.fin.'!C368+'Rashodi po aktiv. i izv.fin.'!C392+'Rashodi po aktiv. i izv.fin.'!C467</f>
        <v>793.28422589421996</v>
      </c>
      <c r="D254" s="79">
        <f>'Rashodi po aktiv. i izv.fin.'!D368+'Rashodi po aktiv. i izv.fin.'!D392+'Rashodi po aktiv. i izv.fin.'!D467</f>
        <v>650.42999999999995</v>
      </c>
      <c r="E254" s="79">
        <f>'Rashodi po aktiv. i izv.fin.'!F368+'Rashodi po aktiv. i izv.fin.'!F392+'Rashodi po aktiv. i izv.fin.'!F467</f>
        <v>359.78</v>
      </c>
      <c r="F254" s="79">
        <f>'Rashodi po aktiv. i izv.fin.'!G368+'Rashodi po aktiv. i izv.fin.'!G392+'Rashodi po aktiv. i izv.fin.'!G467</f>
        <v>1592.6737009755125</v>
      </c>
      <c r="G254" s="98">
        <f t="shared" si="28"/>
        <v>55.31417677536399</v>
      </c>
      <c r="H254" s="98">
        <f t="shared" si="29"/>
        <v>22.589686750000002</v>
      </c>
    </row>
    <row r="255" spans="1:8" s="156" customFormat="1" ht="15" customHeight="1">
      <c r="A255" s="157" t="s">
        <v>1479</v>
      </c>
      <c r="B255" s="145" t="s">
        <v>1321</v>
      </c>
      <c r="C255" s="79">
        <f>'Rashodi po aktiv. i izv.fin.'!C369+'Rashodi po aktiv. i izv.fin.'!C468+'Rashodi po aktiv. i izv.fin.'!C713</f>
        <v>2785.7190258145861</v>
      </c>
      <c r="D255" s="79">
        <f>'Rashodi po aktiv. i izv.fin.'!D369+'Rashodi po aktiv. i izv.fin.'!D468+'Rashodi po aktiv. i izv.fin.'!D713</f>
        <v>1646.75</v>
      </c>
      <c r="E255" s="79">
        <f>'Rashodi po aktiv. i izv.fin.'!F369+'Rashodi po aktiv. i izv.fin.'!F468+'Rashodi po aktiv. i izv.fin.'!F713</f>
        <v>416.72</v>
      </c>
      <c r="F255" s="79">
        <f>'Rashodi po aktiv. i izv.fin.'!G369+'Rashodi po aktiv. i izv.fin.'!G468+'Rashodi po aktiv. i izv.fin.'!G713</f>
        <v>0</v>
      </c>
      <c r="G255" s="98">
        <f t="shared" si="28"/>
        <v>25.3056019432215</v>
      </c>
      <c r="H255" s="98" t="e">
        <f t="shared" si="29"/>
        <v>#DIV/0!</v>
      </c>
    </row>
    <row r="256" spans="1:8" s="156" customFormat="1" ht="15" customHeight="1">
      <c r="A256" s="157">
        <v>3433</v>
      </c>
      <c r="B256" s="145" t="s">
        <v>1447</v>
      </c>
      <c r="C256" s="79">
        <f>'Rashodi po aktiv. i izv.fin.'!C469</f>
        <v>0.26544561682925211</v>
      </c>
      <c r="D256" s="79">
        <f>'Rashodi po aktiv. i izv.fin.'!D469</f>
        <v>0</v>
      </c>
      <c r="E256" s="79">
        <f>'Rashodi po aktiv. i izv.fin.'!F469</f>
        <v>0</v>
      </c>
      <c r="F256" s="79">
        <f>'Rashodi po aktiv. i izv.fin.'!G469</f>
        <v>132.72280841462606</v>
      </c>
      <c r="G256" s="98" t="e">
        <f t="shared" si="28"/>
        <v>#DIV/0!</v>
      </c>
      <c r="H256" s="98">
        <f t="shared" si="29"/>
        <v>0</v>
      </c>
    </row>
    <row r="257" spans="1:8" s="156" customFormat="1" ht="15" hidden="1" customHeight="1">
      <c r="A257" s="157">
        <v>3434</v>
      </c>
      <c r="B257" s="145" t="s">
        <v>1545</v>
      </c>
      <c r="C257" s="79">
        <f>'Rashodi po aktiv. i izv.fin.'!C470</f>
        <v>0</v>
      </c>
      <c r="D257" s="79">
        <f>'Rashodi po aktiv. i izv.fin.'!D470</f>
        <v>0</v>
      </c>
      <c r="E257" s="79">
        <f>'Rashodi po aktiv. i izv.fin.'!F470</f>
        <v>0</v>
      </c>
      <c r="F257" s="79">
        <f>'Rashodi po aktiv. i izv.fin.'!G470</f>
        <v>0</v>
      </c>
      <c r="G257" s="98" t="e">
        <f t="shared" si="28"/>
        <v>#DIV/0!</v>
      </c>
      <c r="H257" s="98" t="e">
        <f t="shared" si="29"/>
        <v>#DIV/0!</v>
      </c>
    </row>
    <row r="258" spans="1:8" s="156" customFormat="1" ht="15" customHeight="1">
      <c r="A258" s="157">
        <v>3691</v>
      </c>
      <c r="B258" s="145" t="s">
        <v>1357</v>
      </c>
      <c r="C258" s="79">
        <f>'Rashodi po aktiv. i izv.fin.'!C471</f>
        <v>13167.960714048708</v>
      </c>
      <c r="D258" s="79">
        <f>'Rashodi po aktiv. i izv.fin.'!D471</f>
        <v>13024.27</v>
      </c>
      <c r="E258" s="79">
        <f>'Rashodi po aktiv. i izv.fin.'!F471</f>
        <v>14947</v>
      </c>
      <c r="F258" s="79">
        <f>'Rashodi po aktiv. i izv.fin.'!G471</f>
        <v>18581.193178047648</v>
      </c>
      <c r="G258" s="98">
        <f t="shared" si="28"/>
        <v>114.76266999993089</v>
      </c>
      <c r="H258" s="98">
        <f t="shared" si="29"/>
        <v>80.441551071428577</v>
      </c>
    </row>
    <row r="259" spans="1:8" s="156" customFormat="1" ht="15" customHeight="1">
      <c r="A259" s="157">
        <v>3811</v>
      </c>
      <c r="B259" s="145" t="s">
        <v>1331</v>
      </c>
      <c r="C259" s="79">
        <f>'Rashodi po aktiv. i izv.fin.'!C472+'Rashodi po aktiv. i izv.fin.'!C714</f>
        <v>331.80702103656512</v>
      </c>
      <c r="D259" s="79">
        <f>'Rashodi po aktiv. i izv.fin.'!D472+'Rashodi po aktiv. i izv.fin.'!D714</f>
        <v>3318.07</v>
      </c>
      <c r="E259" s="79">
        <f>'Rashodi po aktiv. i izv.fin.'!F472+'Rashodi po aktiv. i izv.fin.'!F714</f>
        <v>3725.07</v>
      </c>
      <c r="F259" s="79">
        <f>'Rashodi po aktiv. i izv.fin.'!G472+'Rashodi po aktiv. i izv.fin.'!G714</f>
        <v>5308.9123365850419</v>
      </c>
      <c r="G259" s="98">
        <f t="shared" si="28"/>
        <v>112.26616677767498</v>
      </c>
      <c r="H259" s="98">
        <f t="shared" si="29"/>
        <v>70.16634978750001</v>
      </c>
    </row>
    <row r="260" spans="1:8" s="156" customFormat="1" ht="15" customHeight="1">
      <c r="A260" s="157">
        <f>3812</f>
        <v>3812</v>
      </c>
      <c r="B260" s="145" t="s">
        <v>1439</v>
      </c>
      <c r="C260" s="79">
        <f>'Rashodi po aktiv. i izv.fin.'!C473</f>
        <v>4332.3379122702236</v>
      </c>
      <c r="D260" s="79">
        <f>'Rashodi po aktiv. i izv.fin.'!D473</f>
        <v>0</v>
      </c>
      <c r="E260" s="79">
        <f>'Rashodi po aktiv. i izv.fin.'!F473</f>
        <v>0</v>
      </c>
      <c r="F260" s="79">
        <f>'Rashodi po aktiv. i izv.fin.'!G473</f>
        <v>4645.298294511912</v>
      </c>
      <c r="G260" s="98" t="e">
        <f t="shared" si="28"/>
        <v>#DIV/0!</v>
      </c>
      <c r="H260" s="98">
        <f t="shared" si="29"/>
        <v>0</v>
      </c>
    </row>
    <row r="261" spans="1:8" s="156" customFormat="1" ht="15" customHeight="1">
      <c r="A261" s="157">
        <v>4221</v>
      </c>
      <c r="B261" s="145" t="s">
        <v>1287</v>
      </c>
      <c r="C261" s="79">
        <f>'Rashodi po aktiv. i izv.fin.'!C475+'Rashodi po aktiv. i izv.fin.'!C393+'Rashodi po aktiv. i izv.fin.'!C370</f>
        <v>0</v>
      </c>
      <c r="D261" s="79">
        <f>'Rashodi po aktiv. i izv.fin.'!D475+'Rashodi po aktiv. i izv.fin.'!D393+'Rashodi po aktiv. i izv.fin.'!D370</f>
        <v>0</v>
      </c>
      <c r="E261" s="79">
        <f>'Rashodi po aktiv. i izv.fin.'!F475+'Rashodi po aktiv. i izv.fin.'!F393+'Rashodi po aktiv. i izv.fin.'!F370</f>
        <v>0</v>
      </c>
      <c r="F261" s="79">
        <f>'Rashodi po aktiv. i izv.fin.'!G475+'Rashodi po aktiv. i izv.fin.'!G393+'Rashodi po aktiv. i izv.fin.'!G370</f>
        <v>27871.78976707147</v>
      </c>
      <c r="G261" s="98" t="e">
        <f t="shared" ref="G261:G324" si="31">E261/D261*100</f>
        <v>#DIV/0!</v>
      </c>
      <c r="H261" s="98">
        <f t="shared" ref="H261:H324" si="32">E261/F261*100</f>
        <v>0</v>
      </c>
    </row>
    <row r="262" spans="1:8" s="156" customFormat="1" ht="15" hidden="1" customHeight="1">
      <c r="A262" s="157">
        <v>4222</v>
      </c>
      <c r="B262" s="145" t="s">
        <v>1325</v>
      </c>
      <c r="C262" s="79">
        <f>'Rashodi po aktiv. i izv.fin.'!C476</f>
        <v>0</v>
      </c>
      <c r="D262" s="79">
        <f>'Rashodi po aktiv. i izv.fin.'!D476</f>
        <v>0</v>
      </c>
      <c r="E262" s="79">
        <f>'Rashodi po aktiv. i izv.fin.'!F476</f>
        <v>0</v>
      </c>
      <c r="F262" s="79">
        <f>'Rashodi po aktiv. i izv.fin.'!G476</f>
        <v>0</v>
      </c>
      <c r="G262" s="98" t="e">
        <f t="shared" si="31"/>
        <v>#DIV/0!</v>
      </c>
      <c r="H262" s="98" t="e">
        <f t="shared" si="32"/>
        <v>#DIV/0!</v>
      </c>
    </row>
    <row r="263" spans="1:8" s="156" customFormat="1" ht="15" hidden="1" customHeight="1">
      <c r="A263" s="157">
        <v>4223</v>
      </c>
      <c r="B263" s="145" t="s">
        <v>1333</v>
      </c>
      <c r="C263" s="79">
        <f>'Rashodi po aktiv. i izv.fin.'!C477</f>
        <v>0</v>
      </c>
      <c r="D263" s="79">
        <f>'Rashodi po aktiv. i izv.fin.'!D477</f>
        <v>0</v>
      </c>
      <c r="E263" s="79">
        <f>'Rashodi po aktiv. i izv.fin.'!F477</f>
        <v>0</v>
      </c>
      <c r="F263" s="79">
        <f>'Rashodi po aktiv. i izv.fin.'!G477</f>
        <v>0</v>
      </c>
      <c r="G263" s="98" t="e">
        <f t="shared" si="31"/>
        <v>#DIV/0!</v>
      </c>
      <c r="H263" s="98" t="e">
        <f t="shared" si="32"/>
        <v>#DIV/0!</v>
      </c>
    </row>
    <row r="264" spans="1:8" s="156" customFormat="1" ht="15" hidden="1" customHeight="1">
      <c r="A264" s="157" t="s">
        <v>1503</v>
      </c>
      <c r="B264" s="145" t="s">
        <v>1334</v>
      </c>
      <c r="C264" s="79">
        <f>'Rashodi po aktiv. i izv.fin.'!C478</f>
        <v>0</v>
      </c>
      <c r="D264" s="79">
        <f>'Rashodi po aktiv. i izv.fin.'!D478</f>
        <v>0</v>
      </c>
      <c r="E264" s="79">
        <f>'Rashodi po aktiv. i izv.fin.'!F478</f>
        <v>0</v>
      </c>
      <c r="F264" s="79">
        <f>'Rashodi po aktiv. i izv.fin.'!G478</f>
        <v>0</v>
      </c>
      <c r="G264" s="98" t="e">
        <f t="shared" si="31"/>
        <v>#DIV/0!</v>
      </c>
      <c r="H264" s="98" t="e">
        <f t="shared" si="32"/>
        <v>#DIV/0!</v>
      </c>
    </row>
    <row r="265" spans="1:8" s="156" customFormat="1" ht="15" hidden="1" customHeight="1">
      <c r="A265" s="157">
        <v>4227</v>
      </c>
      <c r="B265" s="145" t="s">
        <v>1288</v>
      </c>
      <c r="C265" s="79">
        <f>'Rashodi po aktiv. i izv.fin.'!C371</f>
        <v>0</v>
      </c>
      <c r="D265" s="79">
        <f>'Rashodi po aktiv. i izv.fin.'!D371</f>
        <v>0</v>
      </c>
      <c r="E265" s="79">
        <f>'Rashodi po aktiv. i izv.fin.'!F371</f>
        <v>0</v>
      </c>
      <c r="F265" s="79">
        <f>'Rashodi po aktiv. i izv.fin.'!G371</f>
        <v>0</v>
      </c>
      <c r="G265" s="98" t="e">
        <f t="shared" si="31"/>
        <v>#DIV/0!</v>
      </c>
      <c r="H265" s="98" t="e">
        <f t="shared" si="32"/>
        <v>#DIV/0!</v>
      </c>
    </row>
    <row r="266" spans="1:8" s="156" customFormat="1" ht="15" hidden="1" customHeight="1">
      <c r="A266" s="157">
        <v>4262</v>
      </c>
      <c r="B266" s="140" t="s">
        <v>1450</v>
      </c>
      <c r="C266" s="79">
        <f>0+'Rashodi po aktiv. i izv.fin.'!C394+'Rashodi po aktiv. i izv.fin.'!C479</f>
        <v>0</v>
      </c>
      <c r="D266" s="79">
        <f>0+'Rashodi po aktiv. i izv.fin.'!D394+'Rashodi po aktiv. i izv.fin.'!D479</f>
        <v>0</v>
      </c>
      <c r="E266" s="79">
        <f>0+'Rashodi po aktiv. i izv.fin.'!F394+'Rashodi po aktiv. i izv.fin.'!F479</f>
        <v>0</v>
      </c>
      <c r="F266" s="79">
        <f>0+'Rashodi po aktiv. i izv.fin.'!G394+'Rashodi po aktiv. i izv.fin.'!G479</f>
        <v>0</v>
      </c>
      <c r="G266" s="98" t="e">
        <f t="shared" si="31"/>
        <v>#DIV/0!</v>
      </c>
      <c r="H266" s="98" t="e">
        <f t="shared" si="32"/>
        <v>#DIV/0!</v>
      </c>
    </row>
    <row r="267" spans="1:8" s="156" customFormat="1" ht="15" hidden="1" customHeight="1">
      <c r="A267" s="157">
        <v>4264</v>
      </c>
      <c r="B267" s="140" t="s">
        <v>1451</v>
      </c>
      <c r="C267" s="79">
        <v>0</v>
      </c>
      <c r="D267" s="79">
        <v>0</v>
      </c>
      <c r="E267" s="79">
        <v>0</v>
      </c>
      <c r="F267" s="79">
        <v>0</v>
      </c>
      <c r="G267" s="98" t="e">
        <f t="shared" si="31"/>
        <v>#DIV/0!</v>
      </c>
      <c r="H267" s="98" t="e">
        <f t="shared" si="32"/>
        <v>#DIV/0!</v>
      </c>
    </row>
    <row r="268" spans="1:8" s="19" customFormat="1" ht="15" customHeight="1">
      <c r="A268" s="50"/>
      <c r="B268" s="50" t="s">
        <v>1262</v>
      </c>
      <c r="C268" s="53">
        <f>SUM(C269:C324)</f>
        <v>1305193.3107704557</v>
      </c>
      <c r="D268" s="53">
        <f>SUM(D269:D324)</f>
        <v>407715.72000000009</v>
      </c>
      <c r="E268" s="53">
        <f t="shared" ref="E268" si="33">SUM(E269:E324)</f>
        <v>285708.35000000003</v>
      </c>
      <c r="F268" s="53">
        <f>SUM(F269:F324)</f>
        <v>749697.79016523995</v>
      </c>
      <c r="G268" s="101">
        <f t="shared" si="31"/>
        <v>70.075382425774507</v>
      </c>
      <c r="H268" s="101">
        <f t="shared" si="32"/>
        <v>38.109802876306652</v>
      </c>
    </row>
    <row r="269" spans="1:8" s="156" customFormat="1" ht="15" customHeight="1">
      <c r="A269" s="157" t="s">
        <v>1473</v>
      </c>
      <c r="B269" s="145" t="s">
        <v>1315</v>
      </c>
      <c r="C269" s="79">
        <f>'Rashodi po aktiv. i izv.fin.'!C235+'Rashodi po aktiv. i izv.fin.'!C336+'Rashodi po aktiv. i izv.fin.'!C482+'Rashodi po aktiv. i izv.fin.'!C397</f>
        <v>193222.11161988188</v>
      </c>
      <c r="D269" s="79">
        <f>'Rashodi po aktiv. i izv.fin.'!D235+'Rashodi po aktiv. i izv.fin.'!D336+'Rashodi po aktiv. i izv.fin.'!D482+'Rashodi po aktiv. i izv.fin.'!D397</f>
        <v>113100.15000000001</v>
      </c>
      <c r="E269" s="79">
        <f>'Rashodi po aktiv. i izv.fin.'!F235+'Rashodi po aktiv. i izv.fin.'!F336+'Rashodi po aktiv. i izv.fin.'!F482+'Rashodi po aktiv. i izv.fin.'!F397</f>
        <v>93163.08</v>
      </c>
      <c r="F269" s="79">
        <f>'Rashodi po aktiv. i izv.fin.'!G235+'Rashodi po aktiv. i izv.fin.'!G336+'Rashodi po aktiv. i izv.fin.'!G482+'Rashodi po aktiv. i izv.fin.'!G397</f>
        <v>188466.387948769</v>
      </c>
      <c r="G269" s="98">
        <f t="shared" si="31"/>
        <v>82.372198445360141</v>
      </c>
      <c r="H269" s="98">
        <f t="shared" si="32"/>
        <v>49.432199032394365</v>
      </c>
    </row>
    <row r="270" spans="1:8" s="156" customFormat="1" ht="15" customHeight="1">
      <c r="A270" s="157" t="s">
        <v>1480</v>
      </c>
      <c r="B270" s="145" t="s">
        <v>1518</v>
      </c>
      <c r="C270" s="79">
        <f>'Rashodi po aktiv. i izv.fin.'!C236+'Rashodi po aktiv. i izv.fin.'!C483</f>
        <v>931.31594664543093</v>
      </c>
      <c r="D270" s="79">
        <f>'Rashodi po aktiv. i izv.fin.'!D236+'Rashodi po aktiv. i izv.fin.'!D483</f>
        <v>1328.91</v>
      </c>
      <c r="E270" s="79">
        <f>'Rashodi po aktiv. i izv.fin.'!F236+'Rashodi po aktiv. i izv.fin.'!F483</f>
        <v>695.17</v>
      </c>
      <c r="F270" s="79">
        <f>'Rashodi po aktiv. i izv.fin.'!G236+'Rashodi po aktiv. i izv.fin.'!G483</f>
        <v>2256.2877430486428</v>
      </c>
      <c r="G270" s="98">
        <f t="shared" si="31"/>
        <v>52.311292713577288</v>
      </c>
      <c r="H270" s="98">
        <f t="shared" si="32"/>
        <v>30.810343323529409</v>
      </c>
    </row>
    <row r="271" spans="1:8" s="156" customFormat="1" ht="15" customHeight="1">
      <c r="A271" s="157" t="s">
        <v>1481</v>
      </c>
      <c r="B271" s="145" t="s">
        <v>1316</v>
      </c>
      <c r="C271" s="79">
        <f>'Rashodi po aktiv. i izv.fin.'!C237+'Rashodi po aktiv. i izv.fin.'!C484</f>
        <v>0</v>
      </c>
      <c r="D271" s="79">
        <f>'Rashodi po aktiv. i izv.fin.'!D237+'Rashodi po aktiv. i izv.fin.'!D484</f>
        <v>0</v>
      </c>
      <c r="E271" s="79">
        <f>'Rashodi po aktiv. i izv.fin.'!F237+'Rashodi po aktiv. i izv.fin.'!F484</f>
        <v>300</v>
      </c>
      <c r="F271" s="79">
        <f>'Rashodi po aktiv. i izv.fin.'!G237+'Rashodi po aktiv. i izv.fin.'!G484</f>
        <v>0</v>
      </c>
      <c r="G271" s="98" t="e">
        <f t="shared" si="31"/>
        <v>#DIV/0!</v>
      </c>
      <c r="H271" s="98" t="e">
        <f t="shared" si="32"/>
        <v>#DIV/0!</v>
      </c>
    </row>
    <row r="272" spans="1:8" s="156" customFormat="1" ht="15" customHeight="1">
      <c r="A272" s="157" t="s">
        <v>1474</v>
      </c>
      <c r="B272" s="145" t="s">
        <v>1524</v>
      </c>
      <c r="C272" s="79">
        <f>'Rashodi po aktiv. i izv.fin.'!C238+'Rashodi po aktiv. i izv.fin.'!C337+'Rashodi po aktiv. i izv.fin.'!C485+'Rashodi po aktiv. i izv.fin.'!C605</f>
        <v>31881.743977702565</v>
      </c>
      <c r="D272" s="79">
        <f>'Rashodi po aktiv. i izv.fin.'!D238+'Rashodi po aktiv. i izv.fin.'!D337+'Rashodi po aktiv. i izv.fin.'!D485+'Rashodi po aktiv. i izv.fin.'!D605</f>
        <v>18661.530000000002</v>
      </c>
      <c r="E272" s="79">
        <f>'Rashodi po aktiv. i izv.fin.'!F238+'Rashodi po aktiv. i izv.fin.'!F337+'Rashodi po aktiv. i izv.fin.'!F485+'Rashodi po aktiv. i izv.fin.'!F605</f>
        <v>15385.85</v>
      </c>
      <c r="F272" s="79">
        <f>'Rashodi po aktiv. i izv.fin.'!G238+'Rashodi po aktiv. i izv.fin.'!G337+'Rashodi po aktiv. i izv.fin.'!G485+'Rashodi po aktiv. i izv.fin.'!G605</f>
        <v>31096.954011546884</v>
      </c>
      <c r="G272" s="98">
        <f t="shared" si="31"/>
        <v>82.446884044341488</v>
      </c>
      <c r="H272" s="98">
        <f t="shared" si="32"/>
        <v>49.477032362355956</v>
      </c>
    </row>
    <row r="273" spans="1:8" s="156" customFormat="1" ht="15" hidden="1" customHeight="1">
      <c r="A273" s="157" t="s">
        <v>1475</v>
      </c>
      <c r="B273" s="145" t="s">
        <v>1519</v>
      </c>
      <c r="C273" s="79">
        <f>'Rashodi po aktiv. i izv.fin.'!C239+'Rashodi po aktiv. i izv.fin.'!C338+'Rashodi po aktiv. i izv.fin.'!C486</f>
        <v>0</v>
      </c>
      <c r="D273" s="79">
        <f>'Rashodi po aktiv. i izv.fin.'!D239+'Rashodi po aktiv. i izv.fin.'!D338+'Rashodi po aktiv. i izv.fin.'!D486</f>
        <v>0</v>
      </c>
      <c r="E273" s="79">
        <f>'Rashodi po aktiv. i izv.fin.'!F239+'Rashodi po aktiv. i izv.fin.'!F338+'Rashodi po aktiv. i izv.fin.'!F486</f>
        <v>0</v>
      </c>
      <c r="F273" s="79">
        <f>'Rashodi po aktiv. i izv.fin.'!G239+'Rashodi po aktiv. i izv.fin.'!G338+'Rashodi po aktiv. i izv.fin.'!G486</f>
        <v>0</v>
      </c>
      <c r="G273" s="98" t="e">
        <f t="shared" si="31"/>
        <v>#DIV/0!</v>
      </c>
      <c r="H273" s="98" t="e">
        <f t="shared" si="32"/>
        <v>#DIV/0!</v>
      </c>
    </row>
    <row r="274" spans="1:8" s="156" customFormat="1" ht="15" customHeight="1">
      <c r="A274" s="157">
        <v>3211</v>
      </c>
      <c r="B274" s="145" t="s">
        <v>1264</v>
      </c>
      <c r="C274" s="79">
        <f>'Rashodi po aktiv. i izv.fin.'!C240+'Rashodi po aktiv. i izv.fin.'!C487+'Rashodi po aktiv. i izv.fin.'!C606</f>
        <v>7562.943791890636</v>
      </c>
      <c r="D274" s="79">
        <f>'Rashodi po aktiv. i izv.fin.'!D240+'Rashodi po aktiv. i izv.fin.'!D487+'Rashodi po aktiv. i izv.fin.'!D606</f>
        <v>5758.18</v>
      </c>
      <c r="E274" s="79">
        <f>'Rashodi po aktiv. i izv.fin.'!F240+'Rashodi po aktiv. i izv.fin.'!F487+'Rashodi po aktiv. i izv.fin.'!F606</f>
        <v>18759.909999999996</v>
      </c>
      <c r="F274" s="79">
        <f>'Rashodi po aktiv. i izv.fin.'!G240+'Rashodi po aktiv. i izv.fin.'!G487+'Rashodi po aktiv. i izv.fin.'!G606</f>
        <v>33844.316145729645</v>
      </c>
      <c r="G274" s="98">
        <f t="shared" si="31"/>
        <v>325.79582437506292</v>
      </c>
      <c r="H274" s="98">
        <f t="shared" si="32"/>
        <v>55.430016429411758</v>
      </c>
    </row>
    <row r="275" spans="1:8" s="156" customFormat="1" ht="15" customHeight="1">
      <c r="A275" s="157">
        <v>3212</v>
      </c>
      <c r="B275" s="145" t="s">
        <v>1265</v>
      </c>
      <c r="C275" s="79">
        <f>'Rashodi po aktiv. i izv.fin.'!C241+'Rashodi po aktiv. i izv.fin.'!C488</f>
        <v>129.53746101267501</v>
      </c>
      <c r="D275" s="79">
        <f>'Rashodi po aktiv. i izv.fin.'!D241+'Rashodi po aktiv. i izv.fin.'!D488</f>
        <v>180.09</v>
      </c>
      <c r="E275" s="79">
        <f>'Rashodi po aktiv. i izv.fin.'!F241+'Rashodi po aktiv. i izv.fin.'!F488</f>
        <v>150.96</v>
      </c>
      <c r="F275" s="79">
        <f>'Rashodi po aktiv. i izv.fin.'!G241+'Rashodi po aktiv. i izv.fin.'!G488</f>
        <v>0</v>
      </c>
      <c r="G275" s="98">
        <f t="shared" si="31"/>
        <v>83.824754289521906</v>
      </c>
      <c r="H275" s="98" t="e">
        <f t="shared" si="32"/>
        <v>#DIV/0!</v>
      </c>
    </row>
    <row r="276" spans="1:8" s="156" customFormat="1" ht="15" customHeight="1">
      <c r="A276" s="157" t="s">
        <v>1476</v>
      </c>
      <c r="B276" s="145" t="s">
        <v>1525</v>
      </c>
      <c r="C276" s="79">
        <f>'Rashodi po aktiv. i izv.fin.'!C242+'Rashodi po aktiv. i izv.fin.'!C339+'Rashodi po aktiv. i izv.fin.'!C489+'Rashodi po aktiv. i izv.fin.'!C607+'Rashodi po aktiv. i izv.fin.'!C398</f>
        <v>9477.470303271617</v>
      </c>
      <c r="D276" s="79">
        <f>'Rashodi po aktiv. i izv.fin.'!D242+'Rashodi po aktiv. i izv.fin.'!D339+'Rashodi po aktiv. i izv.fin.'!D489+'Rashodi po aktiv. i izv.fin.'!D607+'Rashodi po aktiv. i izv.fin.'!D398</f>
        <v>5727.78</v>
      </c>
      <c r="E276" s="79">
        <f>'Rashodi po aktiv. i izv.fin.'!F242+'Rashodi po aktiv. i izv.fin.'!F339+'Rashodi po aktiv. i izv.fin.'!F489+'Rashodi po aktiv. i izv.fin.'!F607+'Rashodi po aktiv. i izv.fin.'!F398</f>
        <v>7601.99</v>
      </c>
      <c r="F276" s="79">
        <f>'Rashodi po aktiv. i izv.fin.'!G242+'Rashodi po aktiv. i izv.fin.'!G339+'Rashodi po aktiv. i izv.fin.'!G489+'Rashodi po aktiv. i izv.fin.'!G607+'Rashodi po aktiv. i izv.fin.'!G398</f>
        <v>11546.884332072466</v>
      </c>
      <c r="G276" s="98">
        <f t="shared" si="31"/>
        <v>132.72140340585707</v>
      </c>
      <c r="H276" s="98">
        <f t="shared" si="32"/>
        <v>65.835854775862074</v>
      </c>
    </row>
    <row r="277" spans="1:8" s="156" customFormat="1" ht="15" customHeight="1">
      <c r="A277" s="157">
        <v>3214</v>
      </c>
      <c r="B277" s="145" t="s">
        <v>1596</v>
      </c>
      <c r="C277" s="79">
        <f>'Rashodi po aktiv. i izv.fin.'!C243</f>
        <v>30.791691552193242</v>
      </c>
      <c r="D277" s="79">
        <f>'Rashodi po aktiv. i izv.fin.'!D243</f>
        <v>10.88</v>
      </c>
      <c r="E277" s="79">
        <f>'Rashodi po aktiv. i izv.fin.'!F243</f>
        <v>0</v>
      </c>
      <c r="F277" s="79">
        <f>'Rashodi po aktiv. i izv.fin.'!G243</f>
        <v>0</v>
      </c>
      <c r="G277" s="98">
        <f t="shared" si="31"/>
        <v>0</v>
      </c>
      <c r="H277" s="98" t="e">
        <f t="shared" si="32"/>
        <v>#DIV/0!</v>
      </c>
    </row>
    <row r="278" spans="1:8" s="156" customFormat="1" ht="15" customHeight="1">
      <c r="A278" s="157" t="s">
        <v>1482</v>
      </c>
      <c r="B278" s="145" t="s">
        <v>1526</v>
      </c>
      <c r="C278" s="79">
        <f>'Rashodi po aktiv. i izv.fin.'!C492+'Rashodi po aktiv. i izv.fin.'!C429+'Rashodi po aktiv. i izv.fin.'!C407+'Rashodi po aktiv. i izv.fin.'!C244+'Rashodi po aktiv. i izv.fin.'!C340+'Rashodi po aktiv. i izv.fin.'!C608</f>
        <v>6019.3775300285351</v>
      </c>
      <c r="D278" s="79">
        <f>'Rashodi po aktiv. i izv.fin.'!D492+'Rashodi po aktiv. i izv.fin.'!D429+'Rashodi po aktiv. i izv.fin.'!D407+'Rashodi po aktiv. i izv.fin.'!D244+'Rashodi po aktiv. i izv.fin.'!D340+'Rashodi po aktiv. i izv.fin.'!D608</f>
        <v>1130.67</v>
      </c>
      <c r="E278" s="79">
        <f>'Rashodi po aktiv. i izv.fin.'!F492+'Rashodi po aktiv. i izv.fin.'!F429+'Rashodi po aktiv. i izv.fin.'!F407+'Rashodi po aktiv. i izv.fin.'!F244+'Rashodi po aktiv. i izv.fin.'!DT340+'Rashodi po aktiv. i izv.fin.'!F608</f>
        <v>408.98</v>
      </c>
      <c r="F278" s="79">
        <f>'Rashodi po aktiv. i izv.fin.'!G492+'Rashodi po aktiv. i izv.fin.'!G429+'Rashodi po aktiv. i izv.fin.'!G407+'Rashodi po aktiv. i izv.fin.'!G244+'Rashodi po aktiv. i izv.fin.'!DU340+'Rashodi po aktiv. i izv.fin.'!G608</f>
        <v>6636.1404207313026</v>
      </c>
      <c r="G278" s="98">
        <f t="shared" si="31"/>
        <v>36.171473551080332</v>
      </c>
      <c r="H278" s="98">
        <f t="shared" si="32"/>
        <v>6.1629196200000003</v>
      </c>
    </row>
    <row r="279" spans="1:8" s="156" customFormat="1" ht="15" customHeight="1">
      <c r="A279" s="157" t="s">
        <v>1483</v>
      </c>
      <c r="B279" s="145" t="s">
        <v>1268</v>
      </c>
      <c r="C279" s="79">
        <f>'Rashodi po aktiv. i izv.fin.'!C245+'Rashodi po aktiv. i izv.fin.'!C400</f>
        <v>111.088990643042</v>
      </c>
      <c r="D279" s="79">
        <f>'Rashodi po aktiv. i izv.fin.'!D245+'Rashodi po aktiv. i izv.fin.'!D400</f>
        <v>0</v>
      </c>
      <c r="E279" s="79">
        <f>'Rashodi po aktiv. i izv.fin.'!F245+'Rashodi po aktiv. i izv.fin.'!F400</f>
        <v>0</v>
      </c>
      <c r="F279" s="79">
        <f>'Rashodi po aktiv. i izv.fin.'!G245+'Rashodi po aktiv. i izv.fin.'!G400</f>
        <v>929.05965890238235</v>
      </c>
      <c r="G279" s="98" t="e">
        <f t="shared" si="31"/>
        <v>#DIV/0!</v>
      </c>
      <c r="H279" s="98">
        <f t="shared" si="32"/>
        <v>0</v>
      </c>
    </row>
    <row r="280" spans="1:8" s="156" customFormat="1" ht="15" customHeight="1">
      <c r="A280" s="157" t="s">
        <v>1484</v>
      </c>
      <c r="B280" s="145" t="s">
        <v>1269</v>
      </c>
      <c r="C280" s="79">
        <f>'Rashodi po aktiv. i izv.fin.'!C246+'Rashodi po aktiv. i izv.fin.'!C491+'Rashodi po aktiv. i izv.fin.'!C401</f>
        <v>5289.5348065565067</v>
      </c>
      <c r="D280" s="79">
        <f>'Rashodi po aktiv. i izv.fin.'!D246+'Rashodi po aktiv. i izv.fin.'!D491+'Rashodi po aktiv. i izv.fin.'!D401</f>
        <v>11284.41</v>
      </c>
      <c r="E280" s="79">
        <f>'Rashodi po aktiv. i izv.fin.'!F246+'Rashodi po aktiv. i izv.fin.'!F491+'Rashodi po aktiv. i izv.fin.'!F401</f>
        <v>258.72000000000003</v>
      </c>
      <c r="F280" s="79">
        <f>'Rashodi po aktiv. i izv.fin.'!G246+'Rashodi po aktiv. i izv.fin.'!G491+'Rashodi po aktiv. i izv.fin.'!G401</f>
        <v>5308.9123365850419</v>
      </c>
      <c r="G280" s="98">
        <f t="shared" si="31"/>
        <v>2.2927206650591394</v>
      </c>
      <c r="H280" s="98">
        <f t="shared" si="32"/>
        <v>4.8733146000000005</v>
      </c>
    </row>
    <row r="281" spans="1:8" s="156" customFormat="1" ht="15" customHeight="1">
      <c r="A281" s="157" t="s">
        <v>1485</v>
      </c>
      <c r="B281" s="145" t="s">
        <v>1270</v>
      </c>
      <c r="C281" s="79">
        <f>'Rashodi po aktiv. i izv.fin.'!C247+'Rashodi po aktiv. i izv.fin.'!C492+'Rashodi po aktiv. i izv.fin.'!C402+'Rashodi po aktiv. i izv.fin.'!C610</f>
        <v>25926.737009755125</v>
      </c>
      <c r="D281" s="79">
        <f>'Rashodi po aktiv. i izv.fin.'!D247+'Rashodi po aktiv. i izv.fin.'!D492+'Rashodi po aktiv. i izv.fin.'!D402+'Rashodi po aktiv. i izv.fin.'!D610</f>
        <v>1305.48</v>
      </c>
      <c r="E281" s="79">
        <f>'Rashodi po aktiv. i izv.fin.'!F247+'Rashodi po aktiv. i izv.fin.'!F492+'Rashodi po aktiv. i izv.fin.'!F402+'Rashodi po aktiv. i izv.fin.'!F610</f>
        <v>1232.1400000000001</v>
      </c>
      <c r="F281" s="79">
        <f>'Rashodi po aktiv. i izv.fin.'!G247+'Rashodi po aktiv. i izv.fin.'!G492+'Rashodi po aktiv. i izv.fin.'!G402+'Rashodi po aktiv. i izv.fin.'!G610</f>
        <v>15926.737009755125</v>
      </c>
      <c r="G281" s="98">
        <f t="shared" si="31"/>
        <v>94.382142966571692</v>
      </c>
      <c r="H281" s="98">
        <f t="shared" si="32"/>
        <v>7.736299025000001</v>
      </c>
    </row>
    <row r="282" spans="1:8" s="156" customFormat="1" ht="15" customHeight="1">
      <c r="A282" s="157">
        <v>3227</v>
      </c>
      <c r="B282" s="145" t="s">
        <v>1527</v>
      </c>
      <c r="C282" s="79">
        <f>'Rashodi po aktiv. i izv.fin.'!C493+'Rashodi po aktiv. i izv.fin.'!C248+'Rashodi po aktiv. i izv.fin.'!C611+'Rashodi po aktiv. i izv.fin.'!C594</f>
        <v>2062.379719954874</v>
      </c>
      <c r="D282" s="79">
        <f>'Rashodi po aktiv. i izv.fin.'!D493+'Rashodi po aktiv. i izv.fin.'!D248+'Rashodi po aktiv. i izv.fin.'!D611+'Rashodi po aktiv. i izv.fin.'!D594</f>
        <v>151.77000000000001</v>
      </c>
      <c r="E282" s="79">
        <f>'Rashodi po aktiv. i izv.fin.'!F493+'Rashodi po aktiv. i izv.fin.'!F248+'Rashodi po aktiv. i izv.fin.'!F611+'Rashodi po aktiv. i izv.fin.'!F594</f>
        <v>0</v>
      </c>
      <c r="F282" s="79">
        <f>'Rashodi po aktiv. i izv.fin.'!G493+'Rashodi po aktiv. i izv.fin.'!G248+'Rashodi po aktiv. i izv.fin.'!G611+'Rashodi po aktiv. i izv.fin.'!G594</f>
        <v>398.16842524387812</v>
      </c>
      <c r="G282" s="98">
        <f t="shared" si="31"/>
        <v>0</v>
      </c>
      <c r="H282" s="98">
        <f t="shared" si="32"/>
        <v>0</v>
      </c>
    </row>
    <row r="283" spans="1:8" s="156" customFormat="1" ht="15" customHeight="1">
      <c r="A283" s="157" t="s">
        <v>1486</v>
      </c>
      <c r="B283" s="145" t="s">
        <v>1528</v>
      </c>
      <c r="C283" s="79">
        <f>'Rashodi po aktiv. i izv.fin.'!C249+'Rashodi po aktiv. i izv.fin.'!C494+'Rashodi po aktiv. i izv.fin.'!C403</f>
        <v>2518.8134580927731</v>
      </c>
      <c r="D283" s="79">
        <f>'Rashodi po aktiv. i izv.fin.'!D249+'Rashodi po aktiv. i izv.fin.'!D494+'Rashodi po aktiv. i izv.fin.'!D403</f>
        <v>921.58</v>
      </c>
      <c r="E283" s="79">
        <f>'Rashodi po aktiv. i izv.fin.'!F249+'Rashodi po aktiv. i izv.fin.'!F494+'Rashodi po aktiv. i izv.fin.'!F403</f>
        <v>87.6</v>
      </c>
      <c r="F283" s="79">
        <f>'Rashodi po aktiv. i izv.fin.'!G249+'Rashodi po aktiv. i izv.fin.'!G494+'Rashodi po aktiv. i izv.fin.'!G403</f>
        <v>1327.2280841462605</v>
      </c>
      <c r="G283" s="98">
        <f t="shared" si="31"/>
        <v>9.5054146140324214</v>
      </c>
      <c r="H283" s="98">
        <f t="shared" si="32"/>
        <v>6.6002220000000005</v>
      </c>
    </row>
    <row r="284" spans="1:8" s="156" customFormat="1" ht="15" customHeight="1">
      <c r="A284" s="157" t="s">
        <v>1487</v>
      </c>
      <c r="B284" s="145" t="s">
        <v>1273</v>
      </c>
      <c r="C284" s="79">
        <f>'Rashodi po aktiv. i izv.fin.'!C250+'Rashodi po aktiv. i izv.fin.'!C495+'Rashodi po aktiv. i izv.fin.'!C404+'Rashodi po aktiv. i izv.fin.'!C612</f>
        <v>176028.93357223438</v>
      </c>
      <c r="D284" s="79">
        <f>'Rashodi po aktiv. i izv.fin.'!D250+'Rashodi po aktiv. i izv.fin.'!D495+'Rashodi po aktiv. i izv.fin.'!D404+'Rashodi po aktiv. i izv.fin.'!D612</f>
        <v>40799.31</v>
      </c>
      <c r="E284" s="79">
        <f>'Rashodi po aktiv. i izv.fin.'!F250+'Rashodi po aktiv. i izv.fin.'!F495+'Rashodi po aktiv. i izv.fin.'!F404+'Rashodi po aktiv. i izv.fin.'!F612</f>
        <v>70073.16</v>
      </c>
      <c r="F284" s="79">
        <f>'Rashodi po aktiv. i izv.fin.'!G250+'Rashodi po aktiv. i izv.fin.'!G495+'Rashodi po aktiv. i izv.fin.'!G404+'Rashodi po aktiv. i izv.fin.'!G612</f>
        <v>65007.366115867007</v>
      </c>
      <c r="G284" s="98">
        <f t="shared" si="31"/>
        <v>171.75084578636256</v>
      </c>
      <c r="H284" s="98">
        <f t="shared" si="32"/>
        <v>107.7926459520047</v>
      </c>
    </row>
    <row r="285" spans="1:8" s="156" customFormat="1" ht="15" customHeight="1">
      <c r="A285" s="157" t="s">
        <v>1488</v>
      </c>
      <c r="B285" s="145" t="s">
        <v>1543</v>
      </c>
      <c r="C285" s="79">
        <f>'Rashodi po aktiv. i izv.fin.'!C251+'Rashodi po aktiv. i izv.fin.'!C496+'Rashodi po aktiv. i izv.fin.'!C613+'Rashodi po aktiv. i izv.fin.'!C405</f>
        <v>3504.4130333797862</v>
      </c>
      <c r="D285" s="79">
        <f>'Rashodi po aktiv. i izv.fin.'!D251+'Rashodi po aktiv. i izv.fin.'!D496+'Rashodi po aktiv. i izv.fin.'!D613+'Rashodi po aktiv. i izv.fin.'!D405</f>
        <v>3791.8</v>
      </c>
      <c r="E285" s="79">
        <f>'Rashodi po aktiv. i izv.fin.'!F251+'Rashodi po aktiv. i izv.fin.'!F496+'Rashodi po aktiv. i izv.fin.'!F613+'Rashodi po aktiv. i izv.fin.'!F405</f>
        <v>3470.8</v>
      </c>
      <c r="F285" s="79">
        <f>'Rashodi po aktiv. i izv.fin.'!G251+'Rashodi po aktiv. i izv.fin.'!G496+'Rashodi po aktiv. i izv.fin.'!G613+'Rashodi po aktiv. i izv.fin.'!G405</f>
        <v>2654.4561682925209</v>
      </c>
      <c r="G285" s="98">
        <f t="shared" si="31"/>
        <v>91.534363626773569</v>
      </c>
      <c r="H285" s="98">
        <f t="shared" si="32"/>
        <v>130.753713</v>
      </c>
    </row>
    <row r="286" spans="1:8" s="156" customFormat="1" ht="15" customHeight="1">
      <c r="A286" s="157">
        <v>3234</v>
      </c>
      <c r="B286" s="145" t="s">
        <v>1275</v>
      </c>
      <c r="C286" s="79">
        <f>'Rashodi po aktiv. i izv.fin.'!C497+'Rashodi po aktiv. i izv.fin.'!C252+'Rashodi po aktiv. i izv.fin.'!C406</f>
        <v>3302.9398102063838</v>
      </c>
      <c r="D286" s="79">
        <f>'Rashodi po aktiv. i izv.fin.'!D497+'Rashodi po aktiv. i izv.fin.'!D252+'Rashodi po aktiv. i izv.fin.'!D406</f>
        <v>2612.5300000000002</v>
      </c>
      <c r="E286" s="79">
        <f>'Rashodi po aktiv. i izv.fin.'!F497+'Rashodi po aktiv. i izv.fin.'!F252+'Rashodi po aktiv. i izv.fin.'!F406</f>
        <v>520.25</v>
      </c>
      <c r="F286" s="79">
        <f>'Rashodi po aktiv. i izv.fin.'!G497+'Rashodi po aktiv. i izv.fin.'!G252+'Rashodi po aktiv. i izv.fin.'!G406</f>
        <v>1592.6737009755125</v>
      </c>
      <c r="G286" s="98">
        <f t="shared" si="31"/>
        <v>19.913646924628615</v>
      </c>
      <c r="H286" s="98">
        <f t="shared" si="32"/>
        <v>32.665196874999999</v>
      </c>
    </row>
    <row r="287" spans="1:8" s="156" customFormat="1" ht="15" customHeight="1">
      <c r="A287" s="157" t="s">
        <v>1489</v>
      </c>
      <c r="B287" s="145" t="s">
        <v>1276</v>
      </c>
      <c r="C287" s="79">
        <f>'Rashodi po aktiv. i izv.fin.'!C253+'Rashodi po aktiv. i izv.fin.'!C498+'Rashodi po aktiv. i izv.fin.'!C614+'Rashodi po aktiv. i izv.fin.'!C408</f>
        <v>50862.034640652993</v>
      </c>
      <c r="D287" s="79">
        <f>'Rashodi po aktiv. i izv.fin.'!D253+'Rashodi po aktiv. i izv.fin.'!D498+'Rashodi po aktiv. i izv.fin.'!D614+'Rashodi po aktiv. i izv.fin.'!D408</f>
        <v>27185.96</v>
      </c>
      <c r="E287" s="79">
        <f>'Rashodi po aktiv. i izv.fin.'!F253+'Rashodi po aktiv. i izv.fin.'!F498+'Rashodi po aktiv. i izv.fin.'!F614+'Rashodi po aktiv. i izv.fin.'!F408</f>
        <v>2555.8199999999997</v>
      </c>
      <c r="F287" s="79">
        <f>'Rashodi po aktiv. i izv.fin.'!G253+'Rashodi po aktiv. i izv.fin.'!G498+'Rashodi po aktiv. i izv.fin.'!G614+'Rashodi po aktiv. i izv.fin.'!G408</f>
        <v>48709.270688167751</v>
      </c>
      <c r="G287" s="98">
        <f t="shared" si="31"/>
        <v>9.4012497627451808</v>
      </c>
      <c r="H287" s="98">
        <f t="shared" si="32"/>
        <v>5.247091495912807</v>
      </c>
    </row>
    <row r="288" spans="1:8" s="156" customFormat="1" ht="15" customHeight="1">
      <c r="A288" s="157" t="s">
        <v>1490</v>
      </c>
      <c r="B288" s="145" t="s">
        <v>1277</v>
      </c>
      <c r="C288" s="79">
        <f>'Rashodi po aktiv. i izv.fin.'!C254+'Rashodi po aktiv. i izv.fin.'!C499</f>
        <v>19.908421262193908</v>
      </c>
      <c r="D288" s="79">
        <f>'Rashodi po aktiv. i izv.fin.'!D254+'Rashodi po aktiv. i izv.fin.'!D499</f>
        <v>0</v>
      </c>
      <c r="E288" s="79">
        <f>'Rashodi po aktiv. i izv.fin.'!F254+'Rashodi po aktiv. i izv.fin.'!F499</f>
        <v>0</v>
      </c>
      <c r="F288" s="79">
        <f>'Rashodi po aktiv. i izv.fin.'!G254+'Rashodi po aktiv. i izv.fin.'!G499</f>
        <v>66.361404207313029</v>
      </c>
      <c r="G288" s="98" t="e">
        <f t="shared" si="31"/>
        <v>#DIV/0!</v>
      </c>
      <c r="H288" s="98">
        <f t="shared" si="32"/>
        <v>0</v>
      </c>
    </row>
    <row r="289" spans="1:8" s="156" customFormat="1" ht="15" customHeight="1">
      <c r="A289" s="157" t="s">
        <v>1477</v>
      </c>
      <c r="B289" s="145" t="s">
        <v>1278</v>
      </c>
      <c r="C289" s="79">
        <f>'Rashodi po aktiv. i izv.fin.'!C255+'Rashodi po aktiv. i izv.fin.'!C341+'Rashodi po aktiv. i izv.fin.'!C500+'Rashodi po aktiv. i izv.fin.'!C615</f>
        <v>52298.759041741323</v>
      </c>
      <c r="D289" s="79">
        <f>'Rashodi po aktiv. i izv.fin.'!D255+'Rashodi po aktiv. i izv.fin.'!D341+'Rashodi po aktiv. i izv.fin.'!D500+'Rashodi po aktiv. i izv.fin.'!D615</f>
        <v>32877.65</v>
      </c>
      <c r="E289" s="79">
        <f>'Rashodi po aktiv. i izv.fin.'!F255+'Rashodi po aktiv. i izv.fin.'!F341+'Rashodi po aktiv. i izv.fin.'!F500+'Rashodi po aktiv. i izv.fin.'!F615</f>
        <v>11343.769999999999</v>
      </c>
      <c r="F289" s="79">
        <f>'Rashodi po aktiv. i izv.fin.'!G255+'Rashodi po aktiv. i izv.fin.'!G341+'Rashodi po aktiv. i izv.fin.'!G500+'Rashodi po aktiv. i izv.fin.'!G615</f>
        <v>43798.526776826613</v>
      </c>
      <c r="G289" s="98">
        <f t="shared" si="31"/>
        <v>34.50298302950484</v>
      </c>
      <c r="H289" s="98">
        <f t="shared" si="32"/>
        <v>25.899889413636352</v>
      </c>
    </row>
    <row r="290" spans="1:8" s="156" customFormat="1" ht="15" customHeight="1">
      <c r="A290" s="157" t="s">
        <v>1491</v>
      </c>
      <c r="B290" s="145" t="s">
        <v>1279</v>
      </c>
      <c r="C290" s="79">
        <f>'Rashodi po aktiv. i izv.fin.'!C256+'Rashodi po aktiv. i izv.fin.'!C501</f>
        <v>16778.551994160196</v>
      </c>
      <c r="D290" s="79">
        <f>'Rashodi po aktiv. i izv.fin.'!D256+'Rashodi po aktiv. i izv.fin.'!D501</f>
        <v>2723.44</v>
      </c>
      <c r="E290" s="79">
        <f>'Rashodi po aktiv. i izv.fin.'!F256+'Rashodi po aktiv. i izv.fin.'!F501</f>
        <v>561.9</v>
      </c>
      <c r="F290" s="79">
        <f>'Rashodi po aktiv. i izv.fin.'!G256+'Rashodi po aktiv. i izv.fin.'!G501</f>
        <v>2654.4561682925209</v>
      </c>
      <c r="G290" s="98">
        <f t="shared" si="31"/>
        <v>20.631994830067853</v>
      </c>
      <c r="H290" s="98">
        <f t="shared" si="32"/>
        <v>21.168177750000002</v>
      </c>
    </row>
    <row r="291" spans="1:8" s="156" customFormat="1" ht="15" customHeight="1">
      <c r="A291" s="157" t="s">
        <v>1492</v>
      </c>
      <c r="B291" s="145" t="s">
        <v>1529</v>
      </c>
      <c r="C291" s="79">
        <f>'Rashodi po aktiv. i izv.fin.'!C257+'Rashodi po aktiv. i izv.fin.'!C502+'Rashodi po aktiv. i izv.fin.'!C616+'Rashodi po aktiv. i izv.fin.'!C409+'Rashodi po aktiv. i izv.fin.'!C342</f>
        <v>14711.526975910809</v>
      </c>
      <c r="D291" s="79">
        <f>'Rashodi po aktiv. i izv.fin.'!D257+'Rashodi po aktiv. i izv.fin.'!D502+'Rashodi po aktiv. i izv.fin.'!D616+'Rashodi po aktiv. i izv.fin.'!D409+'Rashodi po aktiv. i izv.fin.'!D342</f>
        <v>17611.28</v>
      </c>
      <c r="E291" s="79">
        <f>'Rashodi po aktiv. i izv.fin.'!F257+'Rashodi po aktiv. i izv.fin.'!F502+'Rashodi po aktiv. i izv.fin.'!F616+'Rashodi po aktiv. i izv.fin.'!F409+'Rashodi po aktiv. i izv.fin.'!F342</f>
        <v>3185.34</v>
      </c>
      <c r="F291" s="79">
        <f>'Rashodi po aktiv. i izv.fin.'!G257+'Rashodi po aktiv. i izv.fin.'!G502+'Rashodi po aktiv. i izv.fin.'!G616+'Rashodi po aktiv. i izv.fin.'!G409+'Rashodi po aktiv. i izv.fin.'!G342</f>
        <v>14997.677350852744</v>
      </c>
      <c r="G291" s="98">
        <f t="shared" si="31"/>
        <v>18.086930648993146</v>
      </c>
      <c r="H291" s="98">
        <f t="shared" si="32"/>
        <v>21.238888699115048</v>
      </c>
    </row>
    <row r="292" spans="1:8" s="156" customFormat="1" ht="15" customHeight="1">
      <c r="A292" s="157" t="s">
        <v>1478</v>
      </c>
      <c r="B292" s="145" t="s">
        <v>1530</v>
      </c>
      <c r="C292" s="79">
        <f>'Rashodi po aktiv. i izv.fin.'!C258+'Rashodi po aktiv. i izv.fin.'!C344+'Rashodi po aktiv. i izv.fin.'!C503+'Rashodi po aktiv. i izv.fin.'!C617+'Rashodi po aktiv. i izv.fin.'!C410</f>
        <v>34.906098613046652</v>
      </c>
      <c r="D292" s="79">
        <f>'Rashodi po aktiv. i izv.fin.'!D258+'Rashodi po aktiv. i izv.fin.'!D344+'Rashodi po aktiv. i izv.fin.'!D503+'Rashodi po aktiv. i izv.fin.'!D617+'Rashodi po aktiv. i izv.fin.'!D410</f>
        <v>302.58999999999997</v>
      </c>
      <c r="E292" s="79">
        <f>'Rashodi po aktiv. i izv.fin.'!F258+'Rashodi po aktiv. i izv.fin.'!F344+'Rashodi po aktiv. i izv.fin.'!F503+'Rashodi po aktiv. i izv.fin.'!F617+'Rashodi po aktiv. i izv.fin.'!F410</f>
        <v>1625.29</v>
      </c>
      <c r="F292" s="79">
        <f>'Rashodi po aktiv. i izv.fin.'!G258+'Rashodi po aktiv. i izv.fin.'!G344+'Rashodi po aktiv. i izv.fin.'!G503+'Rashodi po aktiv. i izv.fin.'!G617+'Rashodi po aktiv. i izv.fin.'!G410</f>
        <v>2389.0105514632687</v>
      </c>
      <c r="G292" s="98">
        <f t="shared" si="31"/>
        <v>537.12614428764994</v>
      </c>
      <c r="H292" s="98">
        <f t="shared" si="32"/>
        <v>68.031930583333349</v>
      </c>
    </row>
    <row r="293" spans="1:8" s="156" customFormat="1" ht="15" customHeight="1">
      <c r="A293" s="157">
        <v>3292</v>
      </c>
      <c r="B293" s="145" t="s">
        <v>1281</v>
      </c>
      <c r="C293" s="79">
        <f>'Rashodi po aktiv. i izv.fin.'!C504+'Rashodi po aktiv. i izv.fin.'!C618+'Rashodi po aktiv. i izv.fin.'!C259</f>
        <v>2095.6931448669452</v>
      </c>
      <c r="D293" s="79">
        <f>'Rashodi po aktiv. i izv.fin.'!D504+'Rashodi po aktiv. i izv.fin.'!D618+'Rashodi po aktiv. i izv.fin.'!D259</f>
        <v>0</v>
      </c>
      <c r="E293" s="79">
        <f>'Rashodi po aktiv. i izv.fin.'!F504+'Rashodi po aktiv. i izv.fin.'!F618+'Rashodi po aktiv. i izv.fin.'!F259</f>
        <v>0</v>
      </c>
      <c r="F293" s="79">
        <f>'Rashodi po aktiv. i izv.fin.'!G504+'Rashodi po aktiv. i izv.fin.'!G618+'Rashodi po aktiv. i izv.fin.'!G259</f>
        <v>1990.8421262193906</v>
      </c>
      <c r="G293" s="98" t="e">
        <f t="shared" si="31"/>
        <v>#DIV/0!</v>
      </c>
      <c r="H293" s="98">
        <f t="shared" si="32"/>
        <v>0</v>
      </c>
    </row>
    <row r="294" spans="1:8" s="156" customFormat="1" ht="15" customHeight="1">
      <c r="A294" s="157" t="s">
        <v>1493</v>
      </c>
      <c r="B294" s="145" t="s">
        <v>1320</v>
      </c>
      <c r="C294" s="79">
        <f>'Rashodi po aktiv. i izv.fin.'!C260+'Rashodi po aktiv. i izv.fin.'!C505+'Rashodi po aktiv. i izv.fin.'!C619+'Rashodi po aktiv. i izv.fin.'!C411+'Rashodi po aktiv. i izv.fin.'!C346</f>
        <v>2895.0826199482381</v>
      </c>
      <c r="D294" s="79">
        <f>'Rashodi po aktiv. i izv.fin.'!D260+'Rashodi po aktiv. i izv.fin.'!D505+'Rashodi po aktiv. i izv.fin.'!D619+'Rashodi po aktiv. i izv.fin.'!D411+'Rashodi po aktiv. i izv.fin.'!D346</f>
        <v>250.84</v>
      </c>
      <c r="E294" s="79">
        <f>'Rashodi po aktiv. i izv.fin.'!F260+'Rashodi po aktiv. i izv.fin.'!F505+'Rashodi po aktiv. i izv.fin.'!F619+'Rashodi po aktiv. i izv.fin.'!F411+'Rashodi po aktiv. i izv.fin.'!F346</f>
        <v>692.92000000000007</v>
      </c>
      <c r="F294" s="79">
        <f>'Rashodi po aktiv. i izv.fin.'!G260+'Rashodi po aktiv. i izv.fin.'!G505+'Rashodi po aktiv. i izv.fin.'!G619+'Rashodi po aktiv. i izv.fin.'!G411+'Rashodi po aktiv. i izv.fin.'!G346</f>
        <v>1327.2280841462605</v>
      </c>
      <c r="G294" s="98">
        <f t="shared" si="31"/>
        <v>276.23983415723171</v>
      </c>
      <c r="H294" s="98">
        <f t="shared" si="32"/>
        <v>52.208057400000008</v>
      </c>
    </row>
    <row r="295" spans="1:8" s="156" customFormat="1" ht="15" customHeight="1">
      <c r="A295" s="157">
        <v>3294</v>
      </c>
      <c r="B295" s="145" t="s">
        <v>1283</v>
      </c>
      <c r="C295" s="79">
        <f>'Rashodi po aktiv. i izv.fin.'!C261+'Rashodi po aktiv. i izv.fin.'!C506+'Rashodi po aktiv. i izv.fin.'!C620</f>
        <v>822.21779812860837</v>
      </c>
      <c r="D295" s="79">
        <f>'Rashodi po aktiv. i izv.fin.'!D261+'Rashodi po aktiv. i izv.fin.'!D506+'Rashodi po aktiv. i izv.fin.'!D620</f>
        <v>715.99</v>
      </c>
      <c r="E295" s="79">
        <f>'Rashodi po aktiv. i izv.fin.'!F261+'Rashodi po aktiv. i izv.fin.'!F506+'Rashodi po aktiv. i izv.fin.'!F620</f>
        <v>114</v>
      </c>
      <c r="F295" s="79">
        <f>'Rashodi po aktiv. i izv.fin.'!G261+'Rashodi po aktiv. i izv.fin.'!G506+'Rashodi po aktiv. i izv.fin.'!G620</f>
        <v>796.33685048775624</v>
      </c>
      <c r="G295" s="98">
        <f t="shared" si="31"/>
        <v>15.922010083939719</v>
      </c>
      <c r="H295" s="98">
        <f t="shared" si="32"/>
        <v>14.315550000000002</v>
      </c>
    </row>
    <row r="296" spans="1:8" s="156" customFormat="1" ht="15" customHeight="1">
      <c r="A296" s="157" t="s">
        <v>1494</v>
      </c>
      <c r="B296" s="145" t="s">
        <v>1284</v>
      </c>
      <c r="C296" s="79">
        <f>'Rashodi po aktiv. i izv.fin.'!C262+'Rashodi po aktiv. i izv.fin.'!C507+'Rashodi po aktiv. i izv.fin.'!C412</f>
        <v>0</v>
      </c>
      <c r="D296" s="79">
        <f>'Rashodi po aktiv. i izv.fin.'!D262+'Rashodi po aktiv. i izv.fin.'!D507+'Rashodi po aktiv. i izv.fin.'!D412</f>
        <v>51.76</v>
      </c>
      <c r="E296" s="79">
        <f>'Rashodi po aktiv. i izv.fin.'!F262+'Rashodi po aktiv. i izv.fin.'!F507+'Rashodi po aktiv. i izv.fin.'!F412</f>
        <v>316.39999999999998</v>
      </c>
      <c r="F296" s="79">
        <f>'Rashodi po aktiv. i izv.fin.'!G262+'Rashodi po aktiv. i izv.fin.'!G507+'Rashodi po aktiv. i izv.fin.'!G412</f>
        <v>663.61404207313024</v>
      </c>
      <c r="G296" s="98">
        <f t="shared" si="31"/>
        <v>611.28284389489954</v>
      </c>
      <c r="H296" s="98">
        <f t="shared" si="32"/>
        <v>47.678315999999995</v>
      </c>
    </row>
    <row r="297" spans="1:8" s="156" customFormat="1" ht="15" customHeight="1">
      <c r="A297" s="157">
        <v>3296</v>
      </c>
      <c r="B297" s="145" t="s">
        <v>1467</v>
      </c>
      <c r="C297" s="79">
        <f>'Rashodi po aktiv. i izv.fin.'!C263</f>
        <v>582.78585174862292</v>
      </c>
      <c r="D297" s="79">
        <f>'Rashodi po aktiv. i izv.fin.'!D263</f>
        <v>11548.82</v>
      </c>
      <c r="E297" s="79">
        <f>'Rashodi po aktiv. i izv.fin.'!F263</f>
        <v>0</v>
      </c>
      <c r="F297" s="79">
        <f>'Rashodi po aktiv. i izv.fin.'!G263</f>
        <v>0</v>
      </c>
      <c r="G297" s="98">
        <f t="shared" si="31"/>
        <v>0</v>
      </c>
      <c r="H297" s="98" t="e">
        <f t="shared" si="32"/>
        <v>#DIV/0!</v>
      </c>
    </row>
    <row r="298" spans="1:8" s="156" customFormat="1" ht="15" customHeight="1">
      <c r="A298" s="157" t="s">
        <v>1495</v>
      </c>
      <c r="B298" s="145" t="s">
        <v>1531</v>
      </c>
      <c r="C298" s="79">
        <f>'Rashodi po aktiv. i izv.fin.'!C264+'Rashodi po aktiv. i izv.fin.'!C508+'Rashodi po aktiv. i izv.fin.'!C413+'Rashodi po aktiv. i izv.fin.'!C343</f>
        <v>228.81412170681531</v>
      </c>
      <c r="D298" s="79">
        <f>'Rashodi po aktiv. i izv.fin.'!D264+'Rashodi po aktiv. i izv.fin.'!D508+'Rashodi po aktiv. i izv.fin.'!D413+'Rashodi po aktiv. i izv.fin.'!D343</f>
        <v>0</v>
      </c>
      <c r="E298" s="79">
        <f>'Rashodi po aktiv. i izv.fin.'!F264+'Rashodi po aktiv. i izv.fin.'!F508+'Rashodi po aktiv. i izv.fin.'!F413+'Rashodi po aktiv. i izv.fin.'!F343</f>
        <v>40</v>
      </c>
      <c r="F298" s="79">
        <f>'Rashodi po aktiv. i izv.fin.'!G264+'Rashodi po aktiv. i izv.fin.'!G508+'Rashodi po aktiv. i izv.fin.'!G413+'Rashodi po aktiv. i izv.fin.'!G343</f>
        <v>4778.0211029265383</v>
      </c>
      <c r="G298" s="98" t="e">
        <f t="shared" si="31"/>
        <v>#DIV/0!</v>
      </c>
      <c r="H298" s="98">
        <f t="shared" si="32"/>
        <v>0.83716666666666661</v>
      </c>
    </row>
    <row r="299" spans="1:8" s="156" customFormat="1" ht="15" customHeight="1">
      <c r="A299" s="157" t="s">
        <v>1496</v>
      </c>
      <c r="B299" s="145" t="s">
        <v>1286</v>
      </c>
      <c r="C299" s="79">
        <f>'Rashodi po aktiv. i izv.fin.'!C265+'Rashodi po aktiv. i izv.fin.'!C509+'Rashodi po aktiv. i izv.fin.'!C414</f>
        <v>86.667993894750808</v>
      </c>
      <c r="D299" s="79">
        <f>'Rashodi po aktiv. i izv.fin.'!D265+'Rashodi po aktiv. i izv.fin.'!D509+'Rashodi po aktiv. i izv.fin.'!D414</f>
        <v>35.950000000000003</v>
      </c>
      <c r="E299" s="79">
        <f>'Rashodi po aktiv. i izv.fin.'!F265+'Rashodi po aktiv. i izv.fin.'!F509+'Rashodi po aktiv. i izv.fin.'!F414</f>
        <v>89.68</v>
      </c>
      <c r="F299" s="79">
        <f>'Rashodi po aktiv. i izv.fin.'!G265+'Rashodi po aktiv. i izv.fin.'!G509+'Rashodi po aktiv. i izv.fin.'!G414</f>
        <v>663.61404207313024</v>
      </c>
      <c r="G299" s="98">
        <f t="shared" si="31"/>
        <v>249.45757997218359</v>
      </c>
      <c r="H299" s="98">
        <f t="shared" si="32"/>
        <v>13.513879200000002</v>
      </c>
    </row>
    <row r="300" spans="1:8" s="156" customFormat="1" ht="15" hidden="1" customHeight="1">
      <c r="A300" s="157" t="s">
        <v>1479</v>
      </c>
      <c r="B300" s="145" t="s">
        <v>1532</v>
      </c>
      <c r="C300" s="79">
        <f>'Rashodi po aktiv. i izv.fin.'!C266+'Rashodi po aktiv. i izv.fin.'!C510+'Rashodi po aktiv. i izv.fin.'!C621</f>
        <v>0</v>
      </c>
      <c r="D300" s="79">
        <f>'Rashodi po aktiv. i izv.fin.'!D266+'Rashodi po aktiv. i izv.fin.'!D510+'Rashodi po aktiv. i izv.fin.'!D621</f>
        <v>0</v>
      </c>
      <c r="E300" s="79">
        <f>'Rashodi po aktiv. i izv.fin.'!F266+'Rashodi po aktiv. i izv.fin.'!F510+'Rashodi po aktiv. i izv.fin.'!F621</f>
        <v>0</v>
      </c>
      <c r="F300" s="79">
        <f>'Rashodi po aktiv. i izv.fin.'!G266+'Rashodi po aktiv. i izv.fin.'!G510+'Rashodi po aktiv. i izv.fin.'!G621</f>
        <v>0</v>
      </c>
      <c r="G300" s="98" t="e">
        <f t="shared" si="31"/>
        <v>#DIV/0!</v>
      </c>
      <c r="H300" s="98" t="e">
        <f t="shared" si="32"/>
        <v>#DIV/0!</v>
      </c>
    </row>
    <row r="301" spans="1:8" s="156" customFormat="1" ht="15" customHeight="1">
      <c r="A301" s="157">
        <v>3433</v>
      </c>
      <c r="B301" s="145" t="s">
        <v>1447</v>
      </c>
      <c r="C301" s="79">
        <f>'Rashodi po aktiv. i izv.fin.'!C267</f>
        <v>0</v>
      </c>
      <c r="D301" s="79">
        <f>'Rashodi po aktiv. i izv.fin.'!D267</f>
        <v>12.05</v>
      </c>
      <c r="E301" s="79">
        <f>'Rashodi po aktiv. i izv.fin.'!F267</f>
        <v>0</v>
      </c>
      <c r="F301" s="79">
        <f>'Rashodi po aktiv. i izv.fin.'!G267</f>
        <v>0</v>
      </c>
      <c r="G301" s="98">
        <f t="shared" si="31"/>
        <v>0</v>
      </c>
      <c r="H301" s="98" t="e">
        <f t="shared" si="32"/>
        <v>#DIV/0!</v>
      </c>
    </row>
    <row r="302" spans="1:8" s="156" customFormat="1" ht="15" hidden="1" customHeight="1">
      <c r="A302" s="157">
        <v>3434</v>
      </c>
      <c r="B302" s="145" t="s">
        <v>1533</v>
      </c>
      <c r="C302" s="79">
        <f>'Rashodi po aktiv. i izv.fin.'!C511</f>
        <v>0</v>
      </c>
      <c r="D302" s="79">
        <f>'Rashodi po aktiv. i izv.fin.'!D511</f>
        <v>0</v>
      </c>
      <c r="E302" s="79">
        <f>'Rashodi po aktiv. i izv.fin.'!F511</f>
        <v>0</v>
      </c>
      <c r="F302" s="79">
        <f>'Rashodi po aktiv. i izv.fin.'!G511</f>
        <v>0</v>
      </c>
      <c r="G302" s="98" t="e">
        <f t="shared" si="31"/>
        <v>#DIV/0!</v>
      </c>
      <c r="H302" s="98" t="e">
        <f t="shared" si="32"/>
        <v>#DIV/0!</v>
      </c>
    </row>
    <row r="303" spans="1:8" s="156" customFormat="1" ht="15" customHeight="1">
      <c r="A303" s="157" t="s">
        <v>1497</v>
      </c>
      <c r="B303" s="145" t="s">
        <v>1534</v>
      </c>
      <c r="C303" s="79">
        <f>'Rashodi po aktiv. i izv.fin.'!C268+'Rashodi po aktiv. i izv.fin.'!C345+'Rashodi po aktiv. i izv.fin.'!C513</f>
        <v>19581.790430685513</v>
      </c>
      <c r="D303" s="79">
        <f>'Rashodi po aktiv. i izv.fin.'!D268+'Rashodi po aktiv. i izv.fin.'!D345+'Rashodi po aktiv. i izv.fin.'!D513</f>
        <v>11977.5</v>
      </c>
      <c r="E303" s="79">
        <f>'Rashodi po aktiv. i izv.fin.'!F268+'Rashodi po aktiv. i izv.fin.'!F345+'Rashodi po aktiv. i izv.fin.'!F513</f>
        <v>15407.95</v>
      </c>
      <c r="F303" s="79">
        <f>'Rashodi po aktiv. i izv.fin.'!G268+'Rashodi po aktiv. i izv.fin.'!G345+'Rashodi po aktiv. i izv.fin.'!G513</f>
        <v>23890.105514632687</v>
      </c>
      <c r="G303" s="98">
        <f t="shared" si="31"/>
        <v>128.64078480484241</v>
      </c>
      <c r="H303" s="98">
        <f t="shared" si="32"/>
        <v>64.495110708333343</v>
      </c>
    </row>
    <row r="304" spans="1:8" s="156" customFormat="1" ht="15" customHeight="1">
      <c r="A304" s="157">
        <v>3721</v>
      </c>
      <c r="B304" s="145" t="s">
        <v>1555</v>
      </c>
      <c r="C304" s="79">
        <f>'Rashodi po aktiv. i izv.fin.'!C269</f>
        <v>0</v>
      </c>
      <c r="D304" s="79">
        <f>'Rashodi po aktiv. i izv.fin.'!D269</f>
        <v>295.79000000000002</v>
      </c>
      <c r="E304" s="79">
        <f>'Rashodi po aktiv. i izv.fin.'!F269</f>
        <v>0</v>
      </c>
      <c r="F304" s="79">
        <f>'Rashodi po aktiv. i izv.fin.'!G269</f>
        <v>0</v>
      </c>
      <c r="G304" s="98">
        <f t="shared" si="31"/>
        <v>0</v>
      </c>
      <c r="H304" s="98" t="e">
        <f t="shared" si="32"/>
        <v>#DIV/0!</v>
      </c>
    </row>
    <row r="305" spans="1:8" s="156" customFormat="1" ht="15" hidden="1" customHeight="1">
      <c r="A305" s="157">
        <v>3722</v>
      </c>
      <c r="B305" s="145" t="s">
        <v>1556</v>
      </c>
      <c r="C305" s="79">
        <f>'Rashodi po aktiv. i izv.fin.'!C514+'Rashodi po aktiv. i izv.fin.'!C270</f>
        <v>0</v>
      </c>
      <c r="D305" s="79">
        <f>'Rashodi po aktiv. i izv.fin.'!D514+'Rashodi po aktiv. i izv.fin.'!D270</f>
        <v>0</v>
      </c>
      <c r="E305" s="79">
        <f>'Rashodi po aktiv. i izv.fin.'!F514+'Rashodi po aktiv. i izv.fin.'!F270</f>
        <v>0</v>
      </c>
      <c r="F305" s="79">
        <f>'Rashodi po aktiv. i izv.fin.'!G514+'Rashodi po aktiv. i izv.fin.'!G270</f>
        <v>0</v>
      </c>
      <c r="G305" s="98" t="e">
        <f t="shared" si="31"/>
        <v>#DIV/0!</v>
      </c>
      <c r="H305" s="98" t="e">
        <f t="shared" si="32"/>
        <v>#DIV/0!</v>
      </c>
    </row>
    <row r="306" spans="1:8" s="156" customFormat="1" ht="15" hidden="1" customHeight="1">
      <c r="A306" s="157">
        <v>3811</v>
      </c>
      <c r="B306" s="145" t="s">
        <v>1331</v>
      </c>
      <c r="C306" s="79">
        <f>'Rashodi po aktiv. i izv.fin.'!C515+'Rashodi po aktiv. i izv.fin.'!C415</f>
        <v>0</v>
      </c>
      <c r="D306" s="79">
        <f>'Rashodi po aktiv. i izv.fin.'!D515+'Rashodi po aktiv. i izv.fin.'!D415</f>
        <v>0</v>
      </c>
      <c r="E306" s="79">
        <f>'Rashodi po aktiv. i izv.fin.'!F515+'Rashodi po aktiv. i izv.fin.'!F415</f>
        <v>0</v>
      </c>
      <c r="F306" s="79">
        <f>'Rashodi po aktiv. i izv.fin.'!G515+'Rashodi po aktiv. i izv.fin.'!G415</f>
        <v>0</v>
      </c>
      <c r="G306" s="98" t="e">
        <f t="shared" si="31"/>
        <v>#DIV/0!</v>
      </c>
      <c r="H306" s="98" t="e">
        <f t="shared" si="32"/>
        <v>#DIV/0!</v>
      </c>
    </row>
    <row r="307" spans="1:8" s="156" customFormat="1" ht="15" customHeight="1">
      <c r="A307" s="157" t="s">
        <v>1498</v>
      </c>
      <c r="B307" s="145" t="s">
        <v>1535</v>
      </c>
      <c r="C307" s="79">
        <f>'Rashodi po aktiv. i izv.fin.'!C271</f>
        <v>0</v>
      </c>
      <c r="D307" s="79">
        <f>'Rashodi po aktiv. i izv.fin.'!D271</f>
        <v>0</v>
      </c>
      <c r="E307" s="79">
        <f>'Rashodi po aktiv. i izv.fin.'!F271</f>
        <v>0</v>
      </c>
      <c r="F307" s="79">
        <f>'Rashodi po aktiv. i izv.fin.'!G271</f>
        <v>0</v>
      </c>
      <c r="G307" s="98" t="e">
        <f t="shared" si="31"/>
        <v>#DIV/0!</v>
      </c>
      <c r="H307" s="98" t="e">
        <f t="shared" si="32"/>
        <v>#DIV/0!</v>
      </c>
    </row>
    <row r="308" spans="1:8" s="156" customFormat="1" ht="15" customHeight="1">
      <c r="A308" s="157" t="s">
        <v>1499</v>
      </c>
      <c r="B308" s="145" t="s">
        <v>1332</v>
      </c>
      <c r="C308" s="79">
        <f>'Rashodi po aktiv. i izv.fin.'!C272+'Rashodi po aktiv. i izv.fin.'!C516</f>
        <v>3742.5177516756253</v>
      </c>
      <c r="D308" s="79">
        <f>'Rashodi po aktiv. i izv.fin.'!D272+'Rashodi po aktiv. i izv.fin.'!D516</f>
        <v>0</v>
      </c>
      <c r="E308" s="79">
        <f>'Rashodi po aktiv. i izv.fin.'!F272+'Rashodi po aktiv. i izv.fin.'!F516</f>
        <v>0</v>
      </c>
      <c r="F308" s="79">
        <f>'Rashodi po aktiv. i izv.fin.'!G272+'Rashodi po aktiv. i izv.fin.'!G516</f>
        <v>3981.6842524387812</v>
      </c>
      <c r="G308" s="98" t="e">
        <f t="shared" si="31"/>
        <v>#DIV/0!</v>
      </c>
      <c r="H308" s="98">
        <f t="shared" si="32"/>
        <v>0</v>
      </c>
    </row>
    <row r="309" spans="1:8" s="156" customFormat="1" ht="15" customHeight="1">
      <c r="A309" s="157">
        <v>4124</v>
      </c>
      <c r="B309" s="145" t="s">
        <v>1547</v>
      </c>
      <c r="C309" s="79">
        <f>'Rashodi po aktiv. i izv.fin.'!C273</f>
        <v>383958.85592939146</v>
      </c>
      <c r="D309" s="79">
        <f>'Rashodi po aktiv. i izv.fin.'!D273</f>
        <v>0</v>
      </c>
      <c r="E309" s="79">
        <f>'Rashodi po aktiv. i izv.fin.'!F273</f>
        <v>0</v>
      </c>
      <c r="F309" s="79">
        <f>'Rashodi po aktiv. i izv.fin.'!G273</f>
        <v>0</v>
      </c>
      <c r="G309" s="98" t="e">
        <f t="shared" si="31"/>
        <v>#DIV/0!</v>
      </c>
      <c r="H309" s="98" t="e">
        <f t="shared" si="32"/>
        <v>#DIV/0!</v>
      </c>
    </row>
    <row r="310" spans="1:8" s="156" customFormat="1" ht="15" customHeight="1">
      <c r="A310" s="157" t="s">
        <v>1500</v>
      </c>
      <c r="B310" s="145" t="s">
        <v>1536</v>
      </c>
      <c r="C310" s="79">
        <f>'Rashodi po aktiv. i izv.fin.'!C274+'Rashodi po aktiv. i izv.fin.'!C517+'Rashodi po aktiv. i izv.fin.'!C622</f>
        <v>169374.74284955868</v>
      </c>
      <c r="D310" s="79">
        <f>'Rashodi po aktiv. i izv.fin.'!D274+'Rashodi po aktiv. i izv.fin.'!D517+'Rashodi po aktiv. i izv.fin.'!D622</f>
        <v>6944.8</v>
      </c>
      <c r="E310" s="79">
        <f>'Rashodi po aktiv. i izv.fin.'!F274+'Rashodi po aktiv. i izv.fin.'!F517+'Rashodi po aktiv. i izv.fin.'!F622</f>
        <v>5338.28</v>
      </c>
      <c r="F310" s="79">
        <f>'Rashodi po aktiv. i izv.fin.'!G274+'Rashodi po aktiv. i izv.fin.'!G517+'Rashodi po aktiv. i izv.fin.'!G622</f>
        <v>79633.685048775631</v>
      </c>
      <c r="G310" s="98">
        <f t="shared" si="31"/>
        <v>76.867296394424599</v>
      </c>
      <c r="H310" s="98">
        <f t="shared" si="32"/>
        <v>6.7035451100000003</v>
      </c>
    </row>
    <row r="311" spans="1:8" s="156" customFormat="1" ht="15" customHeight="1">
      <c r="A311" s="157" t="s">
        <v>1501</v>
      </c>
      <c r="B311" s="145" t="s">
        <v>1325</v>
      </c>
      <c r="C311" s="79">
        <f>'Rashodi po aktiv. i izv.fin.'!C275+'Rashodi po aktiv. i izv.fin.'!C518+'Rashodi po aktiv. i izv.fin.'!C623</f>
        <v>3503.8821421461275</v>
      </c>
      <c r="D311" s="79">
        <f>'Rashodi po aktiv. i izv.fin.'!D275+'Rashodi po aktiv. i izv.fin.'!D518+'Rashodi po aktiv. i izv.fin.'!D623</f>
        <v>0</v>
      </c>
      <c r="E311" s="79">
        <f>'Rashodi po aktiv. i izv.fin.'!F275+'Rashodi po aktiv. i izv.fin.'!F518+'Rashodi po aktiv. i izv.fin.'!F623</f>
        <v>0</v>
      </c>
      <c r="F311" s="79">
        <f>'Rashodi po aktiv. i izv.fin.'!G275+'Rashodi po aktiv. i izv.fin.'!G518+'Rashodi po aktiv. i izv.fin.'!G623</f>
        <v>0</v>
      </c>
      <c r="G311" s="98" t="e">
        <f t="shared" si="31"/>
        <v>#DIV/0!</v>
      </c>
      <c r="H311" s="98" t="e">
        <f t="shared" si="32"/>
        <v>#DIV/0!</v>
      </c>
    </row>
    <row r="312" spans="1:8" s="156" customFormat="1" ht="15" customHeight="1">
      <c r="A312" s="157" t="s">
        <v>1502</v>
      </c>
      <c r="B312" s="145" t="s">
        <v>1537</v>
      </c>
      <c r="C312" s="79">
        <f>'Rashodi po aktiv. i izv.fin.'!C276+'Rashodi po aktiv. i izv.fin.'!C519</f>
        <v>3994.2929192381707</v>
      </c>
      <c r="D312" s="79">
        <f>'Rashodi po aktiv. i izv.fin.'!D276+'Rashodi po aktiv. i izv.fin.'!D519</f>
        <v>10884.78</v>
      </c>
      <c r="E312" s="79">
        <f>'Rashodi po aktiv. i izv.fin.'!F276+'Rashodi po aktiv. i izv.fin.'!F519</f>
        <v>0</v>
      </c>
      <c r="F312" s="79">
        <f>'Rashodi po aktiv. i izv.fin.'!G276+'Rashodi po aktiv. i izv.fin.'!G519</f>
        <v>2787.1789767071468</v>
      </c>
      <c r="G312" s="98">
        <f t="shared" si="31"/>
        <v>0</v>
      </c>
      <c r="H312" s="98">
        <f t="shared" si="32"/>
        <v>0</v>
      </c>
    </row>
    <row r="313" spans="1:8" s="156" customFormat="1" ht="15" customHeight="1">
      <c r="A313" s="157" t="s">
        <v>1503</v>
      </c>
      <c r="B313" s="145" t="s">
        <v>1334</v>
      </c>
      <c r="C313" s="79">
        <f>'Rashodi po aktiv. i izv.fin.'!C277+'Rashodi po aktiv. i izv.fin.'!C520+'Rashodi po aktiv. i izv.fin.'!C624</f>
        <v>46551.197823345938</v>
      </c>
      <c r="D313" s="79">
        <f>'Rashodi po aktiv. i izv.fin.'!D277+'Rashodi po aktiv. i izv.fin.'!D520+'Rashodi po aktiv. i izv.fin.'!D624</f>
        <v>0</v>
      </c>
      <c r="E313" s="79">
        <f>'Rashodi po aktiv. i izv.fin.'!F277+'Rashodi po aktiv. i izv.fin.'!F520+'Rashodi po aktiv. i izv.fin.'!F624</f>
        <v>20757.150000000001</v>
      </c>
      <c r="F313" s="79">
        <f>'Rashodi po aktiv. i izv.fin.'!G277+'Rashodi po aktiv. i izv.fin.'!G520+'Rashodi po aktiv. i izv.fin.'!G624</f>
        <v>93835.025549140613</v>
      </c>
      <c r="G313" s="98" t="e">
        <f t="shared" si="31"/>
        <v>#DIV/0!</v>
      </c>
      <c r="H313" s="98">
        <f t="shared" si="32"/>
        <v>22.120897690947668</v>
      </c>
    </row>
    <row r="314" spans="1:8" s="156" customFormat="1" ht="15" customHeight="1">
      <c r="A314" s="157" t="s">
        <v>1504</v>
      </c>
      <c r="B314" s="145" t="s">
        <v>1538</v>
      </c>
      <c r="C314" s="79">
        <f>'Rashodi po aktiv. i izv.fin.'!C278+'Rashodi po aktiv. i izv.fin.'!C521</f>
        <v>10679.408056274469</v>
      </c>
      <c r="D314" s="79">
        <f>'Rashodi po aktiv. i izv.fin.'!D278+'Rashodi po aktiv. i izv.fin.'!D521</f>
        <v>0</v>
      </c>
      <c r="E314" s="79">
        <f>'Rashodi po aktiv. i izv.fin.'!F278+'Rashodi po aktiv. i izv.fin.'!F521</f>
        <v>0</v>
      </c>
      <c r="F314" s="79">
        <f>'Rashodi po aktiv. i izv.fin.'!G278+'Rashodi po aktiv. i izv.fin.'!G521</f>
        <v>10617.824673170084</v>
      </c>
      <c r="G314" s="98" t="e">
        <f t="shared" si="31"/>
        <v>#DIV/0!</v>
      </c>
      <c r="H314" s="98">
        <f t="shared" si="32"/>
        <v>0</v>
      </c>
    </row>
    <row r="315" spans="1:8" s="156" customFormat="1" ht="15" customHeight="1">
      <c r="A315" s="157">
        <v>4227</v>
      </c>
      <c r="B315" s="145" t="s">
        <v>1539</v>
      </c>
      <c r="C315" s="79">
        <f>'Rashodi po aktiv. i izv.fin.'!C279+'Rashodi po aktiv. i izv.fin.'!C625</f>
        <v>0</v>
      </c>
      <c r="D315" s="79">
        <f>'Rashodi po aktiv. i izv.fin.'!D279+'Rashodi po aktiv. i izv.fin.'!D625</f>
        <v>5981.25</v>
      </c>
      <c r="E315" s="79">
        <f>'Rashodi po aktiv. i izv.fin.'!F279+'Rashodi po aktiv. i izv.fin.'!F625</f>
        <v>599</v>
      </c>
      <c r="F315" s="79">
        <f>'Rashodi po aktiv. i izv.fin.'!G279+'Rashodi po aktiv. i izv.fin.'!G625</f>
        <v>10617.824673170084</v>
      </c>
      <c r="G315" s="98">
        <f t="shared" si="31"/>
        <v>10.014629049111807</v>
      </c>
      <c r="H315" s="98">
        <f t="shared" si="32"/>
        <v>5.6414568750000003</v>
      </c>
    </row>
    <row r="316" spans="1:8" s="156" customFormat="1" ht="15" customHeight="1">
      <c r="A316" s="157">
        <v>4231</v>
      </c>
      <c r="B316" s="145" t="s">
        <v>1624</v>
      </c>
      <c r="C316" s="79">
        <f>'Rashodi po aktiv. i izv.fin.'!C280</f>
        <v>26411.838874510584</v>
      </c>
      <c r="D316" s="79">
        <f>'Rashodi po aktiv. i izv.fin.'!D280</f>
        <v>0</v>
      </c>
      <c r="E316" s="79">
        <f>'Rashodi po aktiv. i izv.fin.'!F280</f>
        <v>0</v>
      </c>
      <c r="F316" s="79">
        <f>'Rashodi po aktiv. i izv.fin.'!G280</f>
        <v>0</v>
      </c>
      <c r="G316" s="98" t="e">
        <f t="shared" si="31"/>
        <v>#DIV/0!</v>
      </c>
      <c r="H316" s="98" t="e">
        <f t="shared" si="32"/>
        <v>#DIV/0!</v>
      </c>
    </row>
    <row r="317" spans="1:8" s="156" customFormat="1" ht="15" customHeight="1">
      <c r="A317" s="157">
        <v>4233</v>
      </c>
      <c r="B317" s="145" t="s">
        <v>1540</v>
      </c>
      <c r="C317" s="79">
        <f>'Rashodi po aktiv. i izv.fin.'!C522</f>
        <v>0</v>
      </c>
      <c r="D317" s="79">
        <f>'Rashodi po aktiv. i izv.fin.'!D522</f>
        <v>0</v>
      </c>
      <c r="E317" s="79">
        <f>'Rashodi po aktiv. i izv.fin.'!F522</f>
        <v>0</v>
      </c>
      <c r="F317" s="79">
        <f>'Rashodi po aktiv. i izv.fin.'!G522</f>
        <v>0</v>
      </c>
      <c r="G317" s="98" t="e">
        <f t="shared" si="31"/>
        <v>#DIV/0!</v>
      </c>
      <c r="H317" s="98" t="e">
        <f t="shared" si="32"/>
        <v>#DIV/0!</v>
      </c>
    </row>
    <row r="318" spans="1:8" s="156" customFormat="1" ht="15" customHeight="1">
      <c r="A318" s="157">
        <v>4241</v>
      </c>
      <c r="B318" s="145" t="s">
        <v>1326</v>
      </c>
      <c r="C318" s="79">
        <f>'Rashodi po aktiv. i izv.fin.'!C281+'Rashodi po aktiv. i izv.fin.'!C523+'Rashodi po aktiv. i izv.fin.'!C626</f>
        <v>9828.1239631030585</v>
      </c>
      <c r="D318" s="79">
        <f>'Rashodi po aktiv. i izv.fin.'!D281+'Rashodi po aktiv. i izv.fin.'!D523+'Rashodi po aktiv. i izv.fin.'!D626</f>
        <v>2305.69</v>
      </c>
      <c r="E318" s="79">
        <f>'Rashodi po aktiv. i izv.fin.'!F281+'Rashodi po aktiv. i izv.fin.'!F523+'Rashodi po aktiv. i izv.fin.'!F626</f>
        <v>4440.2</v>
      </c>
      <c r="F318" s="79">
        <f>'Rashodi po aktiv. i izv.fin.'!G281+'Rashodi po aktiv. i izv.fin.'!G523+'Rashodi po aktiv. i izv.fin.'!G626</f>
        <v>7963.3685048775624</v>
      </c>
      <c r="G318" s="98">
        <f t="shared" si="31"/>
        <v>192.57575823289338</v>
      </c>
      <c r="H318" s="98">
        <f t="shared" si="32"/>
        <v>55.757811499999995</v>
      </c>
    </row>
    <row r="319" spans="1:8" s="156" customFormat="1" ht="15" customHeight="1">
      <c r="A319" s="157">
        <v>4262</v>
      </c>
      <c r="B319" s="145" t="s">
        <v>1541</v>
      </c>
      <c r="C319" s="79">
        <f>'Rashodi po aktiv. i izv.fin.'!C282+'Rashodi po aktiv. i izv.fin.'!C524</f>
        <v>18149.578605083283</v>
      </c>
      <c r="D319" s="79">
        <f>'Rashodi po aktiv. i izv.fin.'!D282+'Rashodi po aktiv. i izv.fin.'!D524</f>
        <v>2298.04</v>
      </c>
      <c r="E319" s="79">
        <f>'Rashodi po aktiv. i izv.fin.'!F282+'Rashodi po aktiv. i izv.fin.'!F524</f>
        <v>0</v>
      </c>
      <c r="F319" s="79">
        <f>'Rashodi po aktiv. i izv.fin.'!G282+'Rashodi po aktiv. i izv.fin.'!G524</f>
        <v>26544.56168292521</v>
      </c>
      <c r="G319" s="98">
        <f t="shared" si="31"/>
        <v>0</v>
      </c>
      <c r="H319" s="98">
        <f t="shared" si="32"/>
        <v>0</v>
      </c>
    </row>
    <row r="320" spans="1:8" s="156" customFormat="1" ht="15" hidden="1" customHeight="1">
      <c r="A320" s="157">
        <v>4263</v>
      </c>
      <c r="B320" s="145" t="s">
        <v>1521</v>
      </c>
      <c r="C320" s="79">
        <f>'Rashodi po aktiv. i izv.fin.'!C283</f>
        <v>0</v>
      </c>
      <c r="D320" s="79">
        <f>'Rashodi po aktiv. i izv.fin.'!D283</f>
        <v>0</v>
      </c>
      <c r="E320" s="79">
        <f>'Rashodi po aktiv. i izv.fin.'!F283</f>
        <v>0</v>
      </c>
      <c r="F320" s="79">
        <f>'Rashodi po aktiv. i izv.fin.'!G283</f>
        <v>0</v>
      </c>
      <c r="G320" s="98" t="e">
        <f t="shared" si="31"/>
        <v>#DIV/0!</v>
      </c>
      <c r="H320" s="98" t="e">
        <f t="shared" si="32"/>
        <v>#DIV/0!</v>
      </c>
    </row>
    <row r="321" spans="1:8" s="156" customFormat="1" ht="15" hidden="1" customHeight="1">
      <c r="A321" s="157" t="s">
        <v>1505</v>
      </c>
      <c r="B321" s="145" t="s">
        <v>1451</v>
      </c>
      <c r="C321" s="79">
        <f>'Rashodi po aktiv. i izv.fin.'!C284</f>
        <v>0</v>
      </c>
      <c r="D321" s="79">
        <f>'Rashodi po aktiv. i izv.fin.'!D284</f>
        <v>0</v>
      </c>
      <c r="E321" s="79">
        <f>'Rashodi po aktiv. i izv.fin.'!F284</f>
        <v>0</v>
      </c>
      <c r="F321" s="79">
        <f>'Rashodi po aktiv. i izv.fin.'!G284</f>
        <v>0</v>
      </c>
      <c r="G321" s="98" t="e">
        <f t="shared" si="31"/>
        <v>#DIV/0!</v>
      </c>
      <c r="H321" s="98" t="e">
        <f t="shared" si="32"/>
        <v>#DIV/0!</v>
      </c>
    </row>
    <row r="322" spans="1:8" s="156" customFormat="1" ht="15" customHeight="1">
      <c r="A322" s="157">
        <v>4521</v>
      </c>
      <c r="B322" s="145" t="s">
        <v>1542</v>
      </c>
      <c r="C322" s="79">
        <f>'Rashodi po aktiv. i izv.fin.'!C285</f>
        <v>0</v>
      </c>
      <c r="D322" s="79">
        <f>'Rashodi po aktiv. i izv.fin.'!D285</f>
        <v>66946.47</v>
      </c>
      <c r="E322" s="79">
        <f>'Rashodi po aktiv. i izv.fin.'!F285</f>
        <v>6532.04</v>
      </c>
      <c r="F322" s="79">
        <f>'Rashodi po aktiv. i izv.fin.'!G285</f>
        <v>0</v>
      </c>
      <c r="G322" s="98">
        <f t="shared" si="31"/>
        <v>9.757108925982207</v>
      </c>
      <c r="H322" s="98" t="e">
        <f t="shared" si="32"/>
        <v>#DIV/0!</v>
      </c>
    </row>
    <row r="323" spans="1:8" s="19" customFormat="1" ht="15" hidden="1" customHeight="1">
      <c r="A323" s="60"/>
      <c r="B323" s="59"/>
      <c r="C323" s="79"/>
      <c r="D323" s="79"/>
      <c r="E323" s="87"/>
      <c r="F323" s="79"/>
      <c r="G323" s="98" t="e">
        <f t="shared" si="31"/>
        <v>#DIV/0!</v>
      </c>
      <c r="H323" s="98" t="e">
        <f t="shared" si="32"/>
        <v>#DIV/0!</v>
      </c>
    </row>
    <row r="324" spans="1:8" s="19" customFormat="1" ht="15" hidden="1" customHeight="1">
      <c r="A324" s="60"/>
      <c r="B324" s="59"/>
      <c r="C324" s="79"/>
      <c r="D324" s="79"/>
      <c r="E324" s="87"/>
      <c r="F324" s="79"/>
      <c r="G324" s="98" t="e">
        <f t="shared" si="31"/>
        <v>#DIV/0!</v>
      </c>
      <c r="H324" s="98" t="e">
        <f t="shared" si="32"/>
        <v>#DIV/0!</v>
      </c>
    </row>
    <row r="325" spans="1:8" s="19" customFormat="1" ht="15" customHeight="1">
      <c r="A325" s="50"/>
      <c r="B325" s="50" t="s">
        <v>1432</v>
      </c>
      <c r="C325" s="53">
        <f>SUM(C326:C367)</f>
        <v>1779.2819696064769</v>
      </c>
      <c r="D325" s="53">
        <f>SUM(D326:D367)</f>
        <v>0</v>
      </c>
      <c r="E325" s="53">
        <f>SUM(E326:E367)</f>
        <v>198922.32</v>
      </c>
      <c r="F325" s="53">
        <f>SUM(F326:F367)</f>
        <v>199084.21262193908</v>
      </c>
      <c r="G325" s="101" t="e">
        <f t="shared" ref="G325:G388" si="34">E325/D325*100</f>
        <v>#DIV/0!</v>
      </c>
      <c r="H325" s="101">
        <f t="shared" ref="H325:H388" si="35">E325/F325*100</f>
        <v>99.918681336000006</v>
      </c>
    </row>
    <row r="326" spans="1:8" s="156" customFormat="1" ht="15" customHeight="1">
      <c r="A326" s="155">
        <v>3111</v>
      </c>
      <c r="B326" s="145" t="s">
        <v>1429</v>
      </c>
      <c r="C326" s="79">
        <f>'Rashodi po aktiv. i izv.fin.'!C528+'Rashodi po aktiv. i izv.fin.'!C287</f>
        <v>0</v>
      </c>
      <c r="D326" s="79">
        <f>'Rashodi po aktiv. i izv.fin.'!D528+'Rashodi po aktiv. i izv.fin.'!D287</f>
        <v>0</v>
      </c>
      <c r="E326" s="79">
        <f>'Rashodi po aktiv. i izv.fin.'!F528+'Rashodi po aktiv. i izv.fin.'!F287</f>
        <v>76362.86</v>
      </c>
      <c r="F326" s="79">
        <f>'Rashodi po aktiv. i izv.fin.'!G528+'Rashodi po aktiv. i izv.fin.'!G287</f>
        <v>0</v>
      </c>
      <c r="G326" s="98" t="e">
        <f t="shared" si="34"/>
        <v>#DIV/0!</v>
      </c>
      <c r="H326" s="98" t="e">
        <f t="shared" si="35"/>
        <v>#DIV/0!</v>
      </c>
    </row>
    <row r="327" spans="1:8" s="19" customFormat="1" ht="15" customHeight="1">
      <c r="A327" s="97" t="s">
        <v>1480</v>
      </c>
      <c r="B327" s="59" t="s">
        <v>1518</v>
      </c>
      <c r="C327" s="79">
        <f>'Rashodi po aktiv. i izv.fin.'!C288</f>
        <v>0</v>
      </c>
      <c r="D327" s="79">
        <f>'Rashodi po aktiv. i izv.fin.'!D288</f>
        <v>0</v>
      </c>
      <c r="E327" s="79">
        <f>'Rashodi po aktiv. i izv.fin.'!F288</f>
        <v>0</v>
      </c>
      <c r="F327" s="79">
        <f>'Rashodi po aktiv. i izv.fin.'!G288</f>
        <v>0</v>
      </c>
      <c r="G327" s="163" t="e">
        <f t="shared" si="34"/>
        <v>#DIV/0!</v>
      </c>
      <c r="H327" s="163" t="e">
        <f t="shared" si="35"/>
        <v>#DIV/0!</v>
      </c>
    </row>
    <row r="328" spans="1:8" s="19" customFormat="1" ht="15" customHeight="1">
      <c r="A328" s="97" t="s">
        <v>1481</v>
      </c>
      <c r="B328" s="59" t="s">
        <v>1316</v>
      </c>
      <c r="C328" s="79">
        <f>'Rashodi po aktiv. i izv.fin.'!C289</f>
        <v>0</v>
      </c>
      <c r="D328" s="79">
        <f>'Rashodi po aktiv. i izv.fin.'!D289</f>
        <v>0</v>
      </c>
      <c r="E328" s="79">
        <f>'Rashodi po aktiv. i izv.fin.'!F289</f>
        <v>0</v>
      </c>
      <c r="F328" s="79">
        <f>'Rashodi po aktiv. i izv.fin.'!G289</f>
        <v>0</v>
      </c>
      <c r="G328" s="163" t="e">
        <f t="shared" si="34"/>
        <v>#DIV/0!</v>
      </c>
      <c r="H328" s="163" t="e">
        <f t="shared" si="35"/>
        <v>#DIV/0!</v>
      </c>
    </row>
    <row r="329" spans="1:8" s="156" customFormat="1" ht="15" customHeight="1">
      <c r="A329" s="155">
        <v>3132</v>
      </c>
      <c r="B329" s="145" t="s">
        <v>1381</v>
      </c>
      <c r="C329" s="79">
        <f>'Rashodi po aktiv. i izv.fin.'!C529+'Rashodi po aktiv. i izv.fin.'!C290</f>
        <v>0</v>
      </c>
      <c r="D329" s="79">
        <f>'Rashodi po aktiv. i izv.fin.'!D529+'Rashodi po aktiv. i izv.fin.'!D290</f>
        <v>0</v>
      </c>
      <c r="E329" s="79">
        <f>'Rashodi po aktiv. i izv.fin.'!F529+'Rashodi po aktiv. i izv.fin.'!F290</f>
        <v>12599.85</v>
      </c>
      <c r="F329" s="79">
        <f>'Rashodi po aktiv. i izv.fin.'!G529+'Rashodi po aktiv. i izv.fin.'!G290</f>
        <v>0</v>
      </c>
      <c r="G329" s="98" t="e">
        <f t="shared" si="34"/>
        <v>#DIV/0!</v>
      </c>
      <c r="H329" s="98" t="e">
        <f t="shared" si="35"/>
        <v>#DIV/0!</v>
      </c>
    </row>
    <row r="330" spans="1:8" s="156" customFormat="1" ht="15" customHeight="1">
      <c r="A330" s="155">
        <v>3133</v>
      </c>
      <c r="B330" s="145" t="s">
        <v>1430</v>
      </c>
      <c r="C330" s="79">
        <f>'Rashodi po aktiv. i izv.fin.'!C530+'Rashodi po aktiv. i izv.fin.'!C291</f>
        <v>0</v>
      </c>
      <c r="D330" s="79">
        <f>'Rashodi po aktiv. i izv.fin.'!D530+'Rashodi po aktiv. i izv.fin.'!D291</f>
        <v>0</v>
      </c>
      <c r="E330" s="79">
        <f>'Rashodi po aktiv. i izv.fin.'!F530+'Rashodi po aktiv. i izv.fin.'!F291</f>
        <v>0</v>
      </c>
      <c r="F330" s="79">
        <f>'Rashodi po aktiv. i izv.fin.'!G530+'Rashodi po aktiv. i izv.fin.'!G291</f>
        <v>0</v>
      </c>
      <c r="G330" s="98" t="e">
        <f t="shared" si="34"/>
        <v>#DIV/0!</v>
      </c>
      <c r="H330" s="98" t="e">
        <f t="shared" si="35"/>
        <v>#DIV/0!</v>
      </c>
    </row>
    <row r="331" spans="1:8" s="156" customFormat="1" ht="15" customHeight="1">
      <c r="A331" s="155">
        <v>3211</v>
      </c>
      <c r="B331" s="145" t="s">
        <v>1336</v>
      </c>
      <c r="C331" s="79">
        <f>'Rashodi po aktiv. i izv.fin.'!C292</f>
        <v>0</v>
      </c>
      <c r="D331" s="79">
        <f>'Rashodi po aktiv. i izv.fin.'!D292</f>
        <v>0</v>
      </c>
      <c r="E331" s="79">
        <f>'Rashodi po aktiv. i izv.fin.'!F292</f>
        <v>294.25</v>
      </c>
      <c r="F331" s="79">
        <f>'Rashodi po aktiv. i izv.fin.'!G292</f>
        <v>0</v>
      </c>
      <c r="G331" s="98" t="e">
        <f t="shared" si="34"/>
        <v>#DIV/0!</v>
      </c>
      <c r="H331" s="98" t="e">
        <f t="shared" si="35"/>
        <v>#DIV/0!</v>
      </c>
    </row>
    <row r="332" spans="1:8" s="19" customFormat="1" ht="15" customHeight="1">
      <c r="A332" s="97">
        <v>3212</v>
      </c>
      <c r="B332" s="59" t="s">
        <v>1265</v>
      </c>
      <c r="C332" s="79">
        <f>'Rashodi po aktiv. i izv.fin.'!C293</f>
        <v>0</v>
      </c>
      <c r="D332" s="79">
        <f>'Rashodi po aktiv. i izv.fin.'!D293</f>
        <v>0</v>
      </c>
      <c r="E332" s="79">
        <f>'Rashodi po aktiv. i izv.fin.'!F293</f>
        <v>0</v>
      </c>
      <c r="F332" s="79">
        <f>'Rashodi po aktiv. i izv.fin.'!G293</f>
        <v>0</v>
      </c>
      <c r="G332" s="163" t="e">
        <f t="shared" si="34"/>
        <v>#DIV/0!</v>
      </c>
      <c r="H332" s="163" t="e">
        <f t="shared" si="35"/>
        <v>#DIV/0!</v>
      </c>
    </row>
    <row r="333" spans="1:8" s="19" customFormat="1" ht="15" customHeight="1">
      <c r="A333" s="97" t="s">
        <v>1476</v>
      </c>
      <c r="B333" s="59" t="s">
        <v>1266</v>
      </c>
      <c r="C333" s="79">
        <f>'Rashodi po aktiv. i izv.fin.'!C294</f>
        <v>0</v>
      </c>
      <c r="D333" s="79">
        <f>'Rashodi po aktiv. i izv.fin.'!D294</f>
        <v>0</v>
      </c>
      <c r="E333" s="79">
        <f>'Rashodi po aktiv. i izv.fin.'!F294</f>
        <v>0</v>
      </c>
      <c r="F333" s="79">
        <f>'Rashodi po aktiv. i izv.fin.'!G294</f>
        <v>0</v>
      </c>
      <c r="G333" s="163" t="e">
        <f t="shared" si="34"/>
        <v>#DIV/0!</v>
      </c>
      <c r="H333" s="163" t="e">
        <f t="shared" si="35"/>
        <v>#DIV/0!</v>
      </c>
    </row>
    <row r="334" spans="1:8" s="19" customFormat="1" ht="15" customHeight="1">
      <c r="A334" s="97">
        <v>3214</v>
      </c>
      <c r="B334" s="59" t="s">
        <v>1595</v>
      </c>
      <c r="C334" s="79">
        <f>'Rashodi po aktiv. i izv.fin.'!C295</f>
        <v>0</v>
      </c>
      <c r="D334" s="79">
        <f>'Rashodi po aktiv. i izv.fin.'!D295</f>
        <v>0</v>
      </c>
      <c r="E334" s="79">
        <f>'Rashodi po aktiv. i izv.fin.'!F295</f>
        <v>0</v>
      </c>
      <c r="F334" s="79">
        <f>'Rashodi po aktiv. i izv.fin.'!G295</f>
        <v>0</v>
      </c>
      <c r="G334" s="163" t="e">
        <f t="shared" si="34"/>
        <v>#DIV/0!</v>
      </c>
      <c r="H334" s="163" t="e">
        <f t="shared" si="35"/>
        <v>#DIV/0!</v>
      </c>
    </row>
    <row r="335" spans="1:8" s="19" customFormat="1" ht="15" customHeight="1">
      <c r="A335" s="97">
        <v>3221</v>
      </c>
      <c r="B335" s="59" t="s">
        <v>1267</v>
      </c>
      <c r="C335" s="79">
        <f>'Rashodi po aktiv. i izv.fin.'!C296</f>
        <v>0</v>
      </c>
      <c r="D335" s="79">
        <f>'Rashodi po aktiv. i izv.fin.'!D296</f>
        <v>0</v>
      </c>
      <c r="E335" s="79">
        <f>'Rashodi po aktiv. i izv.fin.'!F296</f>
        <v>2412.1999999999998</v>
      </c>
      <c r="F335" s="79">
        <f>'Rashodi po aktiv. i izv.fin.'!G296</f>
        <v>0</v>
      </c>
      <c r="G335" s="163" t="e">
        <f t="shared" si="34"/>
        <v>#DIV/0!</v>
      </c>
      <c r="H335" s="163" t="e">
        <f t="shared" si="35"/>
        <v>#DIV/0!</v>
      </c>
    </row>
    <row r="336" spans="1:8" s="156" customFormat="1" ht="15" customHeight="1">
      <c r="A336" s="155">
        <v>3222</v>
      </c>
      <c r="B336" s="145" t="s">
        <v>1268</v>
      </c>
      <c r="C336" s="79">
        <f>'Rashodi po aktiv. i izv.fin.'!C532+'Rashodi po aktiv. i izv.fin.'!C297</f>
        <v>0</v>
      </c>
      <c r="D336" s="79">
        <f>'Rashodi po aktiv. i izv.fin.'!D532+'Rashodi po aktiv. i izv.fin.'!D297</f>
        <v>0</v>
      </c>
      <c r="E336" s="79">
        <f>'Rashodi po aktiv. i izv.fin.'!F532+'Rashodi po aktiv. i izv.fin.'!F297</f>
        <v>0</v>
      </c>
      <c r="F336" s="79">
        <f>'Rashodi po aktiv. i izv.fin.'!G532+'Rashodi po aktiv. i izv.fin.'!G297</f>
        <v>0</v>
      </c>
      <c r="G336" s="98" t="e">
        <f t="shared" si="34"/>
        <v>#DIV/0!</v>
      </c>
      <c r="H336" s="98" t="e">
        <f t="shared" si="35"/>
        <v>#DIV/0!</v>
      </c>
    </row>
    <row r="337" spans="1:8" s="19" customFormat="1" ht="15" customHeight="1">
      <c r="A337" s="97">
        <v>3223</v>
      </c>
      <c r="B337" s="59" t="s">
        <v>1269</v>
      </c>
      <c r="C337" s="79">
        <f>'Rashodi po aktiv. i izv.fin.'!C298</f>
        <v>0</v>
      </c>
      <c r="D337" s="79">
        <f>'Rashodi po aktiv. i izv.fin.'!D298</f>
        <v>0</v>
      </c>
      <c r="E337" s="79">
        <f>'Rashodi po aktiv. i izv.fin.'!F298</f>
        <v>7977.54</v>
      </c>
      <c r="F337" s="79">
        <f>'Rashodi po aktiv. i izv.fin.'!G298</f>
        <v>0</v>
      </c>
      <c r="G337" s="163" t="e">
        <f t="shared" si="34"/>
        <v>#DIV/0!</v>
      </c>
      <c r="H337" s="163" t="e">
        <f t="shared" si="35"/>
        <v>#DIV/0!</v>
      </c>
    </row>
    <row r="338" spans="1:8" s="156" customFormat="1" ht="15" customHeight="1">
      <c r="A338" s="155">
        <v>3224</v>
      </c>
      <c r="B338" s="145" t="s">
        <v>1551</v>
      </c>
      <c r="C338" s="79">
        <f>'Rashodi po aktiv. i izv.fin.'!C299+'Rashodi po aktiv. i izv.fin.'!C629</f>
        <v>0</v>
      </c>
      <c r="D338" s="79">
        <f>'Rashodi po aktiv. i izv.fin.'!D299+'Rashodi po aktiv. i izv.fin.'!D629</f>
        <v>0</v>
      </c>
      <c r="E338" s="79">
        <f>'Rashodi po aktiv. i izv.fin.'!F299+'Rashodi po aktiv. i izv.fin.'!F629</f>
        <v>1146.57</v>
      </c>
      <c r="F338" s="79">
        <f>'Rashodi po aktiv. i izv.fin.'!G299+'Rashodi po aktiv. i izv.fin.'!G629</f>
        <v>0</v>
      </c>
      <c r="G338" s="98" t="e">
        <f t="shared" si="34"/>
        <v>#DIV/0!</v>
      </c>
      <c r="H338" s="98" t="e">
        <f t="shared" si="35"/>
        <v>#DIV/0!</v>
      </c>
    </row>
    <row r="339" spans="1:8" s="156" customFormat="1" ht="15" customHeight="1">
      <c r="A339" s="155">
        <v>3231</v>
      </c>
      <c r="B339" s="145" t="s">
        <v>1272</v>
      </c>
      <c r="C339" s="79">
        <f>'Rashodi po aktiv. i izv.fin.'!C301</f>
        <v>0</v>
      </c>
      <c r="D339" s="79">
        <f>'Rashodi po aktiv. i izv.fin.'!D301</f>
        <v>0</v>
      </c>
      <c r="E339" s="79">
        <f>'Rashodi po aktiv. i izv.fin.'!F301</f>
        <v>824.38</v>
      </c>
      <c r="F339" s="79">
        <f>'Rashodi po aktiv. i izv.fin.'!G301</f>
        <v>0</v>
      </c>
      <c r="G339" s="98" t="e">
        <f t="shared" si="34"/>
        <v>#DIV/0!</v>
      </c>
      <c r="H339" s="98" t="e">
        <f t="shared" si="35"/>
        <v>#DIV/0!</v>
      </c>
    </row>
    <row r="340" spans="1:8" s="156" customFormat="1" ht="15" customHeight="1">
      <c r="A340" s="155">
        <v>3232</v>
      </c>
      <c r="B340" s="145" t="s">
        <v>1273</v>
      </c>
      <c r="C340" s="79">
        <f>'Rashodi po aktiv. i izv.fin.'!C533+'Rashodi po aktiv. i izv.fin.'!C302</f>
        <v>0</v>
      </c>
      <c r="D340" s="79">
        <f>'Rashodi po aktiv. i izv.fin.'!D533+'Rashodi po aktiv. i izv.fin.'!D302</f>
        <v>0</v>
      </c>
      <c r="E340" s="79">
        <f>'Rashodi po aktiv. i izv.fin.'!F533+'Rashodi po aktiv. i izv.fin.'!F302</f>
        <v>20368.78</v>
      </c>
      <c r="F340" s="79">
        <f>'Rashodi po aktiv. i izv.fin.'!G533+'Rashodi po aktiv. i izv.fin.'!G302</f>
        <v>199084.21262193908</v>
      </c>
      <c r="G340" s="98" t="e">
        <f t="shared" si="34"/>
        <v>#DIV/0!</v>
      </c>
      <c r="H340" s="98">
        <f t="shared" si="35"/>
        <v>10.231238193999999</v>
      </c>
    </row>
    <row r="341" spans="1:8" s="19" customFormat="1" ht="15" customHeight="1">
      <c r="A341" s="97" t="s">
        <v>1488</v>
      </c>
      <c r="B341" s="59" t="s">
        <v>1274</v>
      </c>
      <c r="C341" s="79">
        <f>'Rashodi po aktiv. i izv.fin.'!C303</f>
        <v>0</v>
      </c>
      <c r="D341" s="79">
        <f>'Rashodi po aktiv. i izv.fin.'!D303</f>
        <v>0</v>
      </c>
      <c r="E341" s="79">
        <f>'Rashodi po aktiv. i izv.fin.'!F303</f>
        <v>6609.17</v>
      </c>
      <c r="F341" s="79">
        <f>'Rashodi po aktiv. i izv.fin.'!G303</f>
        <v>0</v>
      </c>
      <c r="G341" s="163" t="e">
        <f t="shared" si="34"/>
        <v>#DIV/0!</v>
      </c>
      <c r="H341" s="163" t="e">
        <f t="shared" si="35"/>
        <v>#DIV/0!</v>
      </c>
    </row>
    <row r="342" spans="1:8" s="19" customFormat="1" ht="15" customHeight="1">
      <c r="A342" s="97">
        <v>3234</v>
      </c>
      <c r="B342" s="59" t="s">
        <v>1275</v>
      </c>
      <c r="C342" s="79">
        <f>'Rashodi po aktiv. i izv.fin.'!C304</f>
        <v>0</v>
      </c>
      <c r="D342" s="79">
        <f>'Rashodi po aktiv. i izv.fin.'!D304</f>
        <v>0</v>
      </c>
      <c r="E342" s="79">
        <f>'Rashodi po aktiv. i izv.fin.'!F304</f>
        <v>1877.87</v>
      </c>
      <c r="F342" s="79">
        <f>'Rashodi po aktiv. i izv.fin.'!G304</f>
        <v>0</v>
      </c>
      <c r="G342" s="163" t="e">
        <f t="shared" si="34"/>
        <v>#DIV/0!</v>
      </c>
      <c r="H342" s="163" t="e">
        <f t="shared" si="35"/>
        <v>#DIV/0!</v>
      </c>
    </row>
    <row r="343" spans="1:8" s="156" customFormat="1" ht="15" customHeight="1">
      <c r="A343" s="155">
        <v>3235</v>
      </c>
      <c r="B343" s="145" t="s">
        <v>1332</v>
      </c>
      <c r="C343" s="79">
        <f>'Rashodi po aktiv. i izv.fin.'!C305+'Rashodi po aktiv. i izv.fin.'!C630</f>
        <v>0</v>
      </c>
      <c r="D343" s="79">
        <f>'Rashodi po aktiv. i izv.fin.'!D305+'Rashodi po aktiv. i izv.fin.'!D630</f>
        <v>0</v>
      </c>
      <c r="E343" s="79">
        <f>'Rashodi po aktiv. i izv.fin.'!F305+'Rashodi po aktiv. i izv.fin.'!F630</f>
        <v>22335.670000000002</v>
      </c>
      <c r="F343" s="79">
        <f>'Rashodi po aktiv. i izv.fin.'!G305+'Rashodi po aktiv. i izv.fin.'!G630</f>
        <v>0</v>
      </c>
      <c r="G343" s="98" t="e">
        <f t="shared" si="34"/>
        <v>#DIV/0!</v>
      </c>
      <c r="H343" s="98" t="e">
        <f t="shared" si="35"/>
        <v>#DIV/0!</v>
      </c>
    </row>
    <row r="344" spans="1:8" s="19" customFormat="1" ht="15" customHeight="1">
      <c r="A344" s="97" t="s">
        <v>1490</v>
      </c>
      <c r="B344" s="59" t="s">
        <v>1277</v>
      </c>
      <c r="C344" s="79">
        <f>'Rashodi po aktiv. i izv.fin.'!C306</f>
        <v>0</v>
      </c>
      <c r="D344" s="79">
        <f>'Rashodi po aktiv. i izv.fin.'!D306</f>
        <v>0</v>
      </c>
      <c r="E344" s="79">
        <f>'Rashodi po aktiv. i izv.fin.'!F306</f>
        <v>0</v>
      </c>
      <c r="F344" s="79">
        <f>'Rashodi po aktiv. i izv.fin.'!G306</f>
        <v>0</v>
      </c>
      <c r="G344" s="163" t="e">
        <f t="shared" si="34"/>
        <v>#DIV/0!</v>
      </c>
      <c r="H344" s="163" t="e">
        <f t="shared" si="35"/>
        <v>#DIV/0!</v>
      </c>
    </row>
    <row r="345" spans="1:8" s="156" customFormat="1" ht="15" customHeight="1">
      <c r="A345" s="155">
        <v>3237</v>
      </c>
      <c r="B345" s="145" t="s">
        <v>1278</v>
      </c>
      <c r="C345" s="79">
        <f>'Rashodi po aktiv. i izv.fin.'!C534+'Rashodi po aktiv. i izv.fin.'!C307</f>
        <v>1779.2819696064769</v>
      </c>
      <c r="D345" s="79">
        <f>'Rashodi po aktiv. i izv.fin.'!D534+'Rashodi po aktiv. i izv.fin.'!D307</f>
        <v>0</v>
      </c>
      <c r="E345" s="79">
        <f>'Rashodi po aktiv. i izv.fin.'!F534+'Rashodi po aktiv. i izv.fin.'!F307</f>
        <v>9760.14</v>
      </c>
      <c r="F345" s="79">
        <f>'Rashodi po aktiv. i izv.fin.'!G534+'Rashodi po aktiv. i izv.fin.'!G307</f>
        <v>0</v>
      </c>
      <c r="G345" s="98" t="e">
        <f t="shared" si="34"/>
        <v>#DIV/0!</v>
      </c>
      <c r="H345" s="98" t="e">
        <f t="shared" si="35"/>
        <v>#DIV/0!</v>
      </c>
    </row>
    <row r="346" spans="1:8" s="19" customFormat="1" ht="15" customHeight="1">
      <c r="A346" s="97" t="s">
        <v>1491</v>
      </c>
      <c r="B346" s="59" t="s">
        <v>1279</v>
      </c>
      <c r="C346" s="79">
        <f>'Rashodi po aktiv. i izv.fin.'!C308</f>
        <v>0</v>
      </c>
      <c r="D346" s="79">
        <f>'Rashodi po aktiv. i izv.fin.'!D308</f>
        <v>0</v>
      </c>
      <c r="E346" s="79">
        <f>'Rashodi po aktiv. i izv.fin.'!F308</f>
        <v>1271.2</v>
      </c>
      <c r="F346" s="79">
        <f>'Rashodi po aktiv. i izv.fin.'!G308</f>
        <v>0</v>
      </c>
      <c r="G346" s="163" t="e">
        <f t="shared" si="34"/>
        <v>#DIV/0!</v>
      </c>
      <c r="H346" s="163" t="e">
        <f t="shared" si="35"/>
        <v>#DIV/0!</v>
      </c>
    </row>
    <row r="347" spans="1:8" s="19" customFormat="1" ht="15" customHeight="1">
      <c r="A347" s="97" t="s">
        <v>1492</v>
      </c>
      <c r="B347" s="59" t="s">
        <v>1280</v>
      </c>
      <c r="C347" s="79">
        <f>'Rashodi po aktiv. i izv.fin.'!C309+'Rashodi po aktiv. i izv.fin.'!C716</f>
        <v>0</v>
      </c>
      <c r="D347" s="79">
        <f>'Rashodi po aktiv. i izv.fin.'!D309+'Rashodi po aktiv. i izv.fin.'!D716</f>
        <v>0</v>
      </c>
      <c r="E347" s="79">
        <f>'Rashodi po aktiv. i izv.fin.'!F309+'Rashodi po aktiv. i izv.fin.'!F716</f>
        <v>434.61</v>
      </c>
      <c r="F347" s="79">
        <f>'Rashodi po aktiv. i izv.fin.'!G309+'Rashodi po aktiv. i izv.fin.'!G716</f>
        <v>0</v>
      </c>
      <c r="G347" s="163" t="e">
        <f t="shared" si="34"/>
        <v>#DIV/0!</v>
      </c>
      <c r="H347" s="163" t="e">
        <f t="shared" si="35"/>
        <v>#DIV/0!</v>
      </c>
    </row>
    <row r="348" spans="1:8" s="19" customFormat="1" ht="15" customHeight="1">
      <c r="A348" s="97" t="s">
        <v>1478</v>
      </c>
      <c r="B348" s="59" t="s">
        <v>1375</v>
      </c>
      <c r="C348" s="79">
        <f>'Rashodi po aktiv. i izv.fin.'!C310</f>
        <v>0</v>
      </c>
      <c r="D348" s="79">
        <f>'Rashodi po aktiv. i izv.fin.'!D310</f>
        <v>0</v>
      </c>
      <c r="E348" s="79">
        <f>'Rashodi po aktiv. i izv.fin.'!F310</f>
        <v>0</v>
      </c>
      <c r="F348" s="79">
        <f>'Rashodi po aktiv. i izv.fin.'!G310</f>
        <v>0</v>
      </c>
      <c r="G348" s="163" t="e">
        <f t="shared" si="34"/>
        <v>#DIV/0!</v>
      </c>
      <c r="H348" s="163" t="e">
        <f t="shared" si="35"/>
        <v>#DIV/0!</v>
      </c>
    </row>
    <row r="349" spans="1:8" s="19" customFormat="1" ht="15" customHeight="1">
      <c r="A349" s="97">
        <v>3292</v>
      </c>
      <c r="B349" s="59" t="s">
        <v>1281</v>
      </c>
      <c r="C349" s="79">
        <f>'Rashodi po aktiv. i izv.fin.'!C311</f>
        <v>0</v>
      </c>
      <c r="D349" s="79">
        <f>'Rashodi po aktiv. i izv.fin.'!D311</f>
        <v>0</v>
      </c>
      <c r="E349" s="79">
        <f>'Rashodi po aktiv. i izv.fin.'!F311</f>
        <v>0</v>
      </c>
      <c r="F349" s="79">
        <f>'Rashodi po aktiv. i izv.fin.'!G311</f>
        <v>0</v>
      </c>
      <c r="G349" s="163" t="e">
        <f t="shared" si="34"/>
        <v>#DIV/0!</v>
      </c>
      <c r="H349" s="163" t="e">
        <f t="shared" si="35"/>
        <v>#DIV/0!</v>
      </c>
    </row>
    <row r="350" spans="1:8" s="156" customFormat="1" ht="15" customHeight="1">
      <c r="A350" s="155">
        <v>3293</v>
      </c>
      <c r="B350" s="145" t="s">
        <v>1320</v>
      </c>
      <c r="C350" s="79">
        <f>'Rashodi po aktiv. i izv.fin.'!C535+'Rashodi po aktiv. i izv.fin.'!C312</f>
        <v>0</v>
      </c>
      <c r="D350" s="79">
        <f>'Rashodi po aktiv. i izv.fin.'!D535+'Rashodi po aktiv. i izv.fin.'!D312</f>
        <v>0</v>
      </c>
      <c r="E350" s="79">
        <f>'Rashodi po aktiv. i izv.fin.'!F535+'Rashodi po aktiv. i izv.fin.'!F312</f>
        <v>3168.36</v>
      </c>
      <c r="F350" s="79">
        <f>'Rashodi po aktiv. i izv.fin.'!G535+'Rashodi po aktiv. i izv.fin.'!G312</f>
        <v>0</v>
      </c>
      <c r="G350" s="98" t="e">
        <f t="shared" si="34"/>
        <v>#DIV/0!</v>
      </c>
      <c r="H350" s="98" t="e">
        <f t="shared" si="35"/>
        <v>#DIV/0!</v>
      </c>
    </row>
    <row r="351" spans="1:8" s="19" customFormat="1" ht="15" customHeight="1">
      <c r="A351" s="97">
        <v>3294</v>
      </c>
      <c r="B351" s="59" t="s">
        <v>1283</v>
      </c>
      <c r="C351" s="79">
        <f>'Rashodi po aktiv. i izv.fin.'!C313</f>
        <v>0</v>
      </c>
      <c r="D351" s="79">
        <f>'Rashodi po aktiv. i izv.fin.'!D313</f>
        <v>0</v>
      </c>
      <c r="E351" s="79">
        <f>'Rashodi po aktiv. i izv.fin.'!F313</f>
        <v>331.81</v>
      </c>
      <c r="F351" s="79">
        <f>'Rashodi po aktiv. i izv.fin.'!G313</f>
        <v>0</v>
      </c>
      <c r="G351" s="163" t="e">
        <f t="shared" si="34"/>
        <v>#DIV/0!</v>
      </c>
      <c r="H351" s="163" t="e">
        <f t="shared" si="35"/>
        <v>#DIV/0!</v>
      </c>
    </row>
    <row r="352" spans="1:8" s="19" customFormat="1" ht="15" customHeight="1">
      <c r="A352" s="97" t="s">
        <v>1494</v>
      </c>
      <c r="B352" s="59" t="s">
        <v>1284</v>
      </c>
      <c r="C352" s="79">
        <f>'Rashodi po aktiv. i izv.fin.'!C314</f>
        <v>0</v>
      </c>
      <c r="D352" s="79">
        <f>'Rashodi po aktiv. i izv.fin.'!D314</f>
        <v>0</v>
      </c>
      <c r="E352" s="79">
        <f>'Rashodi po aktiv. i izv.fin.'!F314</f>
        <v>0</v>
      </c>
      <c r="F352" s="79">
        <f>'Rashodi po aktiv. i izv.fin.'!G314</f>
        <v>0</v>
      </c>
      <c r="G352" s="163" t="e">
        <f t="shared" si="34"/>
        <v>#DIV/0!</v>
      </c>
      <c r="H352" s="163" t="e">
        <f t="shared" si="35"/>
        <v>#DIV/0!</v>
      </c>
    </row>
    <row r="353" spans="1:8" s="19" customFormat="1" ht="15" customHeight="1">
      <c r="A353" s="97">
        <v>3296</v>
      </c>
      <c r="B353" s="59" t="s">
        <v>1467</v>
      </c>
      <c r="C353" s="79">
        <f>'Rashodi po aktiv. i izv.fin.'!C315</f>
        <v>0</v>
      </c>
      <c r="D353" s="79">
        <f>'Rashodi po aktiv. i izv.fin.'!D315</f>
        <v>0</v>
      </c>
      <c r="E353" s="79">
        <f>'Rashodi po aktiv. i izv.fin.'!F315</f>
        <v>0</v>
      </c>
      <c r="F353" s="79">
        <f>'Rashodi po aktiv. i izv.fin.'!G315</f>
        <v>0</v>
      </c>
      <c r="G353" s="163" t="e">
        <f t="shared" si="34"/>
        <v>#DIV/0!</v>
      </c>
      <c r="H353" s="163" t="e">
        <f t="shared" si="35"/>
        <v>#DIV/0!</v>
      </c>
    </row>
    <row r="354" spans="1:8" s="19" customFormat="1" ht="15" customHeight="1">
      <c r="A354" s="97" t="s">
        <v>1495</v>
      </c>
      <c r="B354" s="59" t="s">
        <v>1285</v>
      </c>
      <c r="C354" s="79">
        <f>'Rashodi po aktiv. i izv.fin.'!C316</f>
        <v>0</v>
      </c>
      <c r="D354" s="79">
        <f>'Rashodi po aktiv. i izv.fin.'!D316</f>
        <v>0</v>
      </c>
      <c r="E354" s="79">
        <f>'Rashodi po aktiv. i izv.fin.'!F316</f>
        <v>16.59</v>
      </c>
      <c r="F354" s="79">
        <f>'Rashodi po aktiv. i izv.fin.'!G316</f>
        <v>0</v>
      </c>
      <c r="G354" s="163" t="e">
        <f t="shared" si="34"/>
        <v>#DIV/0!</v>
      </c>
      <c r="H354" s="163" t="e">
        <f t="shared" si="35"/>
        <v>#DIV/0!</v>
      </c>
    </row>
    <row r="355" spans="1:8" s="19" customFormat="1" ht="15" customHeight="1">
      <c r="A355" s="97" t="s">
        <v>1496</v>
      </c>
      <c r="B355" s="59" t="s">
        <v>1286</v>
      </c>
      <c r="C355" s="79">
        <f>'Rashodi po aktiv. i izv.fin.'!C317</f>
        <v>0</v>
      </c>
      <c r="D355" s="79">
        <f>'Rashodi po aktiv. i izv.fin.'!D317</f>
        <v>0</v>
      </c>
      <c r="E355" s="79">
        <f>'Rashodi po aktiv. i izv.fin.'!F317</f>
        <v>0</v>
      </c>
      <c r="F355" s="79">
        <f>'Rashodi po aktiv. i izv.fin.'!G317</f>
        <v>0</v>
      </c>
      <c r="G355" s="163" t="e">
        <f t="shared" si="34"/>
        <v>#DIV/0!</v>
      </c>
      <c r="H355" s="163" t="e">
        <f t="shared" si="35"/>
        <v>#DIV/0!</v>
      </c>
    </row>
    <row r="356" spans="1:8" s="19" customFormat="1" ht="15" hidden="1" customHeight="1">
      <c r="A356" s="97" t="s">
        <v>1479</v>
      </c>
      <c r="B356" s="59" t="s">
        <v>1321</v>
      </c>
      <c r="C356" s="79"/>
      <c r="D356" s="79"/>
      <c r="E356" s="79"/>
      <c r="F356" s="79"/>
      <c r="G356" s="163" t="e">
        <f t="shared" si="34"/>
        <v>#DIV/0!</v>
      </c>
      <c r="H356" s="163" t="e">
        <f t="shared" si="35"/>
        <v>#DIV/0!</v>
      </c>
    </row>
    <row r="357" spans="1:8" s="19" customFormat="1" ht="15" customHeight="1">
      <c r="A357" s="97">
        <v>3433</v>
      </c>
      <c r="B357" s="59" t="s">
        <v>1447</v>
      </c>
      <c r="C357" s="79">
        <f>'Rashodi po aktiv. i izv.fin.'!C319</f>
        <v>0</v>
      </c>
      <c r="D357" s="79">
        <f>'Rashodi po aktiv. i izv.fin.'!D319</f>
        <v>0</v>
      </c>
      <c r="E357" s="79">
        <f>'Rashodi po aktiv. i izv.fin.'!F319</f>
        <v>0</v>
      </c>
      <c r="F357" s="79">
        <f>'Rashodi po aktiv. i izv.fin.'!G319</f>
        <v>0</v>
      </c>
      <c r="G357" s="163" t="e">
        <f t="shared" si="34"/>
        <v>#DIV/0!</v>
      </c>
      <c r="H357" s="163" t="e">
        <f t="shared" si="35"/>
        <v>#DIV/0!</v>
      </c>
    </row>
    <row r="358" spans="1:8" s="19" customFormat="1" ht="15" customHeight="1">
      <c r="A358" s="97" t="s">
        <v>1497</v>
      </c>
      <c r="B358" s="59" t="s">
        <v>1323</v>
      </c>
      <c r="C358" s="79">
        <f>'Rashodi po aktiv. i izv.fin.'!C320</f>
        <v>0</v>
      </c>
      <c r="D358" s="79">
        <f>'Rashodi po aktiv. i izv.fin.'!D320</f>
        <v>0</v>
      </c>
      <c r="E358" s="79">
        <f>'Rashodi po aktiv. i izv.fin.'!F320</f>
        <v>0</v>
      </c>
      <c r="F358" s="79">
        <f>'Rashodi po aktiv. i izv.fin.'!G320</f>
        <v>0</v>
      </c>
      <c r="G358" s="163" t="e">
        <f t="shared" si="34"/>
        <v>#DIV/0!</v>
      </c>
      <c r="H358" s="163" t="e">
        <f t="shared" si="35"/>
        <v>#DIV/0!</v>
      </c>
    </row>
    <row r="359" spans="1:8" s="19" customFormat="1" ht="15" customHeight="1">
      <c r="A359" s="97" t="s">
        <v>1499</v>
      </c>
      <c r="B359" s="59" t="s">
        <v>1332</v>
      </c>
      <c r="C359" s="79">
        <f>'Rashodi po aktiv. i izv.fin.'!C321</f>
        <v>0</v>
      </c>
      <c r="D359" s="79">
        <f>'Rashodi po aktiv. i izv.fin.'!D321</f>
        <v>0</v>
      </c>
      <c r="E359" s="79">
        <f>'Rashodi po aktiv. i izv.fin.'!F321</f>
        <v>0</v>
      </c>
      <c r="F359" s="79">
        <f>'Rashodi po aktiv. i izv.fin.'!G321</f>
        <v>0</v>
      </c>
      <c r="G359" s="163" t="e">
        <f t="shared" si="34"/>
        <v>#DIV/0!</v>
      </c>
      <c r="H359" s="163" t="e">
        <f t="shared" si="35"/>
        <v>#DIV/0!</v>
      </c>
    </row>
    <row r="360" spans="1:8" s="156" customFormat="1" ht="15" customHeight="1">
      <c r="A360" s="155">
        <v>4221</v>
      </c>
      <c r="B360" s="145" t="s">
        <v>1287</v>
      </c>
      <c r="C360" s="79">
        <f>'Rashodi po aktiv. i izv.fin.'!C322</f>
        <v>0</v>
      </c>
      <c r="D360" s="79">
        <f>'Rashodi po aktiv. i izv.fin.'!D322</f>
        <v>0</v>
      </c>
      <c r="E360" s="79">
        <f>'Rashodi po aktiv. i izv.fin.'!F322</f>
        <v>0</v>
      </c>
      <c r="F360" s="79">
        <f>'Rashodi po aktiv. i izv.fin.'!G322</f>
        <v>0</v>
      </c>
      <c r="G360" s="98" t="e">
        <f t="shared" si="34"/>
        <v>#DIV/0!</v>
      </c>
      <c r="H360" s="98" t="e">
        <f t="shared" si="35"/>
        <v>#DIV/0!</v>
      </c>
    </row>
    <row r="361" spans="1:8" s="19" customFormat="1" ht="15" customHeight="1">
      <c r="A361" s="97" t="s">
        <v>1501</v>
      </c>
      <c r="B361" s="59" t="s">
        <v>1325</v>
      </c>
      <c r="C361" s="79">
        <f>'Rashodi po aktiv. i izv.fin.'!C323</f>
        <v>0</v>
      </c>
      <c r="D361" s="79">
        <f>'Rashodi po aktiv. i izv.fin.'!D323</f>
        <v>0</v>
      </c>
      <c r="E361" s="79">
        <f>'Rashodi po aktiv. i izv.fin.'!F323</f>
        <v>0</v>
      </c>
      <c r="F361" s="79">
        <f>'Rashodi po aktiv. i izv.fin.'!G323</f>
        <v>0</v>
      </c>
      <c r="G361" s="163" t="e">
        <f t="shared" si="34"/>
        <v>#DIV/0!</v>
      </c>
      <c r="H361" s="163" t="e">
        <f t="shared" si="35"/>
        <v>#DIV/0!</v>
      </c>
    </row>
    <row r="362" spans="1:8" s="19" customFormat="1" ht="15" customHeight="1">
      <c r="A362" s="97" t="s">
        <v>1502</v>
      </c>
      <c r="B362" s="59" t="s">
        <v>1333</v>
      </c>
      <c r="C362" s="79">
        <f>'Rashodi po aktiv. i izv.fin.'!C324</f>
        <v>0</v>
      </c>
      <c r="D362" s="79">
        <f>'Rashodi po aktiv. i izv.fin.'!D324</f>
        <v>0</v>
      </c>
      <c r="E362" s="79">
        <f>'Rashodi po aktiv. i izv.fin.'!F324</f>
        <v>0</v>
      </c>
      <c r="F362" s="79">
        <f>'Rashodi po aktiv. i izv.fin.'!G324</f>
        <v>0</v>
      </c>
      <c r="G362" s="163" t="e">
        <f t="shared" si="34"/>
        <v>#DIV/0!</v>
      </c>
      <c r="H362" s="163" t="e">
        <f t="shared" si="35"/>
        <v>#DIV/0!</v>
      </c>
    </row>
    <row r="363" spans="1:8" s="19" customFormat="1" ht="15" customHeight="1">
      <c r="A363" s="97" t="s">
        <v>1503</v>
      </c>
      <c r="B363" s="59" t="s">
        <v>1334</v>
      </c>
      <c r="C363" s="79">
        <f>'Rashodi po aktiv. i izv.fin.'!C325</f>
        <v>0</v>
      </c>
      <c r="D363" s="79">
        <f>'Rashodi po aktiv. i izv.fin.'!D325</f>
        <v>0</v>
      </c>
      <c r="E363" s="79">
        <f>'Rashodi po aktiv. i izv.fin.'!F325</f>
        <v>0</v>
      </c>
      <c r="F363" s="79">
        <f>'Rashodi po aktiv. i izv.fin.'!G325</f>
        <v>0</v>
      </c>
      <c r="G363" s="163" t="e">
        <f t="shared" si="34"/>
        <v>#DIV/0!</v>
      </c>
      <c r="H363" s="163" t="e">
        <f t="shared" si="35"/>
        <v>#DIV/0!</v>
      </c>
    </row>
    <row r="364" spans="1:8" s="156" customFormat="1" ht="15" customHeight="1">
      <c r="A364" s="155">
        <v>4225</v>
      </c>
      <c r="B364" s="145" t="s">
        <v>1335</v>
      </c>
      <c r="C364" s="79">
        <f>'Rashodi po aktiv. i izv.fin.'!C326</f>
        <v>0</v>
      </c>
      <c r="D364" s="79">
        <f>'Rashodi po aktiv. i izv.fin.'!D326</f>
        <v>0</v>
      </c>
      <c r="E364" s="79">
        <f>'Rashodi po aktiv. i izv.fin.'!F326</f>
        <v>31130.47</v>
      </c>
      <c r="F364" s="79">
        <f>'Rashodi po aktiv. i izv.fin.'!G326</f>
        <v>0</v>
      </c>
      <c r="G364" s="98" t="e">
        <f t="shared" si="34"/>
        <v>#DIV/0!</v>
      </c>
      <c r="H364" s="98" t="e">
        <f t="shared" si="35"/>
        <v>#DIV/0!</v>
      </c>
    </row>
    <row r="365" spans="1:8" s="19" customFormat="1" ht="15" customHeight="1">
      <c r="A365" s="97">
        <v>4227</v>
      </c>
      <c r="B365" s="59" t="s">
        <v>1288</v>
      </c>
      <c r="C365" s="79">
        <f>'Rashodi po aktiv. i izv.fin.'!C327</f>
        <v>0</v>
      </c>
      <c r="D365" s="79">
        <f>'Rashodi po aktiv. i izv.fin.'!D327</f>
        <v>0</v>
      </c>
      <c r="E365" s="79">
        <f>'Rashodi po aktiv. i izv.fin.'!F327</f>
        <v>0</v>
      </c>
      <c r="F365" s="79">
        <f>'Rashodi po aktiv. i izv.fin.'!G327</f>
        <v>0</v>
      </c>
      <c r="G365" s="163" t="e">
        <f t="shared" si="34"/>
        <v>#DIV/0!</v>
      </c>
      <c r="H365" s="163" t="e">
        <f t="shared" si="35"/>
        <v>#DIV/0!</v>
      </c>
    </row>
    <row r="366" spans="1:8" s="19" customFormat="1" ht="15" customHeight="1">
      <c r="A366" s="97">
        <v>4241</v>
      </c>
      <c r="B366" s="59" t="s">
        <v>1326</v>
      </c>
      <c r="C366" s="79">
        <f>'Rashodi po aktiv. i izv.fin.'!C329</f>
        <v>0</v>
      </c>
      <c r="D366" s="79">
        <f>'Rashodi po aktiv. i izv.fin.'!D329</f>
        <v>0</v>
      </c>
      <c r="E366" s="79">
        <f>'Rashodi po aktiv. i izv.fin.'!F329</f>
        <v>0</v>
      </c>
      <c r="F366" s="79">
        <f>'Rashodi po aktiv. i izv.fin.'!G329</f>
        <v>0</v>
      </c>
      <c r="G366" s="163" t="e">
        <f t="shared" si="34"/>
        <v>#DIV/0!</v>
      </c>
      <c r="H366" s="163" t="e">
        <f t="shared" si="35"/>
        <v>#DIV/0!</v>
      </c>
    </row>
    <row r="367" spans="1:8" s="156" customFormat="1" ht="15" customHeight="1">
      <c r="A367" s="155">
        <v>4262</v>
      </c>
      <c r="B367" s="145" t="s">
        <v>1541</v>
      </c>
      <c r="C367" s="79">
        <f>'Rashodi po aktiv. i izv.fin.'!C330</f>
        <v>0</v>
      </c>
      <c r="D367" s="79">
        <f>'Rashodi po aktiv. i izv.fin.'!D330</f>
        <v>0</v>
      </c>
      <c r="E367" s="79">
        <f>'Rashodi po aktiv. i izv.fin.'!F330</f>
        <v>0</v>
      </c>
      <c r="F367" s="79">
        <f>'Rashodi po aktiv. i izv.fin.'!G330</f>
        <v>0</v>
      </c>
      <c r="G367" s="98" t="e">
        <f t="shared" si="34"/>
        <v>#DIV/0!</v>
      </c>
      <c r="H367" s="98" t="e">
        <f t="shared" si="35"/>
        <v>#DIV/0!</v>
      </c>
    </row>
    <row r="368" spans="1:8" s="19" customFormat="1" ht="15" customHeight="1">
      <c r="A368" s="50"/>
      <c r="B368" s="50" t="s">
        <v>174</v>
      </c>
      <c r="C368" s="53">
        <f>SUM(C369:C404)</f>
        <v>31453.845643373807</v>
      </c>
      <c r="D368" s="53">
        <f>SUM(D369:D404)</f>
        <v>111728.76000000001</v>
      </c>
      <c r="E368" s="53">
        <f>SUM(E369:E404)</f>
        <v>50473.58</v>
      </c>
      <c r="F368" s="53">
        <f>SUM(F369:F404)</f>
        <v>77544.057999867262</v>
      </c>
      <c r="G368" s="101">
        <f t="shared" si="34"/>
        <v>45.175100842433046</v>
      </c>
      <c r="H368" s="101">
        <f t="shared" si="35"/>
        <v>65.090196853105624</v>
      </c>
    </row>
    <row r="369" spans="1:8" s="156" customFormat="1" ht="18" customHeight="1">
      <c r="A369" s="155">
        <v>3111</v>
      </c>
      <c r="B369" s="145" t="s">
        <v>1429</v>
      </c>
      <c r="C369" s="79">
        <f>'Rashodi po aktiv. i izv.fin.'!C538+'Rashodi po aktiv. i izv.fin.'!C689+'Rashodi po aktiv. i izv.fin.'!C695+'Rashodi po aktiv. i izv.fin.'!C659</f>
        <v>7952.4852345875643</v>
      </c>
      <c r="D369" s="79">
        <f>'Rashodi po aktiv. i izv.fin.'!D538+'Rashodi po aktiv. i izv.fin.'!D689+'Rashodi po aktiv. i izv.fin.'!D695+'Rashodi po aktiv. i izv.fin.'!D659</f>
        <v>15838.7</v>
      </c>
      <c r="E369" s="79">
        <f>'Rashodi po aktiv. i izv.fin.'!F538+'Rashodi po aktiv. i izv.fin.'!F689+'Rashodi po aktiv. i izv.fin.'!F695+'Rashodi po aktiv. i izv.fin.'!F659</f>
        <v>11593.98</v>
      </c>
      <c r="F369" s="79">
        <f>'Rashodi po aktiv. i izv.fin.'!G538+'Rashodi po aktiv. i izv.fin.'!G689+'Rashodi po aktiv. i izv.fin.'!G695+'Rashodi po aktiv. i izv.fin.'!G659</f>
        <v>29796.270489083545</v>
      </c>
      <c r="G369" s="98">
        <f t="shared" si="34"/>
        <v>73.200325784313108</v>
      </c>
      <c r="H369" s="98">
        <f t="shared" si="35"/>
        <v>38.910842899777286</v>
      </c>
    </row>
    <row r="370" spans="1:8" s="156" customFormat="1" ht="18" customHeight="1">
      <c r="A370" s="155">
        <v>3112</v>
      </c>
      <c r="B370" s="145" t="s">
        <v>1626</v>
      </c>
      <c r="C370" s="79">
        <f>'Rashodi po aktiv. i izv.fin.'!C539+'Rashodi po aktiv. i izv.fin.'!C632</f>
        <v>65.299621739996013</v>
      </c>
      <c r="D370" s="79">
        <f>'Rashodi po aktiv. i izv.fin.'!D539+'Rashodi po aktiv. i izv.fin.'!D632</f>
        <v>147.21</v>
      </c>
      <c r="E370" s="79">
        <f>'Rashodi po aktiv. i izv.fin.'!F539+'Rashodi po aktiv. i izv.fin.'!F632</f>
        <v>563.70000000000005</v>
      </c>
      <c r="F370" s="79">
        <f>'Rashodi po aktiv. i izv.fin.'!G539+'Rashodi po aktiv. i izv.fin.'!G632</f>
        <v>265.44561682925212</v>
      </c>
      <c r="G370" s="98">
        <f t="shared" si="34"/>
        <v>382.92235581821888</v>
      </c>
      <c r="H370" s="98">
        <f t="shared" si="35"/>
        <v>212.35988250000003</v>
      </c>
    </row>
    <row r="371" spans="1:8" s="156" customFormat="1" ht="18" customHeight="1">
      <c r="A371" s="155">
        <v>3121</v>
      </c>
      <c r="B371" s="145" t="s">
        <v>1316</v>
      </c>
      <c r="C371" s="79">
        <f>'Rashodi po aktiv. i izv.fin.'!C660</f>
        <v>278.71789767071471</v>
      </c>
      <c r="D371" s="79">
        <f>'Rashodi po aktiv. i izv.fin.'!D660</f>
        <v>373.6</v>
      </c>
      <c r="E371" s="79">
        <f>'Rashodi po aktiv. i izv.fin.'!F660</f>
        <v>300</v>
      </c>
      <c r="F371" s="79">
        <f>'Rashodi po aktiv. i izv.fin.'!G660</f>
        <v>398.16842524387812</v>
      </c>
      <c r="G371" s="98">
        <f t="shared" si="34"/>
        <v>80.299785867237688</v>
      </c>
      <c r="H371" s="98">
        <f t="shared" si="35"/>
        <v>75.345000000000013</v>
      </c>
    </row>
    <row r="372" spans="1:8" s="156" customFormat="1" ht="14.25" customHeight="1">
      <c r="A372" s="155">
        <v>3132</v>
      </c>
      <c r="B372" s="145" t="s">
        <v>1381</v>
      </c>
      <c r="C372" s="79">
        <f>'Rashodi po aktiv. i izv.fin.'!C540+'Rashodi po aktiv. i izv.fin.'!C696+'Rashodi po aktiv. i izv.fin.'!C661</f>
        <v>1312.0976839869932</v>
      </c>
      <c r="D372" s="79">
        <f>'Rashodi po aktiv. i izv.fin.'!D540+'Rashodi po aktiv. i izv.fin.'!D696+'Rashodi po aktiv. i izv.fin.'!D661</f>
        <v>2613.37</v>
      </c>
      <c r="E372" s="79">
        <f>'Rashodi po aktiv. i izv.fin.'!F540+'Rashodi po aktiv. i izv.fin.'!F696+'Rashodi po aktiv. i izv.fin.'!F661</f>
        <v>1899.09</v>
      </c>
      <c r="F372" s="79">
        <f>'Rashodi po aktiv. i izv.fin.'!G540+'Rashodi po aktiv. i izv.fin.'!G696+'Rashodi po aktiv. i izv.fin.'!G661</f>
        <v>4917.3800517618947</v>
      </c>
      <c r="G372" s="98">
        <f t="shared" si="34"/>
        <v>72.668240624174913</v>
      </c>
      <c r="H372" s="98">
        <f t="shared" si="35"/>
        <v>38.619955748987856</v>
      </c>
    </row>
    <row r="373" spans="1:8" s="156" customFormat="1" ht="14.25" hidden="1" customHeight="1">
      <c r="A373" s="155">
        <v>3133</v>
      </c>
      <c r="B373" s="145" t="s">
        <v>1430</v>
      </c>
      <c r="C373" s="79">
        <f>'Rashodi po aktiv. i izv.fin.'!C541</f>
        <v>0</v>
      </c>
      <c r="D373" s="79">
        <f>'Rashodi po aktiv. i izv.fin.'!D541</f>
        <v>0</v>
      </c>
      <c r="E373" s="79">
        <f>'Rashodi po aktiv. i izv.fin.'!F541</f>
        <v>0</v>
      </c>
      <c r="F373" s="79">
        <f>'Rashodi po aktiv. i izv.fin.'!G541</f>
        <v>0</v>
      </c>
      <c r="G373" s="98" t="e">
        <f t="shared" si="34"/>
        <v>#DIV/0!</v>
      </c>
      <c r="H373" s="98" t="e">
        <f t="shared" si="35"/>
        <v>#DIV/0!</v>
      </c>
    </row>
    <row r="374" spans="1:8" s="156" customFormat="1" ht="14.25" customHeight="1">
      <c r="A374" s="155">
        <v>3211</v>
      </c>
      <c r="B374" s="145" t="s">
        <v>1336</v>
      </c>
      <c r="C374" s="79">
        <f>'Rashodi po aktiv. i izv.fin.'!C542+'Rashodi po aktiv. i izv.fin.'!C633+'Rashodi po aktiv. i izv.fin.'!C417+'Rashodi po aktiv. i izv.fin.'!C718+'Rashodi po aktiv. i izv.fin.'!C662</f>
        <v>3448.4040082288143</v>
      </c>
      <c r="D374" s="79">
        <f>'Rashodi po aktiv. i izv.fin.'!D542+'Rashodi po aktiv. i izv.fin.'!D633+'Rashodi po aktiv. i izv.fin.'!D417+'Rashodi po aktiv. i izv.fin.'!D718+'Rashodi po aktiv. i izv.fin.'!D662</f>
        <v>6784.2800000000007</v>
      </c>
      <c r="E374" s="79">
        <f>'Rashodi po aktiv. i izv.fin.'!F542+'Rashodi po aktiv. i izv.fin.'!F633+'Rashodi po aktiv. i izv.fin.'!F417+'Rashodi po aktiv. i izv.fin.'!F718+'Rashodi po aktiv. i izv.fin.'!F662</f>
        <v>10333.57</v>
      </c>
      <c r="F374" s="79">
        <f>'Rashodi po aktiv. i izv.fin.'!G542+'Rashodi po aktiv. i izv.fin.'!G633+'Rashodi po aktiv. i izv.fin.'!G417+'Rashodi po aktiv. i izv.fin.'!G718+'Rashodi po aktiv. i izv.fin.'!G662</f>
        <v>6237.9719954874245</v>
      </c>
      <c r="G374" s="98">
        <f t="shared" si="34"/>
        <v>152.31638434734413</v>
      </c>
      <c r="H374" s="98">
        <f t="shared" si="35"/>
        <v>165.65592162765955</v>
      </c>
    </row>
    <row r="375" spans="1:8" s="156" customFormat="1" ht="14.25" customHeight="1">
      <c r="A375" s="155">
        <v>3212</v>
      </c>
      <c r="B375" s="145" t="s">
        <v>1265</v>
      </c>
      <c r="C375" s="79">
        <f>'Rashodi po aktiv. i izv.fin.'!C543+'Rashodi po aktiv. i izv.fin.'!C663</f>
        <v>0</v>
      </c>
      <c r="D375" s="79">
        <f>'Rashodi po aktiv. i izv.fin.'!D543+'Rashodi po aktiv. i izv.fin.'!D663</f>
        <v>207.01</v>
      </c>
      <c r="E375" s="79">
        <f>'Rashodi po aktiv. i izv.fin.'!F543+'Rashodi po aktiv. i izv.fin.'!F663</f>
        <v>1239.01</v>
      </c>
      <c r="F375" s="79">
        <f>'Rashodi po aktiv. i izv.fin.'!G543+'Rashodi po aktiv. i izv.fin.'!G663</f>
        <v>0</v>
      </c>
      <c r="G375" s="98">
        <f t="shared" si="34"/>
        <v>598.52664122506155</v>
      </c>
      <c r="H375" s="98" t="e">
        <f t="shared" si="35"/>
        <v>#DIV/0!</v>
      </c>
    </row>
    <row r="376" spans="1:8" s="156" customFormat="1" ht="14.25" customHeight="1">
      <c r="A376" s="155">
        <v>3213</v>
      </c>
      <c r="B376" s="145" t="s">
        <v>1266</v>
      </c>
      <c r="C376" s="79">
        <f>'Rashodi po aktiv. i izv.fin.'!C544+'Rashodi po aktiv. i izv.fin.'!C634+'Rashodi po aktiv. i izv.fin.'!C418+'Rashodi po aktiv. i izv.fin.'!C664</f>
        <v>527.17499502289468</v>
      </c>
      <c r="D376" s="79">
        <f>'Rashodi po aktiv. i izv.fin.'!D544+'Rashodi po aktiv. i izv.fin.'!D634+'Rashodi po aktiv. i izv.fin.'!D418+'Rashodi po aktiv. i izv.fin.'!D664</f>
        <v>1573.94</v>
      </c>
      <c r="E376" s="79">
        <f>'Rashodi po aktiv. i izv.fin.'!F544+'Rashodi po aktiv. i izv.fin.'!F634+'Rashodi po aktiv. i izv.fin.'!F418+'Rashodi po aktiv. i izv.fin.'!F664</f>
        <v>1708.6</v>
      </c>
      <c r="F376" s="79">
        <f>'Rashodi po aktiv. i izv.fin.'!G544+'Rashodi po aktiv. i izv.fin.'!G634+'Rashodi po aktiv. i izv.fin.'!G418+'Rashodi po aktiv. i izv.fin.'!G664</f>
        <v>3318.0702103656513</v>
      </c>
      <c r="G376" s="98">
        <f t="shared" si="34"/>
        <v>108.55559932398945</v>
      </c>
      <c r="H376" s="98">
        <f t="shared" si="35"/>
        <v>51.493786799999995</v>
      </c>
    </row>
    <row r="377" spans="1:8" s="156" customFormat="1" ht="14.25" customHeight="1">
      <c r="A377" s="155">
        <v>3221</v>
      </c>
      <c r="B377" s="145" t="s">
        <v>1267</v>
      </c>
      <c r="C377" s="79">
        <f>'Rashodi po aktiv. i izv.fin.'!C545+'Rashodi po aktiv. i izv.fin.'!C419+'Rashodi po aktiv. i izv.fin.'!C635+'Rashodi po aktiv. i izv.fin.'!C665+'Rashodi po aktiv. i izv.fin.'!C719</f>
        <v>0</v>
      </c>
      <c r="D377" s="79">
        <f>'Rashodi po aktiv. i izv.fin.'!D545+'Rashodi po aktiv. i izv.fin.'!D419+'Rashodi po aktiv. i izv.fin.'!D635+'Rashodi po aktiv. i izv.fin.'!D665+'Rashodi po aktiv. i izv.fin.'!D719</f>
        <v>75.86</v>
      </c>
      <c r="E377" s="79">
        <f>'Rashodi po aktiv. i izv.fin.'!F545+'Rashodi po aktiv. i izv.fin.'!F419+'Rashodi po aktiv. i izv.fin.'!F635+'Rashodi po aktiv. i izv.fin.'!F665+'Rashodi po aktiv. i izv.fin.'!F719</f>
        <v>31.79</v>
      </c>
      <c r="F377" s="79">
        <f>'Rashodi po aktiv. i izv.fin.'!G545+'Rashodi po aktiv. i izv.fin.'!G419+'Rashodi po aktiv. i izv.fin.'!G635+'Rashodi po aktiv. i izv.fin.'!G665+'Rashodi po aktiv. i izv.fin.'!G719</f>
        <v>0</v>
      </c>
      <c r="G377" s="98">
        <f t="shared" si="34"/>
        <v>41.906142894806223</v>
      </c>
      <c r="H377" s="98" t="e">
        <f t="shared" si="35"/>
        <v>#DIV/0!</v>
      </c>
    </row>
    <row r="378" spans="1:8" s="156" customFormat="1" ht="14.25" customHeight="1">
      <c r="A378" s="155">
        <v>3222</v>
      </c>
      <c r="B378" s="145" t="s">
        <v>1550</v>
      </c>
      <c r="C378" s="79">
        <f>'Rashodi po aktiv. i izv.fin.'!C420+'Rashodi po aktiv. i izv.fin.'!C636+'Rashodi po aktiv. i izv.fin.'!C609</f>
        <v>0</v>
      </c>
      <c r="D378" s="79">
        <f>'Rashodi po aktiv. i izv.fin.'!D420+'Rashodi po aktiv. i izv.fin.'!D636+'Rashodi po aktiv. i izv.fin.'!D609</f>
        <v>486.47</v>
      </c>
      <c r="E378" s="79">
        <f>'Rashodi po aktiv. i izv.fin.'!F420+'Rashodi po aktiv. i izv.fin.'!F636+'Rashodi po aktiv. i izv.fin.'!F609</f>
        <v>303.75</v>
      </c>
      <c r="F378" s="79">
        <f>'Rashodi po aktiv. i izv.fin.'!G420+'Rashodi po aktiv. i izv.fin.'!G636+'Rashodi po aktiv. i izv.fin.'!G609</f>
        <v>0</v>
      </c>
      <c r="G378" s="98">
        <f t="shared" si="34"/>
        <v>62.439616009209196</v>
      </c>
      <c r="H378" s="98" t="e">
        <f t="shared" si="35"/>
        <v>#DIV/0!</v>
      </c>
    </row>
    <row r="379" spans="1:8" s="156" customFormat="1" ht="14.25" hidden="1" customHeight="1">
      <c r="A379" s="155">
        <v>3223</v>
      </c>
      <c r="B379" s="145" t="s">
        <v>1269</v>
      </c>
      <c r="C379" s="79">
        <f>'Rashodi po aktiv. i izv.fin.'!C546+'Rashodi po aktiv. i izv.fin.'!C421</f>
        <v>0</v>
      </c>
      <c r="D379" s="79">
        <f>'Rashodi po aktiv. i izv.fin.'!D546+'Rashodi po aktiv. i izv.fin.'!D421</f>
        <v>0</v>
      </c>
      <c r="E379" s="79">
        <f>'Rashodi po aktiv. i izv.fin.'!F546+'Rashodi po aktiv. i izv.fin.'!F421</f>
        <v>0</v>
      </c>
      <c r="F379" s="79">
        <f>'Rashodi po aktiv. i izv.fin.'!G546+'Rashodi po aktiv. i izv.fin.'!G421</f>
        <v>0</v>
      </c>
      <c r="G379" s="98" t="e">
        <f t="shared" si="34"/>
        <v>#DIV/0!</v>
      </c>
      <c r="H379" s="98" t="e">
        <f t="shared" si="35"/>
        <v>#DIV/0!</v>
      </c>
    </row>
    <row r="380" spans="1:8" s="156" customFormat="1" ht="14.25" customHeight="1">
      <c r="A380" s="155">
        <v>3224</v>
      </c>
      <c r="B380" s="145" t="s">
        <v>1551</v>
      </c>
      <c r="C380" s="79">
        <f>'Rashodi po aktiv. i izv.fin.'!C637+'Rashodi po aktiv. i izv.fin.'!C422+'Rashodi po aktiv. i izv.fin.'!C547</f>
        <v>47.249319795606873</v>
      </c>
      <c r="D380" s="79">
        <f>'Rashodi po aktiv. i izv.fin.'!D637+'Rashodi po aktiv. i izv.fin.'!D422+'Rashodi po aktiv. i izv.fin.'!D547</f>
        <v>0</v>
      </c>
      <c r="E380" s="79">
        <f>'Rashodi po aktiv. i izv.fin.'!F637+'Rashodi po aktiv. i izv.fin.'!F422+'Rashodi po aktiv. i izv.fin.'!F547</f>
        <v>638.54999999999995</v>
      </c>
      <c r="F380" s="79">
        <f>'Rashodi po aktiv. i izv.fin.'!G637+'Rashodi po aktiv. i izv.fin.'!G422+'Rashodi po aktiv. i izv.fin.'!G547</f>
        <v>19908.421262193908</v>
      </c>
      <c r="G380" s="98" t="e">
        <f t="shared" si="34"/>
        <v>#DIV/0!</v>
      </c>
      <c r="H380" s="98">
        <f t="shared" si="35"/>
        <v>3.20743665</v>
      </c>
    </row>
    <row r="381" spans="1:8" s="156" customFormat="1" ht="14.25" customHeight="1">
      <c r="A381" s="155">
        <v>3231</v>
      </c>
      <c r="B381" s="145" t="s">
        <v>1272</v>
      </c>
      <c r="C381" s="79">
        <f>'Rashodi po aktiv. i izv.fin.'!C548+'Rashodi po aktiv. i izv.fin.'!C423+'Rashodi po aktiv. i izv.fin.'!C638</f>
        <v>177.58311765876965</v>
      </c>
      <c r="D381" s="79">
        <f>'Rashodi po aktiv. i izv.fin.'!D548+'Rashodi po aktiv. i izv.fin.'!D423+'Rashodi po aktiv. i izv.fin.'!D638</f>
        <v>0</v>
      </c>
      <c r="E381" s="79">
        <f>'Rashodi po aktiv. i izv.fin.'!F548+'Rashodi po aktiv. i izv.fin.'!F423+'Rashodi po aktiv. i izv.fin.'!F638</f>
        <v>0</v>
      </c>
      <c r="F381" s="79">
        <f>'Rashodi po aktiv. i izv.fin.'!G548+'Rashodi po aktiv. i izv.fin.'!G423+'Rashodi po aktiv. i izv.fin.'!G638</f>
        <v>0</v>
      </c>
      <c r="G381" s="98" t="e">
        <f t="shared" si="34"/>
        <v>#DIV/0!</v>
      </c>
      <c r="H381" s="98" t="e">
        <f t="shared" si="35"/>
        <v>#DIV/0!</v>
      </c>
    </row>
    <row r="382" spans="1:8" s="156" customFormat="1" ht="14.25" customHeight="1">
      <c r="A382" s="155">
        <v>3232</v>
      </c>
      <c r="B382" s="145" t="s">
        <v>1566</v>
      </c>
      <c r="C382" s="79">
        <f>'Rashodi po aktiv. i izv.fin.'!C549+'Rashodi po aktiv. i izv.fin.'!C639</f>
        <v>0</v>
      </c>
      <c r="D382" s="79">
        <f>'Rashodi po aktiv. i izv.fin.'!D549+'Rashodi po aktiv. i izv.fin.'!D639</f>
        <v>0</v>
      </c>
      <c r="E382" s="79">
        <f>'Rashodi po aktiv. i izv.fin.'!F549+'Rashodi po aktiv. i izv.fin.'!F639</f>
        <v>1849.44</v>
      </c>
      <c r="F382" s="79">
        <f>'Rashodi po aktiv. i izv.fin.'!G549+'Rashodi po aktiv. i izv.fin.'!G639</f>
        <v>0</v>
      </c>
      <c r="G382" s="98" t="e">
        <f t="shared" si="34"/>
        <v>#DIV/0!</v>
      </c>
      <c r="H382" s="98" t="e">
        <f t="shared" si="35"/>
        <v>#DIV/0!</v>
      </c>
    </row>
    <row r="383" spans="1:8" s="156" customFormat="1" ht="14.25" customHeight="1">
      <c r="A383" s="155">
        <v>3233</v>
      </c>
      <c r="B383" s="145" t="s">
        <v>1274</v>
      </c>
      <c r="C383" s="79">
        <f>'Rashodi po aktiv. i izv.fin.'!C550+'Rashodi po aktiv. i izv.fin.'!C424+'Rashodi po aktiv. i izv.fin.'!C666</f>
        <v>0</v>
      </c>
      <c r="D383" s="79">
        <f>'Rashodi po aktiv. i izv.fin.'!D550+'Rashodi po aktiv. i izv.fin.'!D424+'Rashodi po aktiv. i izv.fin.'!D666</f>
        <v>0</v>
      </c>
      <c r="E383" s="79">
        <f>'Rashodi po aktiv. i izv.fin.'!F550+'Rashodi po aktiv. i izv.fin.'!F424+'Rashodi po aktiv. i izv.fin.'!F666</f>
        <v>730.59</v>
      </c>
      <c r="F383" s="79">
        <f>'Rashodi po aktiv. i izv.fin.'!G550+'Rashodi po aktiv. i izv.fin.'!G424+'Rashodi po aktiv. i izv.fin.'!G666</f>
        <v>0</v>
      </c>
      <c r="G383" s="98" t="e">
        <f t="shared" si="34"/>
        <v>#DIV/0!</v>
      </c>
      <c r="H383" s="98" t="e">
        <f t="shared" si="35"/>
        <v>#DIV/0!</v>
      </c>
    </row>
    <row r="384" spans="1:8" s="156" customFormat="1" ht="14.25" customHeight="1">
      <c r="A384" s="155">
        <v>3235</v>
      </c>
      <c r="B384" s="145" t="s">
        <v>1276</v>
      </c>
      <c r="C384" s="79">
        <f>'Rashodi po aktiv. i izv.fin.'!C551+'Rashodi po aktiv. i izv.fin.'!C640+'Rashodi po aktiv. i izv.fin.'!C425+'Rashodi po aktiv. i izv.fin.'!C720+'Rashodi po aktiv. i izv.fin.'!C667</f>
        <v>3294.1801048510183</v>
      </c>
      <c r="D384" s="79">
        <f>'Rashodi po aktiv. i izv.fin.'!D551+'Rashodi po aktiv. i izv.fin.'!D640+'Rashodi po aktiv. i izv.fin.'!D425+'Rashodi po aktiv. i izv.fin.'!D720+'Rashodi po aktiv. i izv.fin.'!D667</f>
        <v>69.680000000000007</v>
      </c>
      <c r="E384" s="79">
        <f>'Rashodi po aktiv. i izv.fin.'!F551+'Rashodi po aktiv. i izv.fin.'!F640+'Rashodi po aktiv. i izv.fin.'!F425+'Rashodi po aktiv. i izv.fin.'!F720+'Rashodi po aktiv. i izv.fin.'!F667</f>
        <v>107.49</v>
      </c>
      <c r="F384" s="79">
        <f>'Rashodi po aktiv. i izv.fin.'!G551+'Rashodi po aktiv. i izv.fin.'!G640+'Rashodi po aktiv. i izv.fin.'!G425+'Rashodi po aktiv. i izv.fin.'!G720+'Rashodi po aktiv. i izv.fin.'!G667</f>
        <v>1061.7824673170085</v>
      </c>
      <c r="G384" s="98">
        <f t="shared" si="34"/>
        <v>154.26234213547644</v>
      </c>
      <c r="H384" s="98">
        <f t="shared" si="35"/>
        <v>10.123542562499999</v>
      </c>
    </row>
    <row r="385" spans="1:8" s="156" customFormat="1" ht="14.25" customHeight="1">
      <c r="A385" s="155">
        <v>3237</v>
      </c>
      <c r="B385" s="145" t="s">
        <v>1278</v>
      </c>
      <c r="C385" s="79">
        <f>'Rashodi po aktiv. i izv.fin.'!C552+'Rashodi po aktiv. i izv.fin.'!C641+'Rashodi po aktiv. i izv.fin.'!C690+'Rashodi po aktiv. i izv.fin.'!C697+'Rashodi po aktiv. i izv.fin.'!C426+'Rashodi po aktiv. i izv.fin.'!C721+'Rashodi po aktiv. i izv.fin.'!C668</f>
        <v>4169.4870263454768</v>
      </c>
      <c r="D385" s="79">
        <f>'Rashodi po aktiv. i izv.fin.'!D552+'Rashodi po aktiv. i izv.fin.'!D641+'Rashodi po aktiv. i izv.fin.'!D690+'Rashodi po aktiv. i izv.fin.'!D697+'Rashodi po aktiv. i izv.fin.'!D426+'Rashodi po aktiv. i izv.fin.'!D721+'Rashodi po aktiv. i izv.fin.'!D668</f>
        <v>834.78</v>
      </c>
      <c r="E385" s="79">
        <f>'Rashodi po aktiv. i izv.fin.'!F552+'Rashodi po aktiv. i izv.fin.'!F641+'Rashodi po aktiv. i izv.fin.'!F690+'Rashodi po aktiv. i izv.fin.'!F697+'Rashodi po aktiv. i izv.fin.'!F426+'Rashodi po aktiv. i izv.fin.'!F721+'Rashodi po aktiv. i izv.fin.'!F668</f>
        <v>7756.52</v>
      </c>
      <c r="F385" s="79">
        <f>'Rashodi po aktiv. i izv.fin.'!G552+'Rashodi po aktiv. i izv.fin.'!G641+'Rashodi po aktiv. i izv.fin.'!G690+'Rashodi po aktiv. i izv.fin.'!G697+'Rashodi po aktiv. i izv.fin.'!G426+'Rashodi po aktiv. i izv.fin.'!G721+'Rashodi po aktiv. i izv.fin.'!G668</f>
        <v>3676.7930187802776</v>
      </c>
      <c r="G385" s="98">
        <f t="shared" si="34"/>
        <v>929.1693619875897</v>
      </c>
      <c r="H385" s="98">
        <f t="shared" si="35"/>
        <v>210.95884267570528</v>
      </c>
    </row>
    <row r="386" spans="1:8" s="156" customFormat="1" ht="14.25" customHeight="1">
      <c r="A386" s="155">
        <v>3239</v>
      </c>
      <c r="B386" s="145" t="s">
        <v>1280</v>
      </c>
      <c r="C386" s="79">
        <f>'Rashodi po aktiv. i izv.fin.'!C553+'Rashodi po aktiv. i izv.fin.'!C691+'Rashodi po aktiv. i izv.fin.'!C698+'Rashodi po aktiv. i izv.fin.'!C427+'Rashodi po aktiv. i izv.fin.'!C669+'Rashodi po aktiv. i izv.fin.'!C642+'Rashodi po aktiv. i izv.fin.'!C722</f>
        <v>1763.7534010219656</v>
      </c>
      <c r="D386" s="79">
        <f>'Rashodi po aktiv. i izv.fin.'!D553+'Rashodi po aktiv. i izv.fin.'!D691+'Rashodi po aktiv. i izv.fin.'!D698+'Rashodi po aktiv. i izv.fin.'!D427+'Rashodi po aktiv. i izv.fin.'!D669+'Rashodi po aktiv. i izv.fin.'!D642+'Rashodi po aktiv. i izv.fin.'!D722</f>
        <v>5907.7199999999993</v>
      </c>
      <c r="E386" s="79">
        <f>'Rashodi po aktiv. i izv.fin.'!F553+'Rashodi po aktiv. i izv.fin.'!F691+'Rashodi po aktiv. i izv.fin.'!F698+'Rashodi po aktiv. i izv.fin.'!F427+'Rashodi po aktiv. i izv.fin.'!F669+'Rashodi po aktiv. i izv.fin.'!F642+'Rashodi po aktiv. i izv.fin.'!F722</f>
        <v>3718.65</v>
      </c>
      <c r="F386" s="79">
        <f>'Rashodi po aktiv. i izv.fin.'!G553+'Rashodi po aktiv. i izv.fin.'!G691+'Rashodi po aktiv. i izv.fin.'!G698+'Rashodi po aktiv. i izv.fin.'!G427+'Rashodi po aktiv. i izv.fin.'!G669+'Rashodi po aktiv. i izv.fin.'!G642+'Rashodi po aktiv. i izv.fin.'!G722</f>
        <v>6304.7193576216068</v>
      </c>
      <c r="G386" s="98">
        <f t="shared" si="34"/>
        <v>62.945603379984163</v>
      </c>
      <c r="H386" s="98">
        <f t="shared" si="35"/>
        <v>58.982006796299714</v>
      </c>
    </row>
    <row r="387" spans="1:8" s="156" customFormat="1" ht="14.25" customHeight="1">
      <c r="A387" s="155">
        <v>3241</v>
      </c>
      <c r="B387" s="145" t="s">
        <v>1375</v>
      </c>
      <c r="C387" s="79">
        <f>'Rashodi po aktiv. i izv.fin.'!C554+'Rashodi po aktiv. i izv.fin.'!C429+'Rashodi po aktiv. i izv.fin.'!C723+'Rashodi po aktiv. i izv.fin.'!C643+'Rashodi po aktiv. i izv.fin.'!C671</f>
        <v>177.84856327559891</v>
      </c>
      <c r="D387" s="79">
        <f>'Rashodi po aktiv. i izv.fin.'!D554+'Rashodi po aktiv. i izv.fin.'!D429+'Rashodi po aktiv. i izv.fin.'!D723+'Rashodi po aktiv. i izv.fin.'!D643+'Rashodi po aktiv. i izv.fin.'!D671</f>
        <v>1328.8200000000002</v>
      </c>
      <c r="E387" s="79">
        <f>'Rashodi po aktiv. i izv.fin.'!F554+'Rashodi po aktiv. i izv.fin.'!F429+'Rashodi po aktiv. i izv.fin.'!F723+'Rashodi po aktiv. i izv.fin.'!F643+'Rashodi po aktiv. i izv.fin.'!F671</f>
        <v>3248.8399999999997</v>
      </c>
      <c r="F387" s="79">
        <f>'Rashodi po aktiv. i izv.fin.'!G554+'Rashodi po aktiv. i izv.fin.'!G429+'Rashodi po aktiv. i izv.fin.'!G723+'Rashodi po aktiv. i izv.fin.'!G643+'Rashodi po aktiv. i izv.fin.'!G671</f>
        <v>0</v>
      </c>
      <c r="G387" s="98">
        <f t="shared" si="34"/>
        <v>244.49060068331298</v>
      </c>
      <c r="H387" s="98" t="e">
        <f t="shared" si="35"/>
        <v>#DIV/0!</v>
      </c>
    </row>
    <row r="388" spans="1:8" s="156" customFormat="1" ht="14.25" customHeight="1">
      <c r="A388" s="155">
        <v>3293</v>
      </c>
      <c r="B388" s="145" t="s">
        <v>1320</v>
      </c>
      <c r="C388" s="79">
        <f>'Rashodi po aktiv. i izv.fin.'!C555+'Rashodi po aktiv. i izv.fin.'!C724+'Rashodi po aktiv. i izv.fin.'!C644+'Rashodi po aktiv. i izv.fin.'!C670</f>
        <v>613.04665206715777</v>
      </c>
      <c r="D388" s="79">
        <f>'Rashodi po aktiv. i izv.fin.'!D555+'Rashodi po aktiv. i izv.fin.'!D724+'Rashodi po aktiv. i izv.fin.'!D644+'Rashodi po aktiv. i izv.fin.'!D670</f>
        <v>681.1</v>
      </c>
      <c r="E388" s="79">
        <f>'Rashodi po aktiv. i izv.fin.'!F555+'Rashodi po aktiv. i izv.fin.'!F724+'Rashodi po aktiv. i izv.fin.'!F644+'Rashodi po aktiv. i izv.fin.'!F670</f>
        <v>1612.12</v>
      </c>
      <c r="F388" s="79">
        <f>'Rashodi po aktiv. i izv.fin.'!G555+'Rashodi po aktiv. i izv.fin.'!G724+'Rashodi po aktiv. i izv.fin.'!G644+'Rashodi po aktiv. i izv.fin.'!G670</f>
        <v>663.61404207313024</v>
      </c>
      <c r="G388" s="98">
        <f t="shared" si="34"/>
        <v>236.69358390838346</v>
      </c>
      <c r="H388" s="98">
        <f t="shared" si="35"/>
        <v>242.93036280000001</v>
      </c>
    </row>
    <row r="389" spans="1:8" s="156" customFormat="1" ht="14.25" customHeight="1">
      <c r="A389" s="155">
        <v>3294</v>
      </c>
      <c r="B389" s="145" t="s">
        <v>1283</v>
      </c>
      <c r="C389" s="79">
        <f>'Rashodi po aktiv. i izv.fin.'!C556+'Rashodi po aktiv. i izv.fin.'!C645</f>
        <v>821.81962970336451</v>
      </c>
      <c r="D389" s="79">
        <f>'Rashodi po aktiv. i izv.fin.'!D556+'Rashodi po aktiv. i izv.fin.'!D645</f>
        <v>215.75</v>
      </c>
      <c r="E389" s="79">
        <f>'Rashodi po aktiv. i izv.fin.'!F556+'Rashodi po aktiv. i izv.fin.'!F645</f>
        <v>0</v>
      </c>
      <c r="F389" s="79">
        <f>'Rashodi po aktiv. i izv.fin.'!G556+'Rashodi po aktiv. i izv.fin.'!G645</f>
        <v>0</v>
      </c>
      <c r="G389" s="98">
        <f t="shared" ref="G389:G424" si="36">E389/D389*100</f>
        <v>0</v>
      </c>
      <c r="H389" s="98" t="e">
        <f t="shared" ref="H389:H424" si="37">E389/F389*100</f>
        <v>#DIV/0!</v>
      </c>
    </row>
    <row r="390" spans="1:8" s="156" customFormat="1" ht="14.25" hidden="1" customHeight="1">
      <c r="A390" s="155">
        <v>3295</v>
      </c>
      <c r="B390" s="145" t="s">
        <v>1284</v>
      </c>
      <c r="C390" s="79">
        <f>'Rashodi po aktiv. i izv.fin.'!C557+'Rashodi po aktiv. i izv.fin.'!C646</f>
        <v>0</v>
      </c>
      <c r="D390" s="79">
        <f>'Rashodi po aktiv. i izv.fin.'!D557+'Rashodi po aktiv. i izv.fin.'!D646</f>
        <v>0</v>
      </c>
      <c r="E390" s="79">
        <f>'Rashodi po aktiv. i izv.fin.'!F557+'Rashodi po aktiv. i izv.fin.'!F646</f>
        <v>0</v>
      </c>
      <c r="F390" s="79">
        <f>'Rashodi po aktiv. i izv.fin.'!G557+'Rashodi po aktiv. i izv.fin.'!G646</f>
        <v>0</v>
      </c>
      <c r="G390" s="98" t="e">
        <f t="shared" si="36"/>
        <v>#DIV/0!</v>
      </c>
      <c r="H390" s="98" t="e">
        <f t="shared" si="37"/>
        <v>#DIV/0!</v>
      </c>
    </row>
    <row r="391" spans="1:8" s="156" customFormat="1" ht="14.25" customHeight="1">
      <c r="A391" s="155">
        <v>3299</v>
      </c>
      <c r="B391" s="145" t="s">
        <v>1285</v>
      </c>
      <c r="C391" s="79">
        <f>'Rashodi po aktiv. i izv.fin.'!C558+'Rashodi po aktiv. i izv.fin.'!C647+'Rashodi po aktiv. i izv.fin.'!C428</f>
        <v>0</v>
      </c>
      <c r="D391" s="79">
        <f>'Rashodi po aktiv. i izv.fin.'!D558+'Rashodi po aktiv. i izv.fin.'!D647+'Rashodi po aktiv. i izv.fin.'!D428</f>
        <v>0</v>
      </c>
      <c r="E391" s="79">
        <f>'Rashodi po aktiv. i izv.fin.'!F558+'Rashodi po aktiv. i izv.fin.'!F647+'Rashodi po aktiv. i izv.fin.'!F428</f>
        <v>0</v>
      </c>
      <c r="F391" s="79">
        <f>'Rashodi po aktiv. i izv.fin.'!G558+'Rashodi po aktiv. i izv.fin.'!G647+'Rashodi po aktiv. i izv.fin.'!G428</f>
        <v>0</v>
      </c>
      <c r="G391" s="98" t="e">
        <f t="shared" si="36"/>
        <v>#DIV/0!</v>
      </c>
      <c r="H391" s="98" t="e">
        <f t="shared" si="37"/>
        <v>#DIV/0!</v>
      </c>
    </row>
    <row r="392" spans="1:8" s="156" customFormat="1" ht="14.25" hidden="1" customHeight="1">
      <c r="A392" s="155">
        <v>3431</v>
      </c>
      <c r="B392" s="145" t="s">
        <v>1567</v>
      </c>
      <c r="C392" s="79">
        <f>'Rashodi po aktiv. i izv.fin.'!C430</f>
        <v>0</v>
      </c>
      <c r="D392" s="79">
        <f>'Rashodi po aktiv. i izv.fin.'!D430</f>
        <v>0</v>
      </c>
      <c r="E392" s="79">
        <f>'Rashodi po aktiv. i izv.fin.'!F430</f>
        <v>0</v>
      </c>
      <c r="F392" s="79">
        <f>'Rashodi po aktiv. i izv.fin.'!G430</f>
        <v>0</v>
      </c>
      <c r="G392" s="98" t="e">
        <f t="shared" si="36"/>
        <v>#DIV/0!</v>
      </c>
      <c r="H392" s="98" t="e">
        <f t="shared" si="37"/>
        <v>#DIV/0!</v>
      </c>
    </row>
    <row r="393" spans="1:8" s="156" customFormat="1" ht="14.25" hidden="1" customHeight="1">
      <c r="A393" s="155">
        <v>3432</v>
      </c>
      <c r="B393" s="158" t="s">
        <v>1321</v>
      </c>
      <c r="C393" s="79">
        <f>'Rashodi po aktiv. i izv.fin.'!C559+'Rashodi po aktiv. i izv.fin.'!C648</f>
        <v>0</v>
      </c>
      <c r="D393" s="79">
        <f>'Rashodi po aktiv. i izv.fin.'!D559+'Rashodi po aktiv. i izv.fin.'!D648</f>
        <v>0</v>
      </c>
      <c r="E393" s="79">
        <f>'Rashodi po aktiv. i izv.fin.'!F559+'Rashodi po aktiv. i izv.fin.'!F648</f>
        <v>0</v>
      </c>
      <c r="F393" s="79">
        <f>'Rashodi po aktiv. i izv.fin.'!G559+'Rashodi po aktiv. i izv.fin.'!G648</f>
        <v>0</v>
      </c>
      <c r="G393" s="98" t="e">
        <f t="shared" si="36"/>
        <v>#DIV/0!</v>
      </c>
      <c r="H393" s="98" t="e">
        <f t="shared" si="37"/>
        <v>#DIV/0!</v>
      </c>
    </row>
    <row r="394" spans="1:8" s="156" customFormat="1" ht="14.25" customHeight="1">
      <c r="A394" s="155">
        <v>3611</v>
      </c>
      <c r="B394" s="158" t="s">
        <v>1616</v>
      </c>
      <c r="C394" s="79">
        <f>'Rashodi po aktiv. i izv.fin.'!C560</f>
        <v>0</v>
      </c>
      <c r="D394" s="79">
        <f>'Rashodi po aktiv. i izv.fin.'!D560</f>
        <v>4560.21</v>
      </c>
      <c r="E394" s="79">
        <f>'Rashodi po aktiv. i izv.fin.'!F560</f>
        <v>0</v>
      </c>
      <c r="F394" s="79">
        <f>'Rashodi po aktiv. i izv.fin.'!G560</f>
        <v>0</v>
      </c>
      <c r="G394" s="98">
        <f t="shared" si="36"/>
        <v>0</v>
      </c>
      <c r="H394" s="98" t="e">
        <f t="shared" si="37"/>
        <v>#DIV/0!</v>
      </c>
    </row>
    <row r="395" spans="1:8" s="156" customFormat="1" ht="14.25" customHeight="1">
      <c r="A395" s="155">
        <v>3691</v>
      </c>
      <c r="B395" s="158" t="s">
        <v>1627</v>
      </c>
      <c r="C395" s="79">
        <f>'Rashodi po aktiv. i izv.fin.'!C561</f>
        <v>2567.9208972061847</v>
      </c>
      <c r="D395" s="79">
        <f>'Rashodi po aktiv. i izv.fin.'!D561</f>
        <v>0</v>
      </c>
      <c r="E395" s="79">
        <f>'Rashodi po aktiv. i izv.fin.'!F561</f>
        <v>0</v>
      </c>
      <c r="F395" s="79">
        <f>'Rashodi po aktiv. i izv.fin.'!G561</f>
        <v>0</v>
      </c>
      <c r="G395" s="98" t="e">
        <f t="shared" si="36"/>
        <v>#DIV/0!</v>
      </c>
      <c r="H395" s="98" t="e">
        <f t="shared" si="37"/>
        <v>#DIV/0!</v>
      </c>
    </row>
    <row r="396" spans="1:8" s="156" customFormat="1" ht="14.25" customHeight="1">
      <c r="A396" s="155">
        <v>3721</v>
      </c>
      <c r="B396" s="145" t="s">
        <v>1420</v>
      </c>
      <c r="C396" s="79">
        <f>'Rashodi po aktiv. i izv.fin.'!C562</f>
        <v>996.08467715176846</v>
      </c>
      <c r="D396" s="79">
        <f>'Rashodi po aktiv. i izv.fin.'!D562</f>
        <v>0</v>
      </c>
      <c r="E396" s="79">
        <f>'Rashodi po aktiv. i izv.fin.'!F562</f>
        <v>0</v>
      </c>
      <c r="F396" s="79">
        <f>'Rashodi po aktiv. i izv.fin.'!G562</f>
        <v>995.4210631096953</v>
      </c>
      <c r="G396" s="98" t="e">
        <f t="shared" si="36"/>
        <v>#DIV/0!</v>
      </c>
      <c r="H396" s="98">
        <f t="shared" si="37"/>
        <v>0</v>
      </c>
    </row>
    <row r="397" spans="1:8" s="156" customFormat="1" ht="14.25" hidden="1" customHeight="1">
      <c r="A397" s="155">
        <v>3811</v>
      </c>
      <c r="B397" s="145" t="s">
        <v>1331</v>
      </c>
      <c r="C397" s="79">
        <f>'Rashodi po aktiv. i izv.fin.'!C563</f>
        <v>0</v>
      </c>
      <c r="D397" s="79">
        <f>'Rashodi po aktiv. i izv.fin.'!D563</f>
        <v>0</v>
      </c>
      <c r="E397" s="79">
        <f>'Rashodi po aktiv. i izv.fin.'!F563</f>
        <v>0</v>
      </c>
      <c r="F397" s="79">
        <f>'Rashodi po aktiv. i izv.fin.'!G563</f>
        <v>0</v>
      </c>
      <c r="G397" s="98" t="e">
        <f t="shared" si="36"/>
        <v>#DIV/0!</v>
      </c>
      <c r="H397" s="98" t="e">
        <f t="shared" si="37"/>
        <v>#DIV/0!</v>
      </c>
    </row>
    <row r="398" spans="1:8" s="156" customFormat="1" ht="14.25" hidden="1" customHeight="1">
      <c r="A398" s="155">
        <v>4123</v>
      </c>
      <c r="B398" s="145" t="s">
        <v>1332</v>
      </c>
      <c r="C398" s="79">
        <f>'Rashodi po aktiv. i izv.fin.'!C564</f>
        <v>0</v>
      </c>
      <c r="D398" s="79">
        <f>'Rashodi po aktiv. i izv.fin.'!D564</f>
        <v>0</v>
      </c>
      <c r="E398" s="79">
        <f>'Rashodi po aktiv. i izv.fin.'!F564</f>
        <v>0</v>
      </c>
      <c r="F398" s="79">
        <f>'Rashodi po aktiv. i izv.fin.'!G564</f>
        <v>0</v>
      </c>
      <c r="G398" s="98" t="e">
        <f t="shared" si="36"/>
        <v>#DIV/0!</v>
      </c>
      <c r="H398" s="98" t="e">
        <f t="shared" si="37"/>
        <v>#DIV/0!</v>
      </c>
    </row>
    <row r="399" spans="1:8" s="156" customFormat="1" ht="14.25" customHeight="1">
      <c r="A399" s="155">
        <v>4221</v>
      </c>
      <c r="B399" s="145" t="s">
        <v>1287</v>
      </c>
      <c r="C399" s="79">
        <f>'Rashodi po aktiv. i izv.fin.'!C565+'Rashodi po aktiv. i izv.fin.'!C649+'Rashodi po aktiv. i izv.fin.'!C672+'Rashodi po aktiv. i izv.fin.'!C692</f>
        <v>2178.9103457429155</v>
      </c>
      <c r="D399" s="79">
        <f>'Rashodi po aktiv. i izv.fin.'!D565+'Rashodi po aktiv. i izv.fin.'!D649+'Rashodi po aktiv. i izv.fin.'!D672+'Rashodi po aktiv. i izv.fin.'!D692</f>
        <v>0</v>
      </c>
      <c r="E399" s="79">
        <f>'Rashodi po aktiv. i izv.fin.'!F565+'Rashodi po aktiv. i izv.fin.'!F649+'Rashodi po aktiv. i izv.fin.'!F672+'Rashodi po aktiv. i izv.fin.'!F692</f>
        <v>0</v>
      </c>
      <c r="F399" s="79">
        <f>'Rashodi po aktiv. i izv.fin.'!G565+'Rashodi po aktiv. i izv.fin.'!G649+'Rashodi po aktiv. i izv.fin.'!G672+'Rashodi po aktiv. i izv.fin.'!G692</f>
        <v>0</v>
      </c>
      <c r="G399" s="98" t="e">
        <f t="shared" si="36"/>
        <v>#DIV/0!</v>
      </c>
      <c r="H399" s="98" t="e">
        <f t="shared" si="37"/>
        <v>#DIV/0!</v>
      </c>
    </row>
    <row r="400" spans="1:8" s="156" customFormat="1" ht="14.25" hidden="1" customHeight="1">
      <c r="A400" s="155">
        <v>4222</v>
      </c>
      <c r="B400" s="145" t="s">
        <v>1325</v>
      </c>
      <c r="C400" s="79">
        <f>'Rashodi po aktiv. i izv.fin.'!C566</f>
        <v>0</v>
      </c>
      <c r="D400" s="79">
        <f>'Rashodi po aktiv. i izv.fin.'!D566</f>
        <v>0</v>
      </c>
      <c r="E400" s="79">
        <f>'Rashodi po aktiv. i izv.fin.'!F566</f>
        <v>0</v>
      </c>
      <c r="F400" s="79">
        <f>'Rashodi po aktiv. i izv.fin.'!G566</f>
        <v>0</v>
      </c>
      <c r="G400" s="98" t="e">
        <f t="shared" si="36"/>
        <v>#DIV/0!</v>
      </c>
      <c r="H400" s="98" t="e">
        <f t="shared" si="37"/>
        <v>#DIV/0!</v>
      </c>
    </row>
    <row r="401" spans="1:8" s="156" customFormat="1" ht="14.25" customHeight="1">
      <c r="A401" s="155">
        <v>4224</v>
      </c>
      <c r="B401" s="145" t="s">
        <v>1334</v>
      </c>
      <c r="C401" s="79">
        <f>'Rashodi po aktiv. i izv.fin.'!C567+'Rashodi po aktiv. i izv.fin.'!C673+'Rashodi po aktiv. i izv.fin.'!C650</f>
        <v>0</v>
      </c>
      <c r="D401" s="79">
        <f>'Rashodi po aktiv. i izv.fin.'!D567+'Rashodi po aktiv. i izv.fin.'!D673+'Rashodi po aktiv. i izv.fin.'!D650</f>
        <v>69387.240000000005</v>
      </c>
      <c r="E401" s="79">
        <f>'Rashodi po aktiv. i izv.fin.'!F567+'Rashodi po aktiv. i izv.fin.'!F673+'Rashodi po aktiv. i izv.fin.'!F650</f>
        <v>2837.89</v>
      </c>
      <c r="F401" s="79">
        <f>'Rashodi po aktiv. i izv.fin.'!G567+'Rashodi po aktiv. i izv.fin.'!G673+'Rashodi po aktiv. i izv.fin.'!G650</f>
        <v>0</v>
      </c>
      <c r="G401" s="98">
        <f t="shared" si="36"/>
        <v>4.0899306558381623</v>
      </c>
      <c r="H401" s="98" t="e">
        <f t="shared" si="37"/>
        <v>#DIV/0!</v>
      </c>
    </row>
    <row r="402" spans="1:8" s="156" customFormat="1" ht="14.25" customHeight="1">
      <c r="A402" s="155">
        <v>4225</v>
      </c>
      <c r="B402" s="145" t="s">
        <v>1335</v>
      </c>
      <c r="C402" s="79">
        <f>'Rashodi po aktiv. i izv.fin.'!C651</f>
        <v>1061.7824673170085</v>
      </c>
      <c r="D402" s="79">
        <f>'Rashodi po aktiv. i izv.fin.'!D651</f>
        <v>0</v>
      </c>
      <c r="E402" s="79">
        <f>'Rashodi po aktiv. i izv.fin.'!F651</f>
        <v>0</v>
      </c>
      <c r="F402" s="79">
        <f>'Rashodi po aktiv. i izv.fin.'!G651</f>
        <v>0</v>
      </c>
      <c r="G402" s="98" t="e">
        <f t="shared" si="36"/>
        <v>#DIV/0!</v>
      </c>
      <c r="H402" s="98" t="e">
        <f t="shared" si="37"/>
        <v>#DIV/0!</v>
      </c>
    </row>
    <row r="403" spans="1:8" s="156" customFormat="1" ht="14.25" customHeight="1">
      <c r="A403" s="155">
        <v>4227</v>
      </c>
      <c r="B403" s="145" t="s">
        <v>1288</v>
      </c>
      <c r="C403" s="79">
        <f>'Rashodi po aktiv. i izv.fin.'!C568+'Rashodi po aktiv. i izv.fin.'!C674+'Rashodi po aktiv. i izv.fin.'!C652</f>
        <v>0</v>
      </c>
      <c r="D403" s="79">
        <f>'Rashodi po aktiv. i izv.fin.'!D568+'Rashodi po aktiv. i izv.fin.'!D674+'Rashodi po aktiv. i izv.fin.'!D652</f>
        <v>643.02</v>
      </c>
      <c r="E403" s="79">
        <f>'Rashodi po aktiv. i izv.fin.'!F568+'Rashodi po aktiv. i izv.fin.'!F674+'Rashodi po aktiv. i izv.fin.'!F652</f>
        <v>0</v>
      </c>
      <c r="F403" s="79">
        <f>'Rashodi po aktiv. i izv.fin.'!G568+'Rashodi po aktiv. i izv.fin.'!G674+'Rashodi po aktiv. i izv.fin.'!G652</f>
        <v>0</v>
      </c>
      <c r="G403" s="98">
        <f t="shared" si="36"/>
        <v>0</v>
      </c>
      <c r="H403" s="98" t="e">
        <f t="shared" si="37"/>
        <v>#DIV/0!</v>
      </c>
    </row>
    <row r="404" spans="1:8" s="156" customFormat="1" ht="14.25" hidden="1" customHeight="1">
      <c r="A404" s="155">
        <v>4241</v>
      </c>
      <c r="B404" s="145" t="s">
        <v>1326</v>
      </c>
      <c r="C404" s="79">
        <f>'Rashodi po aktiv. i izv.fin.'!C569+'Rashodi po aktiv. i izv.fin.'!C653</f>
        <v>0</v>
      </c>
      <c r="D404" s="79">
        <f>'Rashodi po aktiv. i izv.fin.'!D569+'Rashodi po aktiv. i izv.fin.'!D653</f>
        <v>0</v>
      </c>
      <c r="E404" s="79">
        <f>'Rashodi po aktiv. i izv.fin.'!F569+'Rashodi po aktiv. i izv.fin.'!F653</f>
        <v>0</v>
      </c>
      <c r="F404" s="79">
        <f>'Rashodi po aktiv. i izv.fin.'!G569+'Rashodi po aktiv. i izv.fin.'!G653</f>
        <v>0</v>
      </c>
      <c r="G404" s="98" t="e">
        <f t="shared" si="36"/>
        <v>#DIV/0!</v>
      </c>
      <c r="H404" s="98" t="e">
        <f t="shared" si="37"/>
        <v>#DIV/0!</v>
      </c>
    </row>
    <row r="405" spans="1:8" s="19" customFormat="1" ht="15" customHeight="1">
      <c r="A405" s="50"/>
      <c r="B405" s="50" t="s">
        <v>522</v>
      </c>
      <c r="C405" s="53">
        <f t="shared" ref="C405" si="38">SUM(C406:C419)</f>
        <v>3013.0731966288404</v>
      </c>
      <c r="D405" s="53">
        <f t="shared" ref="D405:F405" si="39">SUM(D406:D419)</f>
        <v>9445.82</v>
      </c>
      <c r="E405" s="53">
        <f>SUM(E406:E419)</f>
        <v>6003.55</v>
      </c>
      <c r="F405" s="53">
        <f t="shared" si="39"/>
        <v>1990.8421262193906</v>
      </c>
      <c r="G405" s="101">
        <f t="shared" si="36"/>
        <v>63.557743001666346</v>
      </c>
      <c r="H405" s="101">
        <f t="shared" si="37"/>
        <v>301.55831650000005</v>
      </c>
    </row>
    <row r="406" spans="1:8" s="156" customFormat="1" ht="18" customHeight="1">
      <c r="A406" s="155">
        <v>3211</v>
      </c>
      <c r="B406" s="145" t="s">
        <v>1267</v>
      </c>
      <c r="C406" s="79">
        <f>'Rashodi po aktiv. i izv.fin.'!C571</f>
        <v>0</v>
      </c>
      <c r="D406" s="79">
        <f>'Rashodi po aktiv. i izv.fin.'!D571</f>
        <v>0</v>
      </c>
      <c r="E406" s="79">
        <f>'Rashodi po aktiv. i izv.fin.'!F571</f>
        <v>663.61</v>
      </c>
      <c r="F406" s="79">
        <f>'Rashodi po aktiv. i izv.fin.'!G571</f>
        <v>0</v>
      </c>
      <c r="G406" s="98" t="e">
        <f t="shared" si="36"/>
        <v>#DIV/0!</v>
      </c>
      <c r="H406" s="98" t="e">
        <f t="shared" si="37"/>
        <v>#DIV/0!</v>
      </c>
    </row>
    <row r="407" spans="1:8" s="156" customFormat="1" ht="18" customHeight="1">
      <c r="A407" s="155">
        <v>3224</v>
      </c>
      <c r="B407" s="145" t="s">
        <v>1280</v>
      </c>
      <c r="C407" s="79">
        <f>'Rashodi po aktiv. i izv.fin.'!C572</f>
        <v>1990.8421262193906</v>
      </c>
      <c r="D407" s="79">
        <f>'Rashodi po aktiv. i izv.fin.'!D572</f>
        <v>0</v>
      </c>
      <c r="E407" s="79">
        <f>'Rashodi po aktiv. i izv.fin.'!F572</f>
        <v>0</v>
      </c>
      <c r="F407" s="79">
        <f>'Rashodi po aktiv. i izv.fin.'!G572</f>
        <v>0</v>
      </c>
      <c r="G407" s="98" t="e">
        <f t="shared" si="36"/>
        <v>#DIV/0!</v>
      </c>
      <c r="H407" s="98" t="e">
        <f t="shared" si="37"/>
        <v>#DIV/0!</v>
      </c>
    </row>
    <row r="408" spans="1:8" s="156" customFormat="1" ht="18" customHeight="1">
      <c r="A408" s="155">
        <v>3231</v>
      </c>
      <c r="B408" s="145" t="s">
        <v>1272</v>
      </c>
      <c r="C408" s="79">
        <f>'Rashodi po aktiv. i izv.fin.'!C573</f>
        <v>0</v>
      </c>
      <c r="D408" s="79">
        <f>'Rashodi po aktiv. i izv.fin.'!D573</f>
        <v>1974.25</v>
      </c>
      <c r="E408" s="79">
        <f>'Rashodi po aktiv. i izv.fin.'!F573</f>
        <v>0</v>
      </c>
      <c r="F408" s="79">
        <f>'Rashodi po aktiv. i izv.fin.'!G573</f>
        <v>0</v>
      </c>
      <c r="G408" s="98">
        <f t="shared" si="36"/>
        <v>0</v>
      </c>
      <c r="H408" s="98" t="e">
        <f t="shared" si="37"/>
        <v>#DIV/0!</v>
      </c>
    </row>
    <row r="409" spans="1:8" s="156" customFormat="1" ht="18" customHeight="1">
      <c r="A409" s="155">
        <v>3235</v>
      </c>
      <c r="B409" s="145" t="s">
        <v>1276</v>
      </c>
      <c r="C409" s="79">
        <f>'Rashodi po aktiv. i izv.fin.'!C574</f>
        <v>0</v>
      </c>
      <c r="D409" s="79">
        <f>'Rashodi po aktiv. i izv.fin.'!D574</f>
        <v>0</v>
      </c>
      <c r="E409" s="79">
        <f>'Rashodi po aktiv. i izv.fin.'!F574</f>
        <v>0</v>
      </c>
      <c r="F409" s="79">
        <f>'Rashodi po aktiv. i izv.fin.'!G574</f>
        <v>0</v>
      </c>
      <c r="G409" s="98" t="e">
        <f t="shared" si="36"/>
        <v>#DIV/0!</v>
      </c>
      <c r="H409" s="98" t="e">
        <f t="shared" si="37"/>
        <v>#DIV/0!</v>
      </c>
    </row>
    <row r="410" spans="1:8" s="156" customFormat="1" ht="15" customHeight="1">
      <c r="A410" s="155">
        <v>3237</v>
      </c>
      <c r="B410" s="145" t="s">
        <v>1278</v>
      </c>
      <c r="C410" s="79">
        <f>'Rashodi po aktiv. i izv.fin.'!C575</f>
        <v>0</v>
      </c>
      <c r="D410" s="79">
        <f>'Rashodi po aktiv. i izv.fin.'!D575</f>
        <v>0</v>
      </c>
      <c r="E410" s="79">
        <f>'Rashodi po aktiv. i izv.fin.'!F575</f>
        <v>0</v>
      </c>
      <c r="F410" s="79">
        <f>'Rashodi po aktiv. i izv.fin.'!G575</f>
        <v>0</v>
      </c>
      <c r="G410" s="98" t="e">
        <f t="shared" si="36"/>
        <v>#DIV/0!</v>
      </c>
      <c r="H410" s="98" t="e">
        <f t="shared" si="37"/>
        <v>#DIV/0!</v>
      </c>
    </row>
    <row r="411" spans="1:8" s="156" customFormat="1" ht="15" customHeight="1">
      <c r="A411" s="155">
        <v>3235</v>
      </c>
      <c r="B411" s="145" t="s">
        <v>1276</v>
      </c>
      <c r="C411" s="79">
        <f>'Rashodi po aktiv. i izv.fin.'!C432</f>
        <v>0</v>
      </c>
      <c r="D411" s="79">
        <f>'Rashodi po aktiv. i izv.fin.'!D432</f>
        <v>0</v>
      </c>
      <c r="E411" s="79">
        <f>'Rashodi po aktiv. i izv.fin.'!F432</f>
        <v>2310.84</v>
      </c>
      <c r="F411" s="79">
        <f>'Rashodi po aktiv. i izv.fin.'!G432</f>
        <v>0</v>
      </c>
      <c r="G411" s="98" t="e">
        <f t="shared" si="36"/>
        <v>#DIV/0!</v>
      </c>
      <c r="H411" s="98" t="e">
        <f t="shared" si="37"/>
        <v>#DIV/0!</v>
      </c>
    </row>
    <row r="412" spans="1:8" s="156" customFormat="1" ht="15" customHeight="1">
      <c r="A412" s="155">
        <v>3239</v>
      </c>
      <c r="B412" s="145" t="s">
        <v>1280</v>
      </c>
      <c r="C412" s="79">
        <f>'Rashodi po aktiv. i izv.fin.'!C576+'Rashodi po aktiv. i izv.fin.'!C655+'Rashodi po aktiv. i izv.fin.'!C433</f>
        <v>0</v>
      </c>
      <c r="D412" s="79">
        <f>'Rashodi po aktiv. i izv.fin.'!D576+'Rashodi po aktiv. i izv.fin.'!D655+'Rashodi po aktiv. i izv.fin.'!D433</f>
        <v>835.43000000000006</v>
      </c>
      <c r="E412" s="79">
        <f>'Rashodi po aktiv. i izv.fin.'!F576+'Rashodi po aktiv. i izv.fin.'!F655+'Rashodi po aktiv. i izv.fin.'!F433</f>
        <v>165.9</v>
      </c>
      <c r="F412" s="79">
        <f>'Rashodi po aktiv. i izv.fin.'!G576+'Rashodi po aktiv. i izv.fin.'!G655+'Rashodi po aktiv. i izv.fin.'!G433</f>
        <v>0</v>
      </c>
      <c r="G412" s="98">
        <f t="shared" si="36"/>
        <v>19.858037178458996</v>
      </c>
      <c r="H412" s="98" t="e">
        <f t="shared" si="37"/>
        <v>#DIV/0!</v>
      </c>
    </row>
    <row r="413" spans="1:8" s="156" customFormat="1" ht="15" customHeight="1">
      <c r="A413" s="155">
        <v>3241</v>
      </c>
      <c r="B413" s="145" t="s">
        <v>1375</v>
      </c>
      <c r="C413" s="79">
        <f>'Rashodi po aktiv. i izv.fin.'!C434</f>
        <v>0</v>
      </c>
      <c r="D413" s="79">
        <f>'Rashodi po aktiv. i izv.fin.'!D434</f>
        <v>0</v>
      </c>
      <c r="E413" s="79">
        <f>'Rashodi po aktiv. i izv.fin.'!F434</f>
        <v>315</v>
      </c>
      <c r="F413" s="79">
        <f>'Rashodi po aktiv. i izv.fin.'!G434</f>
        <v>0</v>
      </c>
      <c r="G413" s="98" t="e">
        <f t="shared" si="36"/>
        <v>#DIV/0!</v>
      </c>
      <c r="H413" s="98" t="e">
        <f t="shared" si="37"/>
        <v>#DIV/0!</v>
      </c>
    </row>
    <row r="414" spans="1:8" s="156" customFormat="1" ht="15" customHeight="1">
      <c r="A414" s="155">
        <v>3293</v>
      </c>
      <c r="B414" s="145" t="s">
        <v>1320</v>
      </c>
      <c r="C414" s="79">
        <f>'Rashodi po aktiv. i izv.fin.'!C577+'Rashodi po aktiv. i izv.fin.'!C656+'Rashodi po aktiv. i izv.fin.'!C435</f>
        <v>0</v>
      </c>
      <c r="D414" s="79">
        <f>'Rashodi po aktiv. i izv.fin.'!D577+'Rashodi po aktiv. i izv.fin.'!D656+'Rashodi po aktiv. i izv.fin.'!D435</f>
        <v>0</v>
      </c>
      <c r="E414" s="79">
        <f>'Rashodi po aktiv. i izv.fin.'!F577+'Rashodi po aktiv. i izv.fin.'!F656+'Rashodi po aktiv. i izv.fin.'!F435</f>
        <v>2548.1999999999998</v>
      </c>
      <c r="F414" s="79">
        <f>'Rashodi po aktiv. i izv.fin.'!G577+'Rashodi po aktiv. i izv.fin.'!G656+'Rashodi po aktiv. i izv.fin.'!G435</f>
        <v>0</v>
      </c>
      <c r="G414" s="98" t="e">
        <f t="shared" si="36"/>
        <v>#DIV/0!</v>
      </c>
      <c r="H414" s="98" t="e">
        <f t="shared" si="37"/>
        <v>#DIV/0!</v>
      </c>
    </row>
    <row r="415" spans="1:8" s="156" customFormat="1" ht="15" customHeight="1">
      <c r="A415" s="155">
        <v>3299</v>
      </c>
      <c r="B415" s="145" t="s">
        <v>1285</v>
      </c>
      <c r="C415" s="79">
        <f>'Rashodi po aktiv. i izv.fin.'!C578</f>
        <v>0</v>
      </c>
      <c r="D415" s="79">
        <f>'Rashodi po aktiv. i izv.fin.'!D578</f>
        <v>0</v>
      </c>
      <c r="E415" s="79">
        <f>'Rashodi po aktiv. i izv.fin.'!F578</f>
        <v>0</v>
      </c>
      <c r="F415" s="79">
        <f>'Rashodi po aktiv. i izv.fin.'!G578</f>
        <v>0</v>
      </c>
      <c r="G415" s="98" t="e">
        <f t="shared" si="36"/>
        <v>#DIV/0!</v>
      </c>
      <c r="H415" s="98" t="e">
        <f t="shared" si="37"/>
        <v>#DIV/0!</v>
      </c>
    </row>
    <row r="416" spans="1:8" s="156" customFormat="1" ht="15" customHeight="1">
      <c r="A416" s="155">
        <v>3811</v>
      </c>
      <c r="B416" s="145" t="s">
        <v>1439</v>
      </c>
      <c r="C416" s="79">
        <f>'Rashodi po aktiv. i izv.fin.'!C579</f>
        <v>0</v>
      </c>
      <c r="D416" s="79">
        <f>'Rashodi po aktiv. i izv.fin.'!D579</f>
        <v>0</v>
      </c>
      <c r="E416" s="79">
        <f>'Rashodi po aktiv. i izv.fin.'!F579</f>
        <v>0</v>
      </c>
      <c r="F416" s="79">
        <f>'Rashodi po aktiv. i izv.fin.'!G579</f>
        <v>0</v>
      </c>
      <c r="G416" s="98" t="e">
        <f t="shared" si="36"/>
        <v>#DIV/0!</v>
      </c>
      <c r="H416" s="98" t="e">
        <f t="shared" si="37"/>
        <v>#DIV/0!</v>
      </c>
    </row>
    <row r="417" spans="1:8" s="156" customFormat="1" ht="15" customHeight="1">
      <c r="A417" s="155">
        <v>4221</v>
      </c>
      <c r="B417" s="145" t="s">
        <v>1621</v>
      </c>
      <c r="C417" s="79">
        <f>'Rashodi po aktiv. i izv.fin.'!C580</f>
        <v>683.78790895215343</v>
      </c>
      <c r="D417" s="79">
        <f>'Rashodi po aktiv. i izv.fin.'!D580</f>
        <v>6636.14</v>
      </c>
      <c r="E417" s="79">
        <f>'Rashodi po aktiv. i izv.fin.'!F580</f>
        <v>0</v>
      </c>
      <c r="F417" s="79">
        <f>'Rashodi po aktiv. i izv.fin.'!G580</f>
        <v>1990.8421262193906</v>
      </c>
      <c r="G417" s="98">
        <f t="shared" si="36"/>
        <v>0</v>
      </c>
      <c r="H417" s="98">
        <f t="shared" si="37"/>
        <v>0</v>
      </c>
    </row>
    <row r="418" spans="1:8" s="156" customFormat="1" ht="15" customHeight="1">
      <c r="A418" s="155">
        <v>4241</v>
      </c>
      <c r="B418" s="145" t="s">
        <v>1326</v>
      </c>
      <c r="C418" s="79">
        <f>'Rashodi po aktiv. i izv.fin.'!C581</f>
        <v>338.44316145729641</v>
      </c>
      <c r="D418" s="79">
        <f>'Rashodi po aktiv. i izv.fin.'!D581</f>
        <v>0</v>
      </c>
      <c r="E418" s="79">
        <f>'Rashodi po aktiv. i izv.fin.'!F581</f>
        <v>0</v>
      </c>
      <c r="F418" s="79">
        <f>'Rashodi po aktiv. i izv.fin.'!G581</f>
        <v>0</v>
      </c>
      <c r="G418" s="98" t="e">
        <f t="shared" si="36"/>
        <v>#DIV/0!</v>
      </c>
      <c r="H418" s="98" t="e">
        <f t="shared" si="37"/>
        <v>#DIV/0!</v>
      </c>
    </row>
    <row r="419" spans="1:8" s="156" customFormat="1" ht="15" hidden="1" customHeight="1">
      <c r="A419" s="155">
        <v>4244</v>
      </c>
      <c r="B419" s="145" t="s">
        <v>1658</v>
      </c>
      <c r="C419" s="79">
        <f>'Rashodi po aktiv. i izv.fin.'!C582</f>
        <v>0</v>
      </c>
      <c r="D419" s="79">
        <f>'Rashodi po aktiv. i izv.fin.'!D582</f>
        <v>0</v>
      </c>
      <c r="E419" s="79">
        <f>'Rashodi po aktiv. i izv.fin.'!F582</f>
        <v>0</v>
      </c>
      <c r="F419" s="79">
        <f>'Rashodi po aktiv. i izv.fin.'!G582</f>
        <v>0</v>
      </c>
      <c r="G419" s="98" t="e">
        <f t="shared" si="36"/>
        <v>#DIV/0!</v>
      </c>
      <c r="H419" s="98" t="e">
        <f t="shared" si="37"/>
        <v>#DIV/0!</v>
      </c>
    </row>
    <row r="420" spans="1:8" s="19" customFormat="1" ht="15" customHeight="1">
      <c r="A420" s="50"/>
      <c r="B420" s="50" t="s">
        <v>738</v>
      </c>
      <c r="C420" s="53">
        <f t="shared" ref="C420:D420" si="40">SUM(C421:C423)</f>
        <v>699.44920034507925</v>
      </c>
      <c r="D420" s="53">
        <f t="shared" si="40"/>
        <v>0</v>
      </c>
      <c r="E420" s="53">
        <f t="shared" ref="E420" si="41">SUM(E421:E423)</f>
        <v>0</v>
      </c>
      <c r="F420" s="53">
        <f t="shared" ref="F420" si="42">SUM(F421:F423)</f>
        <v>796.33685048775624</v>
      </c>
      <c r="G420" s="101" t="e">
        <f t="shared" si="36"/>
        <v>#DIV/0!</v>
      </c>
      <c r="H420" s="101">
        <f t="shared" si="37"/>
        <v>0</v>
      </c>
    </row>
    <row r="421" spans="1:8" s="156" customFormat="1" ht="15" customHeight="1">
      <c r="A421" s="155">
        <v>4221</v>
      </c>
      <c r="B421" s="145" t="s">
        <v>1287</v>
      </c>
      <c r="C421" s="79">
        <f>'Rashodi po aktiv. i izv.fin.'!C584</f>
        <v>699.44920034507925</v>
      </c>
      <c r="D421" s="79">
        <f>'Rashodi po aktiv. i izv.fin.'!D584</f>
        <v>0</v>
      </c>
      <c r="E421" s="79">
        <f>'Rashodi po aktiv. i izv.fin.'!F584</f>
        <v>0</v>
      </c>
      <c r="F421" s="79">
        <f>'Rashodi po aktiv. i izv.fin.'!G584</f>
        <v>796.33685048775624</v>
      </c>
      <c r="G421" s="98" t="e">
        <f t="shared" si="36"/>
        <v>#DIV/0!</v>
      </c>
      <c r="H421" s="98">
        <f t="shared" si="37"/>
        <v>0</v>
      </c>
    </row>
    <row r="422" spans="1:8" s="156" customFormat="1" ht="18" hidden="1" customHeight="1">
      <c r="A422" s="155">
        <v>4227</v>
      </c>
      <c r="B422" s="145" t="s">
        <v>1288</v>
      </c>
      <c r="C422" s="79">
        <f>'Rashodi po aktiv. i izv.fin.'!C585</f>
        <v>0</v>
      </c>
      <c r="D422" s="79">
        <f>'Rashodi po aktiv. i izv.fin.'!D585</f>
        <v>0</v>
      </c>
      <c r="E422" s="79">
        <f>'Rashodi po aktiv. i izv.fin.'!F585</f>
        <v>0</v>
      </c>
      <c r="F422" s="79">
        <f>'Rashodi po aktiv. i izv.fin.'!G585</f>
        <v>0</v>
      </c>
      <c r="G422" s="98" t="e">
        <f t="shared" si="36"/>
        <v>#DIV/0!</v>
      </c>
      <c r="H422" s="98" t="e">
        <f t="shared" si="37"/>
        <v>#DIV/0!</v>
      </c>
    </row>
    <row r="423" spans="1:8" s="156" customFormat="1" ht="15" hidden="1" customHeight="1">
      <c r="A423" s="155">
        <v>4263</v>
      </c>
      <c r="B423" s="145" t="s">
        <v>1561</v>
      </c>
      <c r="C423" s="79">
        <f>'Rashodi po aktiv. i izv.fin.'!C586</f>
        <v>0</v>
      </c>
      <c r="D423" s="79">
        <f>'Rashodi po aktiv. i izv.fin.'!D586</f>
        <v>0</v>
      </c>
      <c r="E423" s="79">
        <f>'Rashodi po aktiv. i izv.fin.'!F586</f>
        <v>0</v>
      </c>
      <c r="F423" s="79">
        <f>'Rashodi po aktiv. i izv.fin.'!G586</f>
        <v>0</v>
      </c>
      <c r="G423" s="98" t="e">
        <f t="shared" si="36"/>
        <v>#DIV/0!</v>
      </c>
      <c r="H423" s="98" t="e">
        <f t="shared" si="37"/>
        <v>#DIV/0!</v>
      </c>
    </row>
    <row r="424" spans="1:8">
      <c r="A424" s="20"/>
      <c r="B424" s="20" t="s">
        <v>1365</v>
      </c>
      <c r="C424" s="100">
        <f>C4+C14+C66+C222+C169+C57</f>
        <v>7053565.332802441</v>
      </c>
      <c r="D424" s="100">
        <f>D4+D14+D66+D222+D169+D57</f>
        <v>3405714.6199999996</v>
      </c>
      <c r="E424" s="100">
        <f>E4+E14+E66+E222+E169+E57</f>
        <v>3178483.78</v>
      </c>
      <c r="F424" s="100">
        <f>F4+F14+F66+F222+F169+F57</f>
        <v>6259684.5707080755</v>
      </c>
      <c r="G424" s="107">
        <f t="shared" si="36"/>
        <v>93.327954178380352</v>
      </c>
      <c r="H424" s="107">
        <f t="shared" si="37"/>
        <v>50.77705983578754</v>
      </c>
    </row>
  </sheetData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Sheet1</vt:lpstr>
      <vt:lpstr>Sheet 2</vt:lpstr>
      <vt:lpstr>Opći dio</vt:lpstr>
      <vt:lpstr>Opći dio prihodi</vt:lpstr>
      <vt:lpstr>Prihodi po izvorima fin.</vt:lpstr>
      <vt:lpstr>Opći dio rashodi</vt:lpstr>
      <vt:lpstr>Rashodi po izvorima fin.</vt:lpstr>
      <vt:lpstr>Rashodi po aktiv. i izv.fin.</vt:lpstr>
      <vt:lpstr>ZBIRNO PLAN SVEUČILIŠTA</vt:lpstr>
      <vt:lpstr>Izvori financiranja</vt:lpstr>
      <vt:lpstr>FUNKCIJSKA </vt:lpstr>
      <vt:lpstr>'Prihodi po izvorima fin.'!Print_Area</vt:lpstr>
      <vt:lpstr>'Rashodi po aktiv. i izv.fin.'!Print_Area</vt:lpstr>
      <vt:lpstr>'Rashodi po izvorima fin.'!Print_Area</vt:lpstr>
      <vt:lpstr>'ZBIRNO PLAN SVEUČILIŠTA'!Print_Area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Vladimirka Telenta</dc:creator>
  <cp:lastModifiedBy>Vladimirka Telenta</cp:lastModifiedBy>
  <cp:lastPrinted>2023-07-20T12:03:18Z</cp:lastPrinted>
  <dcterms:created xsi:type="dcterms:W3CDTF">2015-03-27T08:41:49Z</dcterms:created>
  <dcterms:modified xsi:type="dcterms:W3CDTF">2023-07-20T12:03:29Z</dcterms:modified>
</cp:coreProperties>
</file>