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D:\Users\Vladimirka Telenta\Desktop\Vlatka\MZO\FINANCIJSKI PLANOVI\planovi 2023\IZVRŠENJE\GODIŠNJI IZVJEŠTAJ O IZVRŠENJU 2023\"/>
    </mc:Choice>
  </mc:AlternateContent>
  <xr:revisionPtr revIDLastSave="0" documentId="13_ncr:1_{7F4CEAE5-D3D3-4595-9916-D7D236B4111D}" xr6:coauthVersionLast="36" xr6:coauthVersionMax="36" xr10:uidLastSave="{00000000-0000-0000-0000-000000000000}"/>
  <bookViews>
    <workbookView xWindow="0" yWindow="0" windowWidth="28800" windowHeight="11928" tabRatio="894" firstSheet="2" activeTab="8" xr2:uid="{00000000-000D-0000-FFFF-FFFF00000000}"/>
  </bookViews>
  <sheets>
    <sheet name="Sheet1" sheetId="1" state="hidden" r:id="rId1"/>
    <sheet name="Sheet 2" sheetId="2" state="hidden" r:id="rId2"/>
    <sheet name="Opći dio" sheetId="8" r:id="rId3"/>
    <sheet name="Opći dio prihodi" sheetId="9" r:id="rId4"/>
    <sheet name="Prihodi po izvorima fin." sheetId="7" r:id="rId5"/>
    <sheet name="Opći dio rashodi" sheetId="10" r:id="rId6"/>
    <sheet name="Rashodi po izvorima fin." sheetId="3" r:id="rId7"/>
    <sheet name="Rashodi po aktiv. i izv.fin." sheetId="5" r:id="rId8"/>
    <sheet name="Izvršenje EU projekata" sheetId="15" r:id="rId9"/>
    <sheet name="UNIRI PLAN IZVRŠENJE" sheetId="12" r:id="rId10"/>
    <sheet name="FUNKCIJSKA " sheetId="13" r:id="rId11"/>
    <sheet name="Posebni dio Izvršenja" sheetId="16" r:id="rId12"/>
  </sheets>
  <definedNames>
    <definedName name="_xlnm.Print_Area" localSheetId="2">'Opći dio'!$A$2:$H$40</definedName>
    <definedName name="_xlnm.Print_Area" localSheetId="4">'Prihodi po izvorima fin.'!$A$1:$H$49</definedName>
    <definedName name="_xlnm.Print_Area" localSheetId="7">'Rashodi po aktiv. i izv.fin.'!$A$1:$J$970</definedName>
    <definedName name="_xlnm.Print_Area" localSheetId="6">'Rashodi po izvorima fin.'!$A$1:$K$520</definedName>
    <definedName name="_xlnm.Print_Area" localSheetId="9">'UNIRI PLAN IZVRŠENJE'!$A$1:$J$547</definedName>
  </definedNames>
  <calcPr calcId="191029"/>
  <pivotCaches>
    <pivotCache cacheId="1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2" l="1"/>
  <c r="D117" i="16" l="1"/>
  <c r="E117" i="16"/>
  <c r="F117" i="16"/>
  <c r="C117" i="16"/>
  <c r="D116" i="16"/>
  <c r="E116" i="16"/>
  <c r="F116" i="16"/>
  <c r="C116" i="16"/>
  <c r="D118" i="16"/>
  <c r="E118" i="16"/>
  <c r="F118" i="16"/>
  <c r="F112" i="16" s="1"/>
  <c r="C118" i="16"/>
  <c r="G118" i="16" s="1"/>
  <c r="C133" i="16"/>
  <c r="D136" i="16"/>
  <c r="E136" i="16"/>
  <c r="F136" i="16"/>
  <c r="C136" i="16"/>
  <c r="D133" i="16"/>
  <c r="E133" i="16"/>
  <c r="F133" i="16"/>
  <c r="D131" i="16"/>
  <c r="E131" i="16"/>
  <c r="F131" i="16"/>
  <c r="C131" i="16"/>
  <c r="D127" i="16"/>
  <c r="E127" i="16"/>
  <c r="F127" i="16"/>
  <c r="C127" i="16"/>
  <c r="D125" i="16"/>
  <c r="E125" i="16"/>
  <c r="F125" i="16"/>
  <c r="C125" i="16"/>
  <c r="D124" i="16"/>
  <c r="E124" i="16"/>
  <c r="F124" i="16"/>
  <c r="C124" i="16"/>
  <c r="D123" i="16"/>
  <c r="E123" i="16"/>
  <c r="F123" i="16"/>
  <c r="C123" i="16"/>
  <c r="D122" i="16"/>
  <c r="E122" i="16"/>
  <c r="F122" i="16"/>
  <c r="C122" i="16"/>
  <c r="D121" i="16"/>
  <c r="E121" i="16"/>
  <c r="F121" i="16"/>
  <c r="C121" i="16"/>
  <c r="D114" i="16"/>
  <c r="E114" i="16"/>
  <c r="F114" i="16"/>
  <c r="C114" i="16"/>
  <c r="D115" i="16"/>
  <c r="D113" i="16" s="1"/>
  <c r="E115" i="16"/>
  <c r="E113" i="16" s="1"/>
  <c r="F115" i="16"/>
  <c r="F113" i="16" s="1"/>
  <c r="C115" i="16"/>
  <c r="C113" i="16" s="1"/>
  <c r="D111" i="16"/>
  <c r="E111" i="16"/>
  <c r="F111" i="16"/>
  <c r="C111" i="16"/>
  <c r="D110" i="16"/>
  <c r="E110" i="16"/>
  <c r="F110" i="16"/>
  <c r="C110" i="16"/>
  <c r="D109" i="16"/>
  <c r="E109" i="16"/>
  <c r="F109" i="16"/>
  <c r="C109" i="16"/>
  <c r="D107" i="16"/>
  <c r="E107" i="16"/>
  <c r="F107" i="16"/>
  <c r="C107" i="16"/>
  <c r="D106" i="16"/>
  <c r="E106" i="16"/>
  <c r="F106" i="16"/>
  <c r="C106" i="16"/>
  <c r="D105" i="16"/>
  <c r="E105" i="16"/>
  <c r="F105" i="16"/>
  <c r="C105" i="16"/>
  <c r="D104" i="16"/>
  <c r="E104" i="16"/>
  <c r="F104" i="16"/>
  <c r="C104" i="16"/>
  <c r="D103" i="16"/>
  <c r="E103" i="16"/>
  <c r="F103" i="16"/>
  <c r="C103" i="16"/>
  <c r="D102" i="16"/>
  <c r="E102" i="16"/>
  <c r="F102" i="16"/>
  <c r="C102" i="16"/>
  <c r="D98" i="16"/>
  <c r="E98" i="16"/>
  <c r="F98" i="16"/>
  <c r="C98" i="16"/>
  <c r="D95" i="16"/>
  <c r="E95" i="16"/>
  <c r="F95" i="16"/>
  <c r="C95" i="16"/>
  <c r="D94" i="16"/>
  <c r="E94" i="16"/>
  <c r="F94" i="16"/>
  <c r="C94" i="16"/>
  <c r="D93" i="16"/>
  <c r="E93" i="16"/>
  <c r="F93" i="16"/>
  <c r="C93" i="16"/>
  <c r="D92" i="16"/>
  <c r="E92" i="16"/>
  <c r="F92" i="16"/>
  <c r="C92" i="16"/>
  <c r="D91" i="16"/>
  <c r="E91" i="16"/>
  <c r="F91" i="16"/>
  <c r="C91" i="16"/>
  <c r="D86" i="16"/>
  <c r="E86" i="16"/>
  <c r="F86" i="16"/>
  <c r="C86" i="16"/>
  <c r="D83" i="16"/>
  <c r="E83" i="16"/>
  <c r="F83" i="16"/>
  <c r="C83" i="16"/>
  <c r="D82" i="16"/>
  <c r="E82" i="16"/>
  <c r="F82" i="16"/>
  <c r="C82" i="16"/>
  <c r="D81" i="16"/>
  <c r="E81" i="16"/>
  <c r="F81" i="16"/>
  <c r="C81" i="16"/>
  <c r="D80" i="16"/>
  <c r="E80" i="16"/>
  <c r="F80" i="16"/>
  <c r="C80" i="16"/>
  <c r="D79" i="16"/>
  <c r="E79" i="16"/>
  <c r="F79" i="16"/>
  <c r="C79" i="16"/>
  <c r="D76" i="16"/>
  <c r="E76" i="16"/>
  <c r="F76" i="16"/>
  <c r="C76" i="16"/>
  <c r="D73" i="16"/>
  <c r="E73" i="16"/>
  <c r="F73" i="16"/>
  <c r="C73" i="16"/>
  <c r="D72" i="16"/>
  <c r="E72" i="16"/>
  <c r="F72" i="16"/>
  <c r="C72" i="16"/>
  <c r="D71" i="16"/>
  <c r="E71" i="16"/>
  <c r="F71" i="16"/>
  <c r="C71" i="16"/>
  <c r="D70" i="16"/>
  <c r="E70" i="16"/>
  <c r="F70" i="16"/>
  <c r="C70" i="16"/>
  <c r="D69" i="16"/>
  <c r="E69" i="16"/>
  <c r="F69" i="16"/>
  <c r="C69" i="16"/>
  <c r="H118" i="16" l="1"/>
  <c r="D112" i="16"/>
  <c r="G116" i="16"/>
  <c r="C112" i="16"/>
  <c r="D64" i="16"/>
  <c r="E64" i="16"/>
  <c r="F64" i="16"/>
  <c r="C64" i="16"/>
  <c r="G64" i="16" s="1"/>
  <c r="D63" i="16"/>
  <c r="D62" i="16" s="1"/>
  <c r="D61" i="16" s="1"/>
  <c r="E63" i="16"/>
  <c r="F63" i="16"/>
  <c r="C63" i="16"/>
  <c r="G63" i="16" s="1"/>
  <c r="D60" i="16"/>
  <c r="D59" i="16" s="1"/>
  <c r="E60" i="16"/>
  <c r="H60" i="16" s="1"/>
  <c r="F60" i="16"/>
  <c r="C60" i="16"/>
  <c r="G60" i="16" s="1"/>
  <c r="D58" i="16"/>
  <c r="E58" i="16"/>
  <c r="H58" i="16" s="1"/>
  <c r="F58" i="16"/>
  <c r="C58" i="16"/>
  <c r="D57" i="16"/>
  <c r="E57" i="16"/>
  <c r="F57" i="16"/>
  <c r="C57" i="16"/>
  <c r="D53" i="16"/>
  <c r="E53" i="16"/>
  <c r="F53" i="16"/>
  <c r="C53" i="16"/>
  <c r="D54" i="16"/>
  <c r="D52" i="16" s="1"/>
  <c r="E54" i="16"/>
  <c r="F54" i="16"/>
  <c r="F52" i="16" s="1"/>
  <c r="C54" i="16"/>
  <c r="C52" i="16" s="1"/>
  <c r="D51" i="16"/>
  <c r="E51" i="16"/>
  <c r="F51" i="16"/>
  <c r="C51" i="16"/>
  <c r="G51" i="16" s="1"/>
  <c r="D50" i="16"/>
  <c r="E50" i="16"/>
  <c r="F50" i="16"/>
  <c r="C50" i="16"/>
  <c r="G50" i="16" s="1"/>
  <c r="D49" i="16"/>
  <c r="E49" i="16"/>
  <c r="F49" i="16"/>
  <c r="C49" i="16"/>
  <c r="G49" i="16" s="1"/>
  <c r="D48" i="16"/>
  <c r="E48" i="16"/>
  <c r="F48" i="16"/>
  <c r="C48" i="16"/>
  <c r="D47" i="16"/>
  <c r="E47" i="16"/>
  <c r="F47" i="16"/>
  <c r="C47" i="16"/>
  <c r="G47" i="16" s="1"/>
  <c r="D44" i="16"/>
  <c r="D43" i="16" s="1"/>
  <c r="E44" i="16"/>
  <c r="F44" i="16"/>
  <c r="C44" i="16"/>
  <c r="G44" i="16" s="1"/>
  <c r="D42" i="16"/>
  <c r="E42" i="16"/>
  <c r="F42" i="16"/>
  <c r="C42" i="16"/>
  <c r="G42" i="16" s="1"/>
  <c r="D41" i="16"/>
  <c r="D40" i="16" s="1"/>
  <c r="D39" i="16" s="1"/>
  <c r="E41" i="16"/>
  <c r="F41" i="16"/>
  <c r="C41" i="16"/>
  <c r="G41" i="16" s="1"/>
  <c r="D36" i="16"/>
  <c r="E36" i="16"/>
  <c r="F36" i="16"/>
  <c r="C36" i="16"/>
  <c r="D35" i="16"/>
  <c r="E35" i="16"/>
  <c r="F35" i="16"/>
  <c r="C35" i="16"/>
  <c r="D34" i="16"/>
  <c r="D33" i="16" s="1"/>
  <c r="D32" i="16" s="1"/>
  <c r="D31" i="16" s="1"/>
  <c r="D30" i="16" s="1"/>
  <c r="E34" i="16"/>
  <c r="F34" i="16"/>
  <c r="C34" i="16"/>
  <c r="G34" i="16" s="1"/>
  <c r="D28" i="16"/>
  <c r="E28" i="16"/>
  <c r="F28" i="16"/>
  <c r="C28" i="16"/>
  <c r="D29" i="16"/>
  <c r="D27" i="16" s="1"/>
  <c r="E29" i="16"/>
  <c r="F29" i="16"/>
  <c r="C29" i="16"/>
  <c r="G29" i="16" s="1"/>
  <c r="D26" i="16"/>
  <c r="E26" i="16"/>
  <c r="H26" i="16" s="1"/>
  <c r="F26" i="16"/>
  <c r="C26" i="16"/>
  <c r="G26" i="16" s="1"/>
  <c r="D25" i="16"/>
  <c r="E25" i="16"/>
  <c r="F25" i="16"/>
  <c r="C25" i="16"/>
  <c r="G25" i="16" s="1"/>
  <c r="D24" i="16"/>
  <c r="E24" i="16"/>
  <c r="E22" i="16" s="1"/>
  <c r="F24" i="16"/>
  <c r="C24" i="16"/>
  <c r="D23" i="16"/>
  <c r="D22" i="16" s="1"/>
  <c r="E23" i="16"/>
  <c r="F23" i="16"/>
  <c r="C23" i="16"/>
  <c r="D18" i="16"/>
  <c r="E18" i="16"/>
  <c r="H18" i="16" s="1"/>
  <c r="F18" i="16"/>
  <c r="C18" i="16"/>
  <c r="G18" i="16" s="1"/>
  <c r="D17" i="16"/>
  <c r="E17" i="16"/>
  <c r="H17" i="16" s="1"/>
  <c r="F17" i="16"/>
  <c r="C17" i="16"/>
  <c r="G17" i="16" s="1"/>
  <c r="C16" i="16"/>
  <c r="D135" i="16"/>
  <c r="D134" i="16" s="1"/>
  <c r="D132" i="16"/>
  <c r="D129" i="16"/>
  <c r="D128" i="16" s="1"/>
  <c r="D126" i="16"/>
  <c r="D120" i="16"/>
  <c r="D108" i="16"/>
  <c r="D101" i="16"/>
  <c r="D100" i="16" s="1"/>
  <c r="D96" i="16"/>
  <c r="D90" i="16"/>
  <c r="D84" i="16"/>
  <c r="D78" i="16"/>
  <c r="D77" i="16" s="1"/>
  <c r="D74" i="16"/>
  <c r="D68" i="16"/>
  <c r="C126" i="16"/>
  <c r="E84" i="16"/>
  <c r="H69" i="16"/>
  <c r="H70" i="16"/>
  <c r="H71" i="16"/>
  <c r="H72" i="16"/>
  <c r="H73" i="16"/>
  <c r="H75" i="16"/>
  <c r="H76" i="16"/>
  <c r="H79" i="16"/>
  <c r="H80" i="16"/>
  <c r="H81" i="16"/>
  <c r="H82" i="16"/>
  <c r="H83" i="16"/>
  <c r="H85" i="16"/>
  <c r="H86" i="16"/>
  <c r="H91" i="16"/>
  <c r="H92" i="16"/>
  <c r="H93" i="16"/>
  <c r="H94" i="16"/>
  <c r="H95" i="16"/>
  <c r="H97" i="16"/>
  <c r="H98" i="16"/>
  <c r="H99" i="16"/>
  <c r="H102" i="16"/>
  <c r="H103" i="16"/>
  <c r="H104" i="16"/>
  <c r="H105" i="16"/>
  <c r="H106" i="16"/>
  <c r="H107" i="16"/>
  <c r="H109" i="16"/>
  <c r="H110" i="16"/>
  <c r="H111" i="16"/>
  <c r="H115" i="16"/>
  <c r="H121" i="16"/>
  <c r="H122" i="16"/>
  <c r="H123" i="16"/>
  <c r="H124" i="16"/>
  <c r="H125" i="16"/>
  <c r="H127" i="16"/>
  <c r="H130" i="16"/>
  <c r="H131" i="16"/>
  <c r="H133" i="16"/>
  <c r="H136" i="16"/>
  <c r="G48" i="16"/>
  <c r="G69" i="16"/>
  <c r="G70" i="16"/>
  <c r="G71" i="16"/>
  <c r="G72" i="16"/>
  <c r="G73" i="16"/>
  <c r="G75" i="16"/>
  <c r="G76" i="16"/>
  <c r="G79" i="16"/>
  <c r="G80" i="16"/>
  <c r="G81" i="16"/>
  <c r="G82" i="16"/>
  <c r="G83" i="16"/>
  <c r="G85" i="16"/>
  <c r="G86" i="16"/>
  <c r="G91" i="16"/>
  <c r="G92" i="16"/>
  <c r="G93" i="16"/>
  <c r="G94" i="16"/>
  <c r="G95" i="16"/>
  <c r="G97" i="16"/>
  <c r="G98" i="16"/>
  <c r="G99" i="16"/>
  <c r="G102" i="16"/>
  <c r="G103" i="16"/>
  <c r="G104" i="16"/>
  <c r="G105" i="16"/>
  <c r="G106" i="16"/>
  <c r="G107" i="16"/>
  <c r="G109" i="16"/>
  <c r="G110" i="16"/>
  <c r="G111" i="16"/>
  <c r="G115" i="16"/>
  <c r="G121" i="16"/>
  <c r="G122" i="16"/>
  <c r="G123" i="16"/>
  <c r="G124" i="16"/>
  <c r="G125" i="16"/>
  <c r="G127" i="16"/>
  <c r="G130" i="16"/>
  <c r="G131" i="16"/>
  <c r="G133" i="16"/>
  <c r="G136" i="16"/>
  <c r="H9" i="16"/>
  <c r="G9" i="16"/>
  <c r="F9" i="16"/>
  <c r="E9" i="16"/>
  <c r="D9" i="16"/>
  <c r="C9" i="16"/>
  <c r="H116" i="16" l="1"/>
  <c r="E112" i="16"/>
  <c r="C22" i="16"/>
  <c r="G35" i="16"/>
  <c r="F22" i="16"/>
  <c r="H29" i="16"/>
  <c r="H36" i="16"/>
  <c r="G58" i="16"/>
  <c r="H24" i="16"/>
  <c r="H25" i="16"/>
  <c r="H34" i="16"/>
  <c r="H35" i="16"/>
  <c r="H41" i="16"/>
  <c r="H42" i="16"/>
  <c r="H44" i="16"/>
  <c r="H47" i="16"/>
  <c r="H48" i="16"/>
  <c r="G54" i="16"/>
  <c r="G24" i="16"/>
  <c r="D67" i="16"/>
  <c r="D66" i="16" s="1"/>
  <c r="D65" i="16" s="1"/>
  <c r="D89" i="16"/>
  <c r="G57" i="16"/>
  <c r="H49" i="16"/>
  <c r="H50" i="16"/>
  <c r="H51" i="16"/>
  <c r="H54" i="16"/>
  <c r="E52" i="16"/>
  <c r="H63" i="16"/>
  <c r="H64" i="16"/>
  <c r="D119" i="16"/>
  <c r="D56" i="16"/>
  <c r="D55" i="16" s="1"/>
  <c r="H57" i="16"/>
  <c r="G36" i="16"/>
  <c r="D21" i="16"/>
  <c r="D20" i="16" s="1"/>
  <c r="D19" i="16" s="1"/>
  <c r="D46" i="16"/>
  <c r="D45" i="16" s="1"/>
  <c r="G28" i="16"/>
  <c r="H28" i="16"/>
  <c r="D16" i="16"/>
  <c r="D15" i="16" s="1"/>
  <c r="D14" i="16" s="1"/>
  <c r="D13" i="16" s="1"/>
  <c r="F135" i="16"/>
  <c r="F134" i="16" s="1"/>
  <c r="E135" i="16"/>
  <c r="E134" i="16" s="1"/>
  <c r="C135" i="16"/>
  <c r="C134" i="16" s="1"/>
  <c r="F132" i="16"/>
  <c r="E132" i="16"/>
  <c r="H132" i="16" s="1"/>
  <c r="C132" i="16"/>
  <c r="F129" i="16"/>
  <c r="E129" i="16"/>
  <c r="C129" i="16"/>
  <c r="F126" i="16"/>
  <c r="E126" i="16"/>
  <c r="F120" i="16"/>
  <c r="E120" i="16"/>
  <c r="C120" i="16"/>
  <c r="F108" i="16"/>
  <c r="E108" i="16"/>
  <c r="C108" i="16"/>
  <c r="F101" i="16"/>
  <c r="E101" i="16"/>
  <c r="C101" i="16"/>
  <c r="F96" i="16"/>
  <c r="E96" i="16"/>
  <c r="C96" i="16"/>
  <c r="F90" i="16"/>
  <c r="E90" i="16"/>
  <c r="C90" i="16"/>
  <c r="F84" i="16"/>
  <c r="H84" i="16" s="1"/>
  <c r="C84" i="16"/>
  <c r="G84" i="16" s="1"/>
  <c r="F78" i="16"/>
  <c r="E78" i="16"/>
  <c r="C78" i="16"/>
  <c r="F74" i="16"/>
  <c r="E74" i="16"/>
  <c r="C74" i="16"/>
  <c r="F68" i="16"/>
  <c r="E68" i="16"/>
  <c r="C68" i="16"/>
  <c r="F62" i="16"/>
  <c r="E62" i="16"/>
  <c r="E61" i="16" s="1"/>
  <c r="C62" i="16"/>
  <c r="C61" i="16" s="1"/>
  <c r="F59" i="16"/>
  <c r="E59" i="16"/>
  <c r="C59" i="16"/>
  <c r="F56" i="16"/>
  <c r="E56" i="16"/>
  <c r="C56" i="16"/>
  <c r="F46" i="16"/>
  <c r="E46" i="16"/>
  <c r="C46" i="16"/>
  <c r="F43" i="16"/>
  <c r="E43" i="16"/>
  <c r="C43" i="16"/>
  <c r="F40" i="16"/>
  <c r="E40" i="16"/>
  <c r="C40" i="16"/>
  <c r="F33" i="16"/>
  <c r="E33" i="16"/>
  <c r="E32" i="16" s="1"/>
  <c r="E31" i="16" s="1"/>
  <c r="E30" i="16" s="1"/>
  <c r="C33" i="16"/>
  <c r="C32" i="16" s="1"/>
  <c r="F27" i="16"/>
  <c r="E27" i="16"/>
  <c r="C27" i="16"/>
  <c r="F16" i="16"/>
  <c r="E16" i="16"/>
  <c r="E15" i="16" s="1"/>
  <c r="E14" i="16" s="1"/>
  <c r="E13" i="16" s="1"/>
  <c r="C15" i="16"/>
  <c r="C89" i="16" l="1"/>
  <c r="G132" i="16"/>
  <c r="D38" i="16"/>
  <c r="D37" i="16" s="1"/>
  <c r="F128" i="16"/>
  <c r="D88" i="16"/>
  <c r="D87" i="16" s="1"/>
  <c r="H74" i="16"/>
  <c r="H96" i="16"/>
  <c r="G96" i="16"/>
  <c r="G78" i="16"/>
  <c r="H126" i="16"/>
  <c r="F67" i="16"/>
  <c r="G74" i="16"/>
  <c r="E119" i="16"/>
  <c r="G129" i="16"/>
  <c r="G68" i="16"/>
  <c r="F77" i="16"/>
  <c r="E89" i="16"/>
  <c r="H129" i="16"/>
  <c r="G126" i="16"/>
  <c r="H59" i="16"/>
  <c r="G59" i="16"/>
  <c r="G112" i="16"/>
  <c r="G113" i="16"/>
  <c r="H113" i="16"/>
  <c r="H135" i="16"/>
  <c r="G135" i="16"/>
  <c r="F119" i="16"/>
  <c r="H120" i="16"/>
  <c r="G120" i="16"/>
  <c r="E100" i="16"/>
  <c r="G108" i="16"/>
  <c r="H108" i="16"/>
  <c r="F100" i="16"/>
  <c r="H101" i="16"/>
  <c r="G101" i="16"/>
  <c r="G90" i="16"/>
  <c r="H90" i="16"/>
  <c r="E77" i="16"/>
  <c r="H78" i="16"/>
  <c r="E67" i="16"/>
  <c r="H67" i="16" s="1"/>
  <c r="H68" i="16"/>
  <c r="F61" i="16"/>
  <c r="H62" i="16"/>
  <c r="G62" i="16"/>
  <c r="F55" i="16"/>
  <c r="G56" i="16"/>
  <c r="H56" i="16"/>
  <c r="E45" i="16"/>
  <c r="H52" i="16"/>
  <c r="G52" i="16"/>
  <c r="F45" i="16"/>
  <c r="H46" i="16"/>
  <c r="G46" i="16"/>
  <c r="E39" i="16"/>
  <c r="G43" i="16"/>
  <c r="H43" i="16"/>
  <c r="H40" i="16"/>
  <c r="G40" i="16"/>
  <c r="F32" i="16"/>
  <c r="H33" i="16"/>
  <c r="G33" i="16"/>
  <c r="E21" i="16"/>
  <c r="E20" i="16" s="1"/>
  <c r="E19" i="16" s="1"/>
  <c r="G27" i="16"/>
  <c r="H27" i="16"/>
  <c r="F21" i="16"/>
  <c r="H22" i="16"/>
  <c r="G22" i="16"/>
  <c r="F15" i="16"/>
  <c r="H16" i="16"/>
  <c r="G16" i="16"/>
  <c r="E128" i="16"/>
  <c r="E55" i="16"/>
  <c r="C21" i="16"/>
  <c r="C20" i="16" s="1"/>
  <c r="C55" i="16"/>
  <c r="C67" i="16"/>
  <c r="G67" i="16" s="1"/>
  <c r="C77" i="16"/>
  <c r="G77" i="16" s="1"/>
  <c r="F89" i="16"/>
  <c r="C100" i="16"/>
  <c r="C119" i="16"/>
  <c r="C128" i="16"/>
  <c r="F39" i="16"/>
  <c r="C45" i="16"/>
  <c r="C14" i="16"/>
  <c r="C13" i="16" s="1"/>
  <c r="C31" i="16"/>
  <c r="C39" i="16"/>
  <c r="D12" i="16" l="1"/>
  <c r="D11" i="16" s="1"/>
  <c r="D10" i="16" s="1"/>
  <c r="G128" i="16"/>
  <c r="H128" i="16"/>
  <c r="H77" i="16"/>
  <c r="F66" i="16"/>
  <c r="F65" i="16" s="1"/>
  <c r="E38" i="16"/>
  <c r="E37" i="16" s="1"/>
  <c r="C38" i="16"/>
  <c r="H112" i="16"/>
  <c r="H134" i="16"/>
  <c r="G134" i="16"/>
  <c r="G119" i="16"/>
  <c r="H119" i="16"/>
  <c r="E88" i="16"/>
  <c r="E87" i="16" s="1"/>
  <c r="G100" i="16"/>
  <c r="H100" i="16"/>
  <c r="F88" i="16"/>
  <c r="H89" i="16"/>
  <c r="G89" i="16"/>
  <c r="E66" i="16"/>
  <c r="E65" i="16" s="1"/>
  <c r="H61" i="16"/>
  <c r="G61" i="16"/>
  <c r="H55" i="16"/>
  <c r="G55" i="16"/>
  <c r="H45" i="16"/>
  <c r="G45" i="16"/>
  <c r="F38" i="16"/>
  <c r="G39" i="16"/>
  <c r="H39" i="16"/>
  <c r="F31" i="16"/>
  <c r="H32" i="16"/>
  <c r="G32" i="16"/>
  <c r="F20" i="16"/>
  <c r="G21" i="16"/>
  <c r="H21" i="16"/>
  <c r="F14" i="16"/>
  <c r="H15" i="16"/>
  <c r="G15" i="16"/>
  <c r="C66" i="16"/>
  <c r="C88" i="16"/>
  <c r="C87" i="16" s="1"/>
  <c r="C19" i="16"/>
  <c r="C30" i="16"/>
  <c r="H65" i="16" l="1"/>
  <c r="H66" i="16"/>
  <c r="G66" i="16"/>
  <c r="C65" i="16"/>
  <c r="G65" i="16" s="1"/>
  <c r="E12" i="16"/>
  <c r="F87" i="16"/>
  <c r="G88" i="16"/>
  <c r="H88" i="16"/>
  <c r="E11" i="16"/>
  <c r="E10" i="16" s="1"/>
  <c r="F37" i="16"/>
  <c r="H38" i="16"/>
  <c r="G38" i="16"/>
  <c r="F30" i="16"/>
  <c r="G31" i="16"/>
  <c r="H31" i="16"/>
  <c r="F19" i="16"/>
  <c r="G20" i="16"/>
  <c r="H20" i="16"/>
  <c r="F13" i="16"/>
  <c r="H14" i="16"/>
  <c r="G14" i="16"/>
  <c r="C37" i="16"/>
  <c r="H87" i="16" l="1"/>
  <c r="G87" i="16"/>
  <c r="H37" i="16"/>
  <c r="G37" i="16"/>
  <c r="H30" i="16"/>
  <c r="G30" i="16"/>
  <c r="H19" i="16"/>
  <c r="G19" i="16"/>
  <c r="H13" i="16"/>
  <c r="G13" i="16"/>
  <c r="F12" i="16"/>
  <c r="C12" i="16"/>
  <c r="C11" i="16" s="1"/>
  <c r="F11" i="16" l="1"/>
  <c r="H12" i="16"/>
  <c r="G12" i="16"/>
  <c r="C10" i="16"/>
  <c r="F10" i="16" l="1"/>
  <c r="H11" i="16"/>
  <c r="G11" i="16"/>
  <c r="J16" i="13"/>
  <c r="G10" i="16" l="1"/>
  <c r="H10" i="16"/>
  <c r="F21" i="7" l="1"/>
  <c r="F10" i="7"/>
  <c r="F9" i="7"/>
  <c r="I3" i="9"/>
  <c r="F4" i="7"/>
  <c r="J6" i="12" l="1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12" i="12"/>
  <c r="J113" i="12"/>
  <c r="J114" i="12"/>
  <c r="J115" i="12"/>
  <c r="J116" i="12"/>
  <c r="J117" i="12"/>
  <c r="J118" i="12"/>
  <c r="J119" i="12"/>
  <c r="J120" i="12"/>
  <c r="J121" i="12"/>
  <c r="J122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7" i="12"/>
  <c r="J138" i="12"/>
  <c r="J139" i="12"/>
  <c r="J140" i="12"/>
  <c r="J141" i="12"/>
  <c r="J142" i="12"/>
  <c r="J143" i="12"/>
  <c r="J144" i="12"/>
  <c r="J145" i="12"/>
  <c r="J146" i="12"/>
  <c r="J147" i="12"/>
  <c r="J148" i="12"/>
  <c r="J149" i="12"/>
  <c r="J150" i="12"/>
  <c r="J151" i="12"/>
  <c r="J152" i="12"/>
  <c r="J153" i="12"/>
  <c r="J154" i="12"/>
  <c r="J155" i="12"/>
  <c r="J156" i="12"/>
  <c r="J157" i="12"/>
  <c r="J158" i="12"/>
  <c r="J159" i="12"/>
  <c r="J160" i="12"/>
  <c r="J161" i="12"/>
  <c r="J162" i="12"/>
  <c r="J163" i="12"/>
  <c r="J164" i="12"/>
  <c r="J165" i="12"/>
  <c r="J166" i="12"/>
  <c r="J167" i="12"/>
  <c r="J168" i="12"/>
  <c r="J169" i="12"/>
  <c r="J170" i="12"/>
  <c r="J171" i="12"/>
  <c r="J172" i="12"/>
  <c r="J173" i="12"/>
  <c r="J174" i="12"/>
  <c r="J175" i="12"/>
  <c r="J176" i="12"/>
  <c r="J177" i="12"/>
  <c r="J178" i="12"/>
  <c r="J179" i="12"/>
  <c r="J180" i="12"/>
  <c r="J181" i="12"/>
  <c r="J182" i="12"/>
  <c r="J183" i="12"/>
  <c r="J184" i="12"/>
  <c r="J185" i="12"/>
  <c r="J186" i="12"/>
  <c r="J187" i="12"/>
  <c r="J188" i="12"/>
  <c r="J189" i="12"/>
  <c r="J190" i="12"/>
  <c r="J191" i="12"/>
  <c r="J192" i="12"/>
  <c r="J193" i="12"/>
  <c r="J194" i="12"/>
  <c r="J195" i="12"/>
  <c r="J196" i="12"/>
  <c r="J197" i="12"/>
  <c r="J198" i="12"/>
  <c r="J199" i="12"/>
  <c r="J200" i="12"/>
  <c r="J201" i="12"/>
  <c r="J202" i="12"/>
  <c r="J203" i="12"/>
  <c r="J227" i="12"/>
  <c r="J233" i="12"/>
  <c r="J234" i="12"/>
  <c r="J235" i="12"/>
  <c r="J236" i="12"/>
  <c r="J237" i="12"/>
  <c r="J238" i="12"/>
  <c r="J239" i="12"/>
  <c r="J240" i="12"/>
  <c r="J241" i="12"/>
  <c r="J242" i="12"/>
  <c r="J243" i="12"/>
  <c r="J244" i="12"/>
  <c r="J245" i="12"/>
  <c r="J246" i="12"/>
  <c r="J247" i="12"/>
  <c r="J248" i="12"/>
  <c r="J249" i="12"/>
  <c r="J250" i="12"/>
  <c r="J251" i="12"/>
  <c r="J252" i="12"/>
  <c r="J253" i="12"/>
  <c r="J254" i="12"/>
  <c r="J255" i="12"/>
  <c r="J256" i="12"/>
  <c r="J257" i="12"/>
  <c r="J258" i="12"/>
  <c r="J259" i="12"/>
  <c r="J260" i="12"/>
  <c r="J261" i="12"/>
  <c r="J262" i="12"/>
  <c r="J263" i="12"/>
  <c r="J264" i="12"/>
  <c r="J265" i="12"/>
  <c r="J266" i="12"/>
  <c r="J267" i="12"/>
  <c r="J268" i="12"/>
  <c r="J269" i="12"/>
  <c r="J270" i="12"/>
  <c r="J271" i="12"/>
  <c r="J272" i="12"/>
  <c r="J273" i="12"/>
  <c r="J274" i="12"/>
  <c r="J275" i="12"/>
  <c r="J276" i="12"/>
  <c r="J277" i="12"/>
  <c r="J278" i="12"/>
  <c r="J279" i="12"/>
  <c r="J280" i="12"/>
  <c r="J281" i="12"/>
  <c r="J282" i="12"/>
  <c r="J283" i="12"/>
  <c r="J284" i="12"/>
  <c r="J285" i="12"/>
  <c r="J286" i="12"/>
  <c r="J287" i="12"/>
  <c r="J288" i="12"/>
  <c r="J289" i="12"/>
  <c r="J290" i="12"/>
  <c r="J291" i="12"/>
  <c r="J292" i="12"/>
  <c r="J293" i="12"/>
  <c r="J294" i="12"/>
  <c r="J295" i="12"/>
  <c r="J296" i="12"/>
  <c r="J297" i="12"/>
  <c r="J298" i="12"/>
  <c r="J299" i="12"/>
  <c r="J300" i="12"/>
  <c r="J301" i="12"/>
  <c r="J302" i="12"/>
  <c r="J303" i="12"/>
  <c r="J304" i="12"/>
  <c r="J305" i="12"/>
  <c r="J306" i="12"/>
  <c r="J307" i="12"/>
  <c r="J308" i="12"/>
  <c r="J309" i="12"/>
  <c r="J310" i="12"/>
  <c r="J311" i="12"/>
  <c r="J312" i="12"/>
  <c r="J313" i="12"/>
  <c r="J314" i="12"/>
  <c r="J315" i="12"/>
  <c r="J316" i="12"/>
  <c r="J317" i="12"/>
  <c r="J318" i="12"/>
  <c r="J319" i="12"/>
  <c r="J320" i="12"/>
  <c r="J321" i="12"/>
  <c r="J322" i="12"/>
  <c r="J323" i="12"/>
  <c r="J324" i="12"/>
  <c r="J325" i="12"/>
  <c r="J326" i="12"/>
  <c r="J327" i="12"/>
  <c r="J328" i="12"/>
  <c r="J329" i="12"/>
  <c r="J330" i="12"/>
  <c r="J331" i="12"/>
  <c r="J332" i="12"/>
  <c r="J333" i="12"/>
  <c r="J334" i="12"/>
  <c r="J335" i="12"/>
  <c r="J336" i="12"/>
  <c r="J337" i="12"/>
  <c r="J338" i="12"/>
  <c r="J339" i="12"/>
  <c r="J340" i="12"/>
  <c r="J341" i="12"/>
  <c r="J342" i="12"/>
  <c r="J343" i="12"/>
  <c r="J344" i="12"/>
  <c r="J345" i="12"/>
  <c r="J346" i="12"/>
  <c r="J347" i="12"/>
  <c r="J348" i="12"/>
  <c r="J349" i="12"/>
  <c r="J350" i="12"/>
  <c r="J351" i="12"/>
  <c r="J352" i="12"/>
  <c r="J353" i="12"/>
  <c r="J354" i="12"/>
  <c r="J355" i="12"/>
  <c r="J356" i="12"/>
  <c r="J357" i="12"/>
  <c r="J358" i="12"/>
  <c r="J359" i="12"/>
  <c r="J360" i="12"/>
  <c r="J361" i="12"/>
  <c r="J362" i="12"/>
  <c r="J363" i="12"/>
  <c r="J364" i="12"/>
  <c r="J365" i="12"/>
  <c r="J366" i="12"/>
  <c r="J367" i="12"/>
  <c r="J368" i="12"/>
  <c r="J369" i="12"/>
  <c r="J370" i="12"/>
  <c r="J371" i="12"/>
  <c r="J372" i="12"/>
  <c r="J373" i="12"/>
  <c r="J374" i="12"/>
  <c r="J375" i="12"/>
  <c r="J376" i="12"/>
  <c r="J377" i="12"/>
  <c r="J378" i="12"/>
  <c r="J379" i="12"/>
  <c r="J380" i="12"/>
  <c r="J381" i="12"/>
  <c r="J382" i="12"/>
  <c r="J383" i="12"/>
  <c r="J384" i="12"/>
  <c r="J385" i="12"/>
  <c r="J386" i="12"/>
  <c r="J387" i="12"/>
  <c r="J388" i="12"/>
  <c r="J389" i="12"/>
  <c r="J390" i="12"/>
  <c r="J391" i="12"/>
  <c r="J392" i="12"/>
  <c r="J393" i="12"/>
  <c r="J394" i="12"/>
  <c r="J395" i="12"/>
  <c r="J396" i="12"/>
  <c r="J397" i="12"/>
  <c r="J398" i="12"/>
  <c r="J399" i="12"/>
  <c r="J400" i="12"/>
  <c r="J401" i="12"/>
  <c r="J402" i="12"/>
  <c r="J403" i="12"/>
  <c r="J404" i="12"/>
  <c r="J405" i="12"/>
  <c r="J406" i="12"/>
  <c r="J407" i="12"/>
  <c r="J408" i="12"/>
  <c r="J409" i="12"/>
  <c r="J410" i="12"/>
  <c r="J411" i="12"/>
  <c r="J412" i="12"/>
  <c r="J413" i="12"/>
  <c r="J414" i="12"/>
  <c r="J415" i="12"/>
  <c r="J416" i="12"/>
  <c r="J417" i="12"/>
  <c r="J418" i="12"/>
  <c r="J419" i="12"/>
  <c r="J420" i="12"/>
  <c r="J421" i="12"/>
  <c r="J422" i="12"/>
  <c r="J423" i="12"/>
  <c r="J424" i="12"/>
  <c r="J425" i="12"/>
  <c r="J426" i="12"/>
  <c r="J427" i="12"/>
  <c r="J428" i="12"/>
  <c r="J429" i="12"/>
  <c r="J430" i="12"/>
  <c r="J431" i="12"/>
  <c r="J432" i="12"/>
  <c r="J433" i="12"/>
  <c r="J434" i="12"/>
  <c r="J435" i="12"/>
  <c r="J436" i="12"/>
  <c r="J437" i="12"/>
  <c r="J438" i="12"/>
  <c r="J439" i="12"/>
  <c r="J440" i="12"/>
  <c r="J441" i="12"/>
  <c r="J442" i="12"/>
  <c r="J443" i="12"/>
  <c r="J444" i="12"/>
  <c r="J445" i="12"/>
  <c r="J446" i="12"/>
  <c r="J447" i="12"/>
  <c r="J448" i="12"/>
  <c r="J449" i="12"/>
  <c r="J450" i="12"/>
  <c r="J451" i="12"/>
  <c r="J452" i="12"/>
  <c r="J453" i="12"/>
  <c r="J454" i="12"/>
  <c r="J455" i="12"/>
  <c r="J456" i="12"/>
  <c r="J457" i="12"/>
  <c r="J458" i="12"/>
  <c r="J459" i="12"/>
  <c r="J460" i="12"/>
  <c r="J461" i="12"/>
  <c r="J462" i="12"/>
  <c r="J463" i="12"/>
  <c r="J464" i="12"/>
  <c r="J465" i="12"/>
  <c r="J466" i="12"/>
  <c r="J467" i="12"/>
  <c r="J468" i="12"/>
  <c r="J469" i="12"/>
  <c r="J470" i="12"/>
  <c r="J471" i="12"/>
  <c r="J472" i="12"/>
  <c r="J473" i="12"/>
  <c r="J474" i="12"/>
  <c r="J475" i="12"/>
  <c r="J476" i="12"/>
  <c r="J477" i="12"/>
  <c r="J478" i="12"/>
  <c r="J479" i="12"/>
  <c r="J480" i="12"/>
  <c r="J481" i="12"/>
  <c r="J482" i="12"/>
  <c r="J483" i="12"/>
  <c r="J484" i="12"/>
  <c r="J485" i="12"/>
  <c r="J486" i="12"/>
  <c r="J487" i="12"/>
  <c r="J488" i="12"/>
  <c r="J489" i="12"/>
  <c r="J490" i="12"/>
  <c r="J491" i="12"/>
  <c r="J492" i="12"/>
  <c r="J493" i="12"/>
  <c r="J494" i="12"/>
  <c r="J495" i="12"/>
  <c r="J496" i="12"/>
  <c r="J497" i="12"/>
  <c r="J498" i="12"/>
  <c r="J499" i="12"/>
  <c r="J500" i="12"/>
  <c r="J501" i="12"/>
  <c r="J502" i="12"/>
  <c r="J503" i="12"/>
  <c r="J504" i="12"/>
  <c r="J505" i="12"/>
  <c r="J506" i="12"/>
  <c r="J507" i="12"/>
  <c r="J508" i="12"/>
  <c r="J509" i="12"/>
  <c r="J510" i="12"/>
  <c r="J511" i="12"/>
  <c r="J512" i="12"/>
  <c r="J513" i="12"/>
  <c r="J514" i="12"/>
  <c r="J515" i="12"/>
  <c r="J516" i="12"/>
  <c r="J517" i="12"/>
  <c r="J518" i="12"/>
  <c r="J519" i="12"/>
  <c r="J520" i="12"/>
  <c r="J521" i="12"/>
  <c r="J522" i="12"/>
  <c r="J523" i="12"/>
  <c r="J524" i="12"/>
  <c r="J525" i="12"/>
  <c r="J526" i="12"/>
  <c r="J527" i="12"/>
  <c r="J528" i="12"/>
  <c r="J529" i="12"/>
  <c r="J530" i="12"/>
  <c r="J531" i="12"/>
  <c r="J532" i="12"/>
  <c r="J533" i="12"/>
  <c r="J534" i="12"/>
  <c r="J535" i="12"/>
  <c r="J536" i="12"/>
  <c r="J537" i="12"/>
  <c r="J538" i="12"/>
  <c r="J539" i="12"/>
  <c r="J540" i="12"/>
  <c r="J541" i="12"/>
  <c r="J542" i="12"/>
  <c r="J543" i="12"/>
  <c r="J544" i="12"/>
  <c r="J545" i="12"/>
  <c r="J546" i="12"/>
  <c r="J547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198" i="12"/>
  <c r="I199" i="12"/>
  <c r="I200" i="12"/>
  <c r="I201" i="12"/>
  <c r="I202" i="12"/>
  <c r="I203" i="12"/>
  <c r="I227" i="12"/>
  <c r="I233" i="12"/>
  <c r="I234" i="12"/>
  <c r="I235" i="12"/>
  <c r="I236" i="12"/>
  <c r="I237" i="12"/>
  <c r="I238" i="12"/>
  <c r="I239" i="12"/>
  <c r="I240" i="12"/>
  <c r="I241" i="12"/>
  <c r="I242" i="12"/>
  <c r="I243" i="12"/>
  <c r="I244" i="12"/>
  <c r="I245" i="12"/>
  <c r="I246" i="12"/>
  <c r="I247" i="12"/>
  <c r="I248" i="12"/>
  <c r="I249" i="12"/>
  <c r="I250" i="12"/>
  <c r="I251" i="12"/>
  <c r="I252" i="12"/>
  <c r="I253" i="12"/>
  <c r="I254" i="12"/>
  <c r="I255" i="12"/>
  <c r="I256" i="12"/>
  <c r="I257" i="12"/>
  <c r="I258" i="12"/>
  <c r="I259" i="12"/>
  <c r="I260" i="12"/>
  <c r="I261" i="12"/>
  <c r="I262" i="12"/>
  <c r="I263" i="12"/>
  <c r="I264" i="12"/>
  <c r="I265" i="12"/>
  <c r="I266" i="12"/>
  <c r="I267" i="12"/>
  <c r="I268" i="12"/>
  <c r="I269" i="12"/>
  <c r="I270" i="12"/>
  <c r="I271" i="12"/>
  <c r="I272" i="12"/>
  <c r="I273" i="12"/>
  <c r="I274" i="12"/>
  <c r="I275" i="12"/>
  <c r="I276" i="12"/>
  <c r="I277" i="12"/>
  <c r="I278" i="12"/>
  <c r="I279" i="12"/>
  <c r="I280" i="12"/>
  <c r="I281" i="12"/>
  <c r="I282" i="12"/>
  <c r="I283" i="12"/>
  <c r="I284" i="12"/>
  <c r="I285" i="12"/>
  <c r="I286" i="12"/>
  <c r="I287" i="12"/>
  <c r="I288" i="12"/>
  <c r="I289" i="12"/>
  <c r="I290" i="12"/>
  <c r="I291" i="12"/>
  <c r="I292" i="12"/>
  <c r="I293" i="12"/>
  <c r="I294" i="12"/>
  <c r="I295" i="12"/>
  <c r="I296" i="12"/>
  <c r="I297" i="12"/>
  <c r="I298" i="12"/>
  <c r="I299" i="12"/>
  <c r="I300" i="12"/>
  <c r="I301" i="12"/>
  <c r="I302" i="12"/>
  <c r="I303" i="12"/>
  <c r="I304" i="12"/>
  <c r="I305" i="12"/>
  <c r="I306" i="12"/>
  <c r="I307" i="12"/>
  <c r="I308" i="12"/>
  <c r="I309" i="12"/>
  <c r="I310" i="12"/>
  <c r="I311" i="12"/>
  <c r="I312" i="12"/>
  <c r="I313" i="12"/>
  <c r="I314" i="12"/>
  <c r="I315" i="12"/>
  <c r="I316" i="12"/>
  <c r="I317" i="12"/>
  <c r="I318" i="12"/>
  <c r="I319" i="12"/>
  <c r="I320" i="12"/>
  <c r="I321" i="12"/>
  <c r="I322" i="12"/>
  <c r="I323" i="12"/>
  <c r="I324" i="12"/>
  <c r="I325" i="12"/>
  <c r="I326" i="12"/>
  <c r="I327" i="12"/>
  <c r="I328" i="12"/>
  <c r="I329" i="12"/>
  <c r="I330" i="12"/>
  <c r="I331" i="12"/>
  <c r="I332" i="12"/>
  <c r="I333" i="12"/>
  <c r="I334" i="12"/>
  <c r="I335" i="12"/>
  <c r="I336" i="12"/>
  <c r="I337" i="12"/>
  <c r="I338" i="12"/>
  <c r="I339" i="12"/>
  <c r="I340" i="12"/>
  <c r="I341" i="12"/>
  <c r="I342" i="12"/>
  <c r="I343" i="12"/>
  <c r="I344" i="12"/>
  <c r="I345" i="12"/>
  <c r="I346" i="12"/>
  <c r="I347" i="12"/>
  <c r="I348" i="12"/>
  <c r="I349" i="12"/>
  <c r="I350" i="12"/>
  <c r="I351" i="12"/>
  <c r="I352" i="12"/>
  <c r="I353" i="12"/>
  <c r="I354" i="12"/>
  <c r="I355" i="12"/>
  <c r="I356" i="12"/>
  <c r="I357" i="12"/>
  <c r="I358" i="12"/>
  <c r="I359" i="12"/>
  <c r="I360" i="12"/>
  <c r="I361" i="12"/>
  <c r="I362" i="12"/>
  <c r="I363" i="12"/>
  <c r="I364" i="12"/>
  <c r="I365" i="12"/>
  <c r="I366" i="12"/>
  <c r="I367" i="12"/>
  <c r="I368" i="12"/>
  <c r="I369" i="12"/>
  <c r="I370" i="12"/>
  <c r="I371" i="12"/>
  <c r="I372" i="12"/>
  <c r="I373" i="12"/>
  <c r="I374" i="12"/>
  <c r="I375" i="12"/>
  <c r="I376" i="12"/>
  <c r="I377" i="12"/>
  <c r="I378" i="12"/>
  <c r="I379" i="12"/>
  <c r="I380" i="12"/>
  <c r="I381" i="12"/>
  <c r="I382" i="12"/>
  <c r="I383" i="12"/>
  <c r="I384" i="12"/>
  <c r="I385" i="12"/>
  <c r="I386" i="12"/>
  <c r="I387" i="12"/>
  <c r="I388" i="12"/>
  <c r="I389" i="12"/>
  <c r="I390" i="12"/>
  <c r="I391" i="12"/>
  <c r="I392" i="12"/>
  <c r="I393" i="12"/>
  <c r="I394" i="12"/>
  <c r="I395" i="12"/>
  <c r="I396" i="12"/>
  <c r="I397" i="12"/>
  <c r="I398" i="12"/>
  <c r="I399" i="12"/>
  <c r="I400" i="12"/>
  <c r="I401" i="12"/>
  <c r="I402" i="12"/>
  <c r="I403" i="12"/>
  <c r="I404" i="12"/>
  <c r="I405" i="12"/>
  <c r="I406" i="12"/>
  <c r="I407" i="12"/>
  <c r="I408" i="12"/>
  <c r="I409" i="12"/>
  <c r="I410" i="12"/>
  <c r="I411" i="12"/>
  <c r="I412" i="12"/>
  <c r="I413" i="12"/>
  <c r="I414" i="12"/>
  <c r="I415" i="12"/>
  <c r="I416" i="12"/>
  <c r="I417" i="12"/>
  <c r="I418" i="12"/>
  <c r="I419" i="12"/>
  <c r="I420" i="12"/>
  <c r="I421" i="12"/>
  <c r="I422" i="12"/>
  <c r="I423" i="12"/>
  <c r="I424" i="12"/>
  <c r="I425" i="12"/>
  <c r="I426" i="12"/>
  <c r="I427" i="12"/>
  <c r="I428" i="12"/>
  <c r="I429" i="12"/>
  <c r="I430" i="12"/>
  <c r="I431" i="12"/>
  <c r="I432" i="12"/>
  <c r="I433" i="12"/>
  <c r="I434" i="12"/>
  <c r="I435" i="12"/>
  <c r="I436" i="12"/>
  <c r="I437" i="12"/>
  <c r="I438" i="12"/>
  <c r="I439" i="12"/>
  <c r="I440" i="12"/>
  <c r="I441" i="12"/>
  <c r="I442" i="12"/>
  <c r="I443" i="12"/>
  <c r="I444" i="12"/>
  <c r="I445" i="12"/>
  <c r="I446" i="12"/>
  <c r="I447" i="12"/>
  <c r="I448" i="12"/>
  <c r="I449" i="12"/>
  <c r="I450" i="12"/>
  <c r="I451" i="12"/>
  <c r="I452" i="12"/>
  <c r="I453" i="12"/>
  <c r="I454" i="12"/>
  <c r="I455" i="12"/>
  <c r="I456" i="12"/>
  <c r="I457" i="12"/>
  <c r="I458" i="12"/>
  <c r="I459" i="12"/>
  <c r="I460" i="12"/>
  <c r="I461" i="12"/>
  <c r="I462" i="12"/>
  <c r="I463" i="12"/>
  <c r="I464" i="12"/>
  <c r="I465" i="12"/>
  <c r="I466" i="12"/>
  <c r="I467" i="12"/>
  <c r="I468" i="12"/>
  <c r="I469" i="12"/>
  <c r="I470" i="12"/>
  <c r="I471" i="12"/>
  <c r="I472" i="12"/>
  <c r="I473" i="12"/>
  <c r="I474" i="12"/>
  <c r="I475" i="12"/>
  <c r="I476" i="12"/>
  <c r="I477" i="12"/>
  <c r="I478" i="12"/>
  <c r="I479" i="12"/>
  <c r="I480" i="12"/>
  <c r="I481" i="12"/>
  <c r="I482" i="12"/>
  <c r="I483" i="12"/>
  <c r="I484" i="12"/>
  <c r="I485" i="12"/>
  <c r="I486" i="12"/>
  <c r="I487" i="12"/>
  <c r="I488" i="12"/>
  <c r="I489" i="12"/>
  <c r="I490" i="12"/>
  <c r="I491" i="12"/>
  <c r="I492" i="12"/>
  <c r="I493" i="12"/>
  <c r="I494" i="12"/>
  <c r="I495" i="12"/>
  <c r="I496" i="12"/>
  <c r="I497" i="12"/>
  <c r="I498" i="12"/>
  <c r="I499" i="12"/>
  <c r="I500" i="12"/>
  <c r="I501" i="12"/>
  <c r="I502" i="12"/>
  <c r="I503" i="12"/>
  <c r="I504" i="12"/>
  <c r="I505" i="12"/>
  <c r="I506" i="12"/>
  <c r="I507" i="12"/>
  <c r="I508" i="12"/>
  <c r="I509" i="12"/>
  <c r="I510" i="12"/>
  <c r="I511" i="12"/>
  <c r="I512" i="12"/>
  <c r="I513" i="12"/>
  <c r="I514" i="12"/>
  <c r="I515" i="12"/>
  <c r="I516" i="12"/>
  <c r="I517" i="12"/>
  <c r="I518" i="12"/>
  <c r="I519" i="12"/>
  <c r="I520" i="12"/>
  <c r="I521" i="12"/>
  <c r="I522" i="12"/>
  <c r="I523" i="12"/>
  <c r="I524" i="12"/>
  <c r="I525" i="12"/>
  <c r="I526" i="12"/>
  <c r="I527" i="12"/>
  <c r="I528" i="12"/>
  <c r="I529" i="12"/>
  <c r="I530" i="12"/>
  <c r="I531" i="12"/>
  <c r="I532" i="12"/>
  <c r="I533" i="12"/>
  <c r="I534" i="12"/>
  <c r="I535" i="12"/>
  <c r="I536" i="12"/>
  <c r="I537" i="12"/>
  <c r="I538" i="12"/>
  <c r="I539" i="12"/>
  <c r="I540" i="12"/>
  <c r="I541" i="12"/>
  <c r="I542" i="12"/>
  <c r="I543" i="12"/>
  <c r="I544" i="12"/>
  <c r="I545" i="12"/>
  <c r="I546" i="12"/>
  <c r="I547" i="12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0" i="15"/>
  <c r="J171" i="15"/>
  <c r="J172" i="15"/>
  <c r="J173" i="15"/>
  <c r="J174" i="15"/>
  <c r="J175" i="15"/>
  <c r="J176" i="15"/>
  <c r="J177" i="15"/>
  <c r="J178" i="15"/>
  <c r="J179" i="15"/>
  <c r="J180" i="15"/>
  <c r="J181" i="15"/>
  <c r="J182" i="15"/>
  <c r="J183" i="15"/>
  <c r="J184" i="15"/>
  <c r="J185" i="15"/>
  <c r="J186" i="15"/>
  <c r="J187" i="15"/>
  <c r="J188" i="15"/>
  <c r="J189" i="15"/>
  <c r="J190" i="15"/>
  <c r="J191" i="15"/>
  <c r="J192" i="15"/>
  <c r="J193" i="15"/>
  <c r="J194" i="15"/>
  <c r="J195" i="15"/>
  <c r="J196" i="15"/>
  <c r="J197" i="15"/>
  <c r="J198" i="15"/>
  <c r="J199" i="15"/>
  <c r="J200" i="15"/>
  <c r="J201" i="15"/>
  <c r="J202" i="15"/>
  <c r="J203" i="15"/>
  <c r="J204" i="15"/>
  <c r="J205" i="15"/>
  <c r="J206" i="15"/>
  <c r="J207" i="15"/>
  <c r="J208" i="15"/>
  <c r="J209" i="15"/>
  <c r="J210" i="15"/>
  <c r="J211" i="15"/>
  <c r="J212" i="15"/>
  <c r="J213" i="15"/>
  <c r="J214" i="15"/>
  <c r="J215" i="15"/>
  <c r="J216" i="15"/>
  <c r="J217" i="15"/>
  <c r="J218" i="15"/>
  <c r="J219" i="15"/>
  <c r="J220" i="15"/>
  <c r="J221" i="15"/>
  <c r="J222" i="15"/>
  <c r="J223" i="15"/>
  <c r="J224" i="15"/>
  <c r="J225" i="15"/>
  <c r="J226" i="15"/>
  <c r="J227" i="15"/>
  <c r="J228" i="15"/>
  <c r="J229" i="15"/>
  <c r="J230" i="15"/>
  <c r="J231" i="15"/>
  <c r="J232" i="15"/>
  <c r="J233" i="15"/>
  <c r="J234" i="15"/>
  <c r="J235" i="15"/>
  <c r="J236" i="15"/>
  <c r="J237" i="15"/>
  <c r="J238" i="15"/>
  <c r="J239" i="15"/>
  <c r="J240" i="15"/>
  <c r="J241" i="15"/>
  <c r="J242" i="15"/>
  <c r="J243" i="15"/>
  <c r="J244" i="15"/>
  <c r="J245" i="15"/>
  <c r="J246" i="15"/>
  <c r="J247" i="15"/>
  <c r="J248" i="15"/>
  <c r="J249" i="15"/>
  <c r="J250" i="15"/>
  <c r="J251" i="15"/>
  <c r="J252" i="15"/>
  <c r="J253" i="15"/>
  <c r="J254" i="15"/>
  <c r="J255" i="15"/>
  <c r="J256" i="15"/>
  <c r="J257" i="15"/>
  <c r="J258" i="15"/>
  <c r="J259" i="15"/>
  <c r="J260" i="15"/>
  <c r="J261" i="15"/>
  <c r="J262" i="15"/>
  <c r="J263" i="15"/>
  <c r="J264" i="15"/>
  <c r="J265" i="15"/>
  <c r="J266" i="15"/>
  <c r="J267" i="15"/>
  <c r="J268" i="15"/>
  <c r="J269" i="15"/>
  <c r="J270" i="15"/>
  <c r="J271" i="15"/>
  <c r="J272" i="15"/>
  <c r="J273" i="15"/>
  <c r="J274" i="15"/>
  <c r="J275" i="15"/>
  <c r="J276" i="15"/>
  <c r="J277" i="15"/>
  <c r="J278" i="15"/>
  <c r="J279" i="15"/>
  <c r="J280" i="15"/>
  <c r="J281" i="15"/>
  <c r="J282" i="15"/>
  <c r="J283" i="15"/>
  <c r="J284" i="15"/>
  <c r="J285" i="15"/>
  <c r="J286" i="15"/>
  <c r="J287" i="15"/>
  <c r="J288" i="15"/>
  <c r="J289" i="15"/>
  <c r="J290" i="15"/>
  <c r="J291" i="15"/>
  <c r="J292" i="15"/>
  <c r="J293" i="15"/>
  <c r="J294" i="15"/>
  <c r="J295" i="15"/>
  <c r="J296" i="15"/>
  <c r="J297" i="15"/>
  <c r="J298" i="15"/>
  <c r="J299" i="15"/>
  <c r="J300" i="15"/>
  <c r="J301" i="15"/>
  <c r="J302" i="15"/>
  <c r="J303" i="15"/>
  <c r="J304" i="15"/>
  <c r="J305" i="15"/>
  <c r="J306" i="15"/>
  <c r="J307" i="15"/>
  <c r="J308" i="15"/>
  <c r="J309" i="15"/>
  <c r="J310" i="15"/>
  <c r="J311" i="15"/>
  <c r="J312" i="15"/>
  <c r="J313" i="15"/>
  <c r="J314" i="15"/>
  <c r="J315" i="15"/>
  <c r="J316" i="15"/>
  <c r="J317" i="15"/>
  <c r="J318" i="15"/>
  <c r="J319" i="15"/>
  <c r="J320" i="15"/>
  <c r="J321" i="15"/>
  <c r="J322" i="15"/>
  <c r="J323" i="15"/>
  <c r="J324" i="15"/>
  <c r="J325" i="15"/>
  <c r="J326" i="15"/>
  <c r="J327" i="15"/>
  <c r="J328" i="15"/>
  <c r="J329" i="15"/>
  <c r="J330" i="15"/>
  <c r="J331" i="15"/>
  <c r="J332" i="15"/>
  <c r="J333" i="15"/>
  <c r="J334" i="15"/>
  <c r="J335" i="15"/>
  <c r="J336" i="15"/>
  <c r="J337" i="15"/>
  <c r="J338" i="15"/>
  <c r="J339" i="15"/>
  <c r="J340" i="15"/>
  <c r="J341" i="15"/>
  <c r="J342" i="15"/>
  <c r="J343" i="15"/>
  <c r="J344" i="15"/>
  <c r="J345" i="15"/>
  <c r="J346" i="15"/>
  <c r="J347" i="15"/>
  <c r="J348" i="15"/>
  <c r="J349" i="15"/>
  <c r="J350" i="15"/>
  <c r="J351" i="15"/>
  <c r="J352" i="15"/>
  <c r="J353" i="15"/>
  <c r="J354" i="15"/>
  <c r="J355" i="15"/>
  <c r="J356" i="15"/>
  <c r="J357" i="15"/>
  <c r="J358" i="15"/>
  <c r="J359" i="15"/>
  <c r="J360" i="15"/>
  <c r="J361" i="15"/>
  <c r="J362" i="15"/>
  <c r="J363" i="15"/>
  <c r="J364" i="15"/>
  <c r="J365" i="15"/>
  <c r="J366" i="15"/>
  <c r="J367" i="15"/>
  <c r="J368" i="15"/>
  <c r="J369" i="15"/>
  <c r="J370" i="15"/>
  <c r="J371" i="15"/>
  <c r="J372" i="15"/>
  <c r="J373" i="15"/>
  <c r="J374" i="15"/>
  <c r="J375" i="15"/>
  <c r="J376" i="15"/>
  <c r="J377" i="15"/>
  <c r="J378" i="15"/>
  <c r="J379" i="15"/>
  <c r="J380" i="15"/>
  <c r="J381" i="15"/>
  <c r="J382" i="15"/>
  <c r="J383" i="15"/>
  <c r="J384" i="15"/>
  <c r="J385" i="15"/>
  <c r="J386" i="15"/>
  <c r="J387" i="15"/>
  <c r="J388" i="15"/>
  <c r="J389" i="15"/>
  <c r="J390" i="15"/>
  <c r="J391" i="15"/>
  <c r="J392" i="15"/>
  <c r="J393" i="15"/>
  <c r="J394" i="15"/>
  <c r="J395" i="15"/>
  <c r="J396" i="15"/>
  <c r="J397" i="15"/>
  <c r="J398" i="15"/>
  <c r="J399" i="15"/>
  <c r="J400" i="15"/>
  <c r="J401" i="15"/>
  <c r="J402" i="15"/>
  <c r="J403" i="15"/>
  <c r="J404" i="15"/>
  <c r="J405" i="15"/>
  <c r="J406" i="15"/>
  <c r="J407" i="15"/>
  <c r="J408" i="15"/>
  <c r="J409" i="15"/>
  <c r="J410" i="15"/>
  <c r="J411" i="15"/>
  <c r="J412" i="15"/>
  <c r="J413" i="15"/>
  <c r="J414" i="15"/>
  <c r="J415" i="15"/>
  <c r="J416" i="15"/>
  <c r="J417" i="15"/>
  <c r="J418" i="15"/>
  <c r="J419" i="15"/>
  <c r="J420" i="15"/>
  <c r="J421" i="15"/>
  <c r="J422" i="15"/>
  <c r="J423" i="15"/>
  <c r="J424" i="15"/>
  <c r="J425" i="15"/>
  <c r="J426" i="15"/>
  <c r="J427" i="15"/>
  <c r="J428" i="15"/>
  <c r="J429" i="15"/>
  <c r="J430" i="15"/>
  <c r="J431" i="15"/>
  <c r="J432" i="15"/>
  <c r="J433" i="15"/>
  <c r="J434" i="15"/>
  <c r="J435" i="15"/>
  <c r="J436" i="15"/>
  <c r="J437" i="15"/>
  <c r="J438" i="15"/>
  <c r="J439" i="15"/>
  <c r="J440" i="15"/>
  <c r="J441" i="15"/>
  <c r="J442" i="15"/>
  <c r="J443" i="15"/>
  <c r="J444" i="15"/>
  <c r="J445" i="15"/>
  <c r="J446" i="15"/>
  <c r="J447" i="15"/>
  <c r="J448" i="15"/>
  <c r="J449" i="15"/>
  <c r="J450" i="15"/>
  <c r="J451" i="15"/>
  <c r="J452" i="15"/>
  <c r="J453" i="15"/>
  <c r="J454" i="15"/>
  <c r="J455" i="15"/>
  <c r="J456" i="15"/>
  <c r="J457" i="15"/>
  <c r="J458" i="15"/>
  <c r="J459" i="15"/>
  <c r="J460" i="15"/>
  <c r="J461" i="15"/>
  <c r="J462" i="15"/>
  <c r="J463" i="15"/>
  <c r="J464" i="15"/>
  <c r="J465" i="15"/>
  <c r="J466" i="15"/>
  <c r="J467" i="15"/>
  <c r="J468" i="15"/>
  <c r="J469" i="15"/>
  <c r="J470" i="15"/>
  <c r="J471" i="15"/>
  <c r="J472" i="15"/>
  <c r="J473" i="15"/>
  <c r="J474" i="15"/>
  <c r="J475" i="15"/>
  <c r="J476" i="15"/>
  <c r="J477" i="15"/>
  <c r="J478" i="15"/>
  <c r="J479" i="15"/>
  <c r="J480" i="15"/>
  <c r="J481" i="15"/>
  <c r="J482" i="15"/>
  <c r="J483" i="15"/>
  <c r="J484" i="15"/>
  <c r="J485" i="15"/>
  <c r="J486" i="15"/>
  <c r="J487" i="15"/>
  <c r="J488" i="15"/>
  <c r="J489" i="15"/>
  <c r="J490" i="15"/>
  <c r="J491" i="15"/>
  <c r="J492" i="15"/>
  <c r="J493" i="15"/>
  <c r="J494" i="15"/>
  <c r="J495" i="15"/>
  <c r="J496" i="15"/>
  <c r="J497" i="15"/>
  <c r="J498" i="15"/>
  <c r="J499" i="15"/>
  <c r="J500" i="15"/>
  <c r="J501" i="15"/>
  <c r="J502" i="15"/>
  <c r="J503" i="15"/>
  <c r="J504" i="15"/>
  <c r="J505" i="15"/>
  <c r="J506" i="15"/>
  <c r="J507" i="15"/>
  <c r="J508" i="15"/>
  <c r="J509" i="15"/>
  <c r="J510" i="15"/>
  <c r="J511" i="15"/>
  <c r="J512" i="15"/>
  <c r="J513" i="15"/>
  <c r="J514" i="15"/>
  <c r="J515" i="15"/>
  <c r="J516" i="15"/>
  <c r="J517" i="15"/>
  <c r="J518" i="15"/>
  <c r="J519" i="15"/>
  <c r="J520" i="15"/>
  <c r="J521" i="15"/>
  <c r="J522" i="15"/>
  <c r="J523" i="15"/>
  <c r="J524" i="15"/>
  <c r="J525" i="15"/>
  <c r="J526" i="15"/>
  <c r="J527" i="15"/>
  <c r="J528" i="15"/>
  <c r="J529" i="15"/>
  <c r="J530" i="15"/>
  <c r="J531" i="15"/>
  <c r="J532" i="15"/>
  <c r="J533" i="15"/>
  <c r="J534" i="15"/>
  <c r="J535" i="15"/>
  <c r="J536" i="15"/>
  <c r="J537" i="15"/>
  <c r="J538" i="15"/>
  <c r="J539" i="15"/>
  <c r="J540" i="15"/>
  <c r="J541" i="15"/>
  <c r="J542" i="15"/>
  <c r="J543" i="15"/>
  <c r="J544" i="15"/>
  <c r="J545" i="15"/>
  <c r="J546" i="15"/>
  <c r="J547" i="15"/>
  <c r="J548" i="15"/>
  <c r="J549" i="15"/>
  <c r="J550" i="15"/>
  <c r="J551" i="15"/>
  <c r="J552" i="15"/>
  <c r="J553" i="15"/>
  <c r="J554" i="15"/>
  <c r="J555" i="15"/>
  <c r="J556" i="15"/>
  <c r="J557" i="15"/>
  <c r="J558" i="15"/>
  <c r="J559" i="15"/>
  <c r="J560" i="15"/>
  <c r="J561" i="15"/>
  <c r="J562" i="15"/>
  <c r="J563" i="15"/>
  <c r="J564" i="15"/>
  <c r="J565" i="15"/>
  <c r="J566" i="15"/>
  <c r="J567" i="15"/>
  <c r="J568" i="15"/>
  <c r="J569" i="15"/>
  <c r="J570" i="15"/>
  <c r="J571" i="15"/>
  <c r="J572" i="15"/>
  <c r="J573" i="15"/>
  <c r="J574" i="15"/>
  <c r="J575" i="15"/>
  <c r="J576" i="15"/>
  <c r="J577" i="15"/>
  <c r="J578" i="15"/>
  <c r="J579" i="15"/>
  <c r="J580" i="15"/>
  <c r="J581" i="15"/>
  <c r="J582" i="15"/>
  <c r="J583" i="15"/>
  <c r="J584" i="15"/>
  <c r="J585" i="15"/>
  <c r="J586" i="15"/>
  <c r="J587" i="15"/>
  <c r="J588" i="15"/>
  <c r="J589" i="15"/>
  <c r="J590" i="15"/>
  <c r="J591" i="15"/>
  <c r="J592" i="15"/>
  <c r="J593" i="15"/>
  <c r="J594" i="15"/>
  <c r="J595" i="15"/>
  <c r="J596" i="15"/>
  <c r="J597" i="15"/>
  <c r="J598" i="15"/>
  <c r="J599" i="15"/>
  <c r="J600" i="15"/>
  <c r="J601" i="15"/>
  <c r="J602" i="15"/>
  <c r="J603" i="15"/>
  <c r="J604" i="15"/>
  <c r="J605" i="15"/>
  <c r="J606" i="15"/>
  <c r="J607" i="15"/>
  <c r="J608" i="15"/>
  <c r="J609" i="15"/>
  <c r="J610" i="15"/>
  <c r="J611" i="15"/>
  <c r="J612" i="15"/>
  <c r="J613" i="15"/>
  <c r="J614" i="15"/>
  <c r="J615" i="15"/>
  <c r="J616" i="15"/>
  <c r="J617" i="15"/>
  <c r="J618" i="15"/>
  <c r="J619" i="15"/>
  <c r="J620" i="15"/>
  <c r="J621" i="15"/>
  <c r="J622" i="15"/>
  <c r="J623" i="15"/>
  <c r="J624" i="15"/>
  <c r="J625" i="15"/>
  <c r="J626" i="15"/>
  <c r="J627" i="15"/>
  <c r="J628" i="15"/>
  <c r="J629" i="15"/>
  <c r="J630" i="15"/>
  <c r="J631" i="15"/>
  <c r="J632" i="15"/>
  <c r="J633" i="15"/>
  <c r="J634" i="15"/>
  <c r="J635" i="15"/>
  <c r="J636" i="15"/>
  <c r="J637" i="15"/>
  <c r="J638" i="15"/>
  <c r="J639" i="15"/>
  <c r="J640" i="15"/>
  <c r="J641" i="15"/>
  <c r="J642" i="15"/>
  <c r="J643" i="15"/>
  <c r="J644" i="15"/>
  <c r="J645" i="15"/>
  <c r="J646" i="15"/>
  <c r="J647" i="15"/>
  <c r="J648" i="15"/>
  <c r="J649" i="15"/>
  <c r="J650" i="15"/>
  <c r="J651" i="15"/>
  <c r="J652" i="15"/>
  <c r="J653" i="15"/>
  <c r="J654" i="15"/>
  <c r="J655" i="15"/>
  <c r="J656" i="15"/>
  <c r="J657" i="15"/>
  <c r="J658" i="15"/>
  <c r="J659" i="15"/>
  <c r="J660" i="15"/>
  <c r="J661" i="15"/>
  <c r="J662" i="15"/>
  <c r="J663" i="15"/>
  <c r="J664" i="15"/>
  <c r="J665" i="15"/>
  <c r="J666" i="15"/>
  <c r="J667" i="15"/>
  <c r="J668" i="15"/>
  <c r="J669" i="15"/>
  <c r="J670" i="15"/>
  <c r="J671" i="15"/>
  <c r="J672" i="15"/>
  <c r="J673" i="15"/>
  <c r="J674" i="15"/>
  <c r="J675" i="15"/>
  <c r="J676" i="15"/>
  <c r="J677" i="15"/>
  <c r="J678" i="15"/>
  <c r="J679" i="15"/>
  <c r="J680" i="15"/>
  <c r="J681" i="15"/>
  <c r="J682" i="15"/>
  <c r="J684" i="15"/>
  <c r="J685" i="15"/>
  <c r="J686" i="15"/>
  <c r="J687" i="15"/>
  <c r="J688" i="15"/>
  <c r="J689" i="15"/>
  <c r="J690" i="15"/>
  <c r="J691" i="15"/>
  <c r="J692" i="15"/>
  <c r="J693" i="15"/>
  <c r="J694" i="15"/>
  <c r="J695" i="15"/>
  <c r="J696" i="15"/>
  <c r="J697" i="15"/>
  <c r="J698" i="15"/>
  <c r="J699" i="15"/>
  <c r="J700" i="15"/>
  <c r="J701" i="15"/>
  <c r="J705" i="15"/>
  <c r="J706" i="15"/>
  <c r="J707" i="15"/>
  <c r="J709" i="15"/>
  <c r="J710" i="15"/>
  <c r="J711" i="15"/>
  <c r="J712" i="15"/>
  <c r="J713" i="15"/>
  <c r="J714" i="15"/>
  <c r="J715" i="15"/>
  <c r="J716" i="15"/>
  <c r="J717" i="15"/>
  <c r="J718" i="15"/>
  <c r="J719" i="15"/>
  <c r="J720" i="15"/>
  <c r="J721" i="15"/>
  <c r="J722" i="15"/>
  <c r="J723" i="15"/>
  <c r="J724" i="15"/>
  <c r="J725" i="15"/>
  <c r="J727" i="15"/>
  <c r="J730" i="15"/>
  <c r="J732" i="15"/>
  <c r="J733" i="15"/>
  <c r="J734" i="15"/>
  <c r="J735" i="15"/>
  <c r="J736" i="15"/>
  <c r="J737" i="15"/>
  <c r="J738" i="15"/>
  <c r="J739" i="15"/>
  <c r="J740" i="15"/>
  <c r="J741" i="15"/>
  <c r="J742" i="15"/>
  <c r="J743" i="15"/>
  <c r="J744" i="15"/>
  <c r="J745" i="15"/>
  <c r="J746" i="15"/>
  <c r="J747" i="15"/>
  <c r="J748" i="15"/>
  <c r="J749" i="15"/>
  <c r="J750" i="15"/>
  <c r="J751" i="15"/>
  <c r="J752" i="15"/>
  <c r="J753" i="15"/>
  <c r="J754" i="15"/>
  <c r="J755" i="15"/>
  <c r="J756" i="15"/>
  <c r="J757" i="15"/>
  <c r="J758" i="15"/>
  <c r="J759" i="15"/>
  <c r="J760" i="15"/>
  <c r="J761" i="15"/>
  <c r="J762" i="15"/>
  <c r="J763" i="15"/>
  <c r="J764" i="15"/>
  <c r="J765" i="15"/>
  <c r="J766" i="15"/>
  <c r="J767" i="15"/>
  <c r="J768" i="15"/>
  <c r="J769" i="15"/>
  <c r="J770" i="15"/>
  <c r="J771" i="15"/>
  <c r="J772" i="15"/>
  <c r="J773" i="15"/>
  <c r="J774" i="15"/>
  <c r="J775" i="15"/>
  <c r="J776" i="15"/>
  <c r="J777" i="15"/>
  <c r="J778" i="15"/>
  <c r="J779" i="15"/>
  <c r="J780" i="15"/>
  <c r="J781" i="15"/>
  <c r="J782" i="15"/>
  <c r="J783" i="15"/>
  <c r="J784" i="15"/>
  <c r="J785" i="15"/>
  <c r="J786" i="15"/>
  <c r="J787" i="15"/>
  <c r="J788" i="15"/>
  <c r="J789" i="15"/>
  <c r="J790" i="15"/>
  <c r="J791" i="15"/>
  <c r="J792" i="15"/>
  <c r="J793" i="15"/>
  <c r="J794" i="15"/>
  <c r="J795" i="15"/>
  <c r="J796" i="15"/>
  <c r="J797" i="15"/>
  <c r="J798" i="15"/>
  <c r="J799" i="15"/>
  <c r="J800" i="15"/>
  <c r="J801" i="15"/>
  <c r="J802" i="15"/>
  <c r="J803" i="15"/>
  <c r="J804" i="15"/>
  <c r="J805" i="15"/>
  <c r="J806" i="15"/>
  <c r="J807" i="15"/>
  <c r="J808" i="15"/>
  <c r="J809" i="15"/>
  <c r="J810" i="15"/>
  <c r="J811" i="15"/>
  <c r="J812" i="15"/>
  <c r="J813" i="15"/>
  <c r="J814" i="15"/>
  <c r="J815" i="15"/>
  <c r="J816" i="15"/>
  <c r="J817" i="15"/>
  <c r="J818" i="15"/>
  <c r="J819" i="15"/>
  <c r="J820" i="15"/>
  <c r="J821" i="15"/>
  <c r="J822" i="15"/>
  <c r="J823" i="15"/>
  <c r="J824" i="15"/>
  <c r="J825" i="15"/>
  <c r="J826" i="15"/>
  <c r="J827" i="15"/>
  <c r="J828" i="15"/>
  <c r="J829" i="15"/>
  <c r="J830" i="15"/>
  <c r="J831" i="15"/>
  <c r="J832" i="15"/>
  <c r="J833" i="15"/>
  <c r="J834" i="15"/>
  <c r="J835" i="15"/>
  <c r="J836" i="15"/>
  <c r="J837" i="15"/>
  <c r="J838" i="15"/>
  <c r="J839" i="15"/>
  <c r="J840" i="15"/>
  <c r="J841" i="15"/>
  <c r="J842" i="15"/>
  <c r="J843" i="15"/>
  <c r="J844" i="15"/>
  <c r="J845" i="15"/>
  <c r="J846" i="15"/>
  <c r="J847" i="15"/>
  <c r="J848" i="15"/>
  <c r="J849" i="15"/>
  <c r="J850" i="15"/>
  <c r="J851" i="15"/>
  <c r="J852" i="15"/>
  <c r="J853" i="15"/>
  <c r="J854" i="15"/>
  <c r="J855" i="15"/>
  <c r="J856" i="15"/>
  <c r="J857" i="15"/>
  <c r="J858" i="15"/>
  <c r="J859" i="15"/>
  <c r="J860" i="15"/>
  <c r="J861" i="15"/>
  <c r="J862" i="15"/>
  <c r="J863" i="15"/>
  <c r="J864" i="15"/>
  <c r="J865" i="15"/>
  <c r="J866" i="15"/>
  <c r="J867" i="15"/>
  <c r="J868" i="15"/>
  <c r="J869" i="15"/>
  <c r="J870" i="15"/>
  <c r="J871" i="15"/>
  <c r="J872" i="15"/>
  <c r="J873" i="15"/>
  <c r="J874" i="15"/>
  <c r="J875" i="15"/>
  <c r="J876" i="15"/>
  <c r="J877" i="15"/>
  <c r="J87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6" i="15"/>
  <c r="I277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I299" i="15"/>
  <c r="I300" i="15"/>
  <c r="I301" i="15"/>
  <c r="I302" i="15"/>
  <c r="I303" i="15"/>
  <c r="I304" i="15"/>
  <c r="I305" i="15"/>
  <c r="I306" i="15"/>
  <c r="I307" i="15"/>
  <c r="I308" i="15"/>
  <c r="I309" i="15"/>
  <c r="I310" i="15"/>
  <c r="I311" i="15"/>
  <c r="I312" i="15"/>
  <c r="I313" i="15"/>
  <c r="I314" i="15"/>
  <c r="I315" i="15"/>
  <c r="I316" i="15"/>
  <c r="I317" i="15"/>
  <c r="I318" i="15"/>
  <c r="I319" i="15"/>
  <c r="I320" i="15"/>
  <c r="I321" i="15"/>
  <c r="I322" i="15"/>
  <c r="I323" i="15"/>
  <c r="I324" i="15"/>
  <c r="I325" i="15"/>
  <c r="I326" i="15"/>
  <c r="I327" i="15"/>
  <c r="I328" i="15"/>
  <c r="I329" i="15"/>
  <c r="I330" i="15"/>
  <c r="I331" i="15"/>
  <c r="I332" i="15"/>
  <c r="I333" i="15"/>
  <c r="I334" i="15"/>
  <c r="I335" i="15"/>
  <c r="I336" i="15"/>
  <c r="I337" i="15"/>
  <c r="I338" i="15"/>
  <c r="I339" i="15"/>
  <c r="I340" i="15"/>
  <c r="I341" i="15"/>
  <c r="I342" i="15"/>
  <c r="I343" i="15"/>
  <c r="I344" i="15"/>
  <c r="I345" i="15"/>
  <c r="I346" i="15"/>
  <c r="I347" i="15"/>
  <c r="I348" i="15"/>
  <c r="I349" i="15"/>
  <c r="I350" i="15"/>
  <c r="I351" i="15"/>
  <c r="I352" i="15"/>
  <c r="I353" i="15"/>
  <c r="I354" i="15"/>
  <c r="I355" i="15"/>
  <c r="I356" i="15"/>
  <c r="I357" i="15"/>
  <c r="I358" i="15"/>
  <c r="I359" i="15"/>
  <c r="I360" i="15"/>
  <c r="I361" i="15"/>
  <c r="I362" i="15"/>
  <c r="I363" i="15"/>
  <c r="I364" i="15"/>
  <c r="I365" i="15"/>
  <c r="I366" i="15"/>
  <c r="I367" i="15"/>
  <c r="I368" i="15"/>
  <c r="I369" i="15"/>
  <c r="I370" i="15"/>
  <c r="I371" i="15"/>
  <c r="I372" i="15"/>
  <c r="I373" i="15"/>
  <c r="I374" i="15"/>
  <c r="I375" i="15"/>
  <c r="I376" i="15"/>
  <c r="I377" i="15"/>
  <c r="I378" i="15"/>
  <c r="I379" i="15"/>
  <c r="I380" i="15"/>
  <c r="I381" i="15"/>
  <c r="I382" i="15"/>
  <c r="I383" i="15"/>
  <c r="I384" i="15"/>
  <c r="I385" i="15"/>
  <c r="I386" i="15"/>
  <c r="I387" i="15"/>
  <c r="I388" i="15"/>
  <c r="I389" i="15"/>
  <c r="I390" i="15"/>
  <c r="I391" i="15"/>
  <c r="I392" i="15"/>
  <c r="I393" i="15"/>
  <c r="I394" i="15"/>
  <c r="I395" i="15"/>
  <c r="I396" i="15"/>
  <c r="I397" i="15"/>
  <c r="I398" i="15"/>
  <c r="I399" i="15"/>
  <c r="I400" i="15"/>
  <c r="I401" i="15"/>
  <c r="I402" i="15"/>
  <c r="I403" i="15"/>
  <c r="I404" i="15"/>
  <c r="I405" i="15"/>
  <c r="I406" i="15"/>
  <c r="I407" i="15"/>
  <c r="I408" i="15"/>
  <c r="I409" i="15"/>
  <c r="I410" i="15"/>
  <c r="I411" i="15"/>
  <c r="I412" i="15"/>
  <c r="I413" i="15"/>
  <c r="I414" i="15"/>
  <c r="I415" i="15"/>
  <c r="I416" i="15"/>
  <c r="I417" i="15"/>
  <c r="I418" i="15"/>
  <c r="I419" i="15"/>
  <c r="I420" i="15"/>
  <c r="I421" i="15"/>
  <c r="I422" i="15"/>
  <c r="I423" i="15"/>
  <c r="I424" i="15"/>
  <c r="I425" i="15"/>
  <c r="I426" i="15"/>
  <c r="I427" i="15"/>
  <c r="I428" i="15"/>
  <c r="I429" i="15"/>
  <c r="I430" i="15"/>
  <c r="I431" i="15"/>
  <c r="I432" i="15"/>
  <c r="I433" i="15"/>
  <c r="I434" i="15"/>
  <c r="I435" i="15"/>
  <c r="I436" i="15"/>
  <c r="I437" i="15"/>
  <c r="I438" i="15"/>
  <c r="I439" i="15"/>
  <c r="I440" i="15"/>
  <c r="I441" i="15"/>
  <c r="I442" i="15"/>
  <c r="I443" i="15"/>
  <c r="I444" i="15"/>
  <c r="I445" i="15"/>
  <c r="I446" i="15"/>
  <c r="I447" i="15"/>
  <c r="I448" i="15"/>
  <c r="I449" i="15"/>
  <c r="I450" i="15"/>
  <c r="I451" i="15"/>
  <c r="I452" i="15"/>
  <c r="I453" i="15"/>
  <c r="I454" i="15"/>
  <c r="I455" i="15"/>
  <c r="I456" i="15"/>
  <c r="I457" i="15"/>
  <c r="I458" i="15"/>
  <c r="I459" i="15"/>
  <c r="I460" i="15"/>
  <c r="I461" i="15"/>
  <c r="I462" i="15"/>
  <c r="I463" i="15"/>
  <c r="I464" i="15"/>
  <c r="I465" i="15"/>
  <c r="I466" i="15"/>
  <c r="I467" i="15"/>
  <c r="I468" i="15"/>
  <c r="I469" i="15"/>
  <c r="I470" i="15"/>
  <c r="I471" i="15"/>
  <c r="I472" i="15"/>
  <c r="I473" i="15"/>
  <c r="I474" i="15"/>
  <c r="I475" i="15"/>
  <c r="I476" i="15"/>
  <c r="I477" i="15"/>
  <c r="I478" i="15"/>
  <c r="I479" i="15"/>
  <c r="I480" i="15"/>
  <c r="I481" i="15"/>
  <c r="I482" i="15"/>
  <c r="I483" i="15"/>
  <c r="I484" i="15"/>
  <c r="I485" i="15"/>
  <c r="I486" i="15"/>
  <c r="I487" i="15"/>
  <c r="I488" i="15"/>
  <c r="I489" i="15"/>
  <c r="I490" i="15"/>
  <c r="I491" i="15"/>
  <c r="I492" i="15"/>
  <c r="I493" i="15"/>
  <c r="I494" i="15"/>
  <c r="I495" i="15"/>
  <c r="I496" i="15"/>
  <c r="I497" i="15"/>
  <c r="I498" i="15"/>
  <c r="I499" i="15"/>
  <c r="I500" i="15"/>
  <c r="I501" i="15"/>
  <c r="I502" i="15"/>
  <c r="I503" i="15"/>
  <c r="I504" i="15"/>
  <c r="I505" i="15"/>
  <c r="I506" i="15"/>
  <c r="I507" i="15"/>
  <c r="I508" i="15"/>
  <c r="I509" i="15"/>
  <c r="I510" i="15"/>
  <c r="I511" i="15"/>
  <c r="I512" i="15"/>
  <c r="I513" i="15"/>
  <c r="I514" i="15"/>
  <c r="I515" i="15"/>
  <c r="I516" i="15"/>
  <c r="I517" i="15"/>
  <c r="I518" i="15"/>
  <c r="I519" i="15"/>
  <c r="I520" i="15"/>
  <c r="I521" i="15"/>
  <c r="I522" i="15"/>
  <c r="I523" i="15"/>
  <c r="I524" i="15"/>
  <c r="I525" i="15"/>
  <c r="I526" i="15"/>
  <c r="I527" i="15"/>
  <c r="I528" i="15"/>
  <c r="I529" i="15"/>
  <c r="I530" i="15"/>
  <c r="I531" i="15"/>
  <c r="I532" i="15"/>
  <c r="I533" i="15"/>
  <c r="I534" i="15"/>
  <c r="I535" i="15"/>
  <c r="I536" i="15"/>
  <c r="I537" i="15"/>
  <c r="I538" i="15"/>
  <c r="I539" i="15"/>
  <c r="I540" i="15"/>
  <c r="I541" i="15"/>
  <c r="I542" i="15"/>
  <c r="I543" i="15"/>
  <c r="I544" i="15"/>
  <c r="I545" i="15"/>
  <c r="I546" i="15"/>
  <c r="I547" i="15"/>
  <c r="I548" i="15"/>
  <c r="I549" i="15"/>
  <c r="I550" i="15"/>
  <c r="I551" i="15"/>
  <c r="I552" i="15"/>
  <c r="I553" i="15"/>
  <c r="I554" i="15"/>
  <c r="I555" i="15"/>
  <c r="I556" i="15"/>
  <c r="I557" i="15"/>
  <c r="I558" i="15"/>
  <c r="I559" i="15"/>
  <c r="I560" i="15"/>
  <c r="I561" i="15"/>
  <c r="I562" i="15"/>
  <c r="I563" i="15"/>
  <c r="I564" i="15"/>
  <c r="I565" i="15"/>
  <c r="I566" i="15"/>
  <c r="I567" i="15"/>
  <c r="I568" i="15"/>
  <c r="I569" i="15"/>
  <c r="I570" i="15"/>
  <c r="I571" i="15"/>
  <c r="I572" i="15"/>
  <c r="I573" i="15"/>
  <c r="I574" i="15"/>
  <c r="I575" i="15"/>
  <c r="I576" i="15"/>
  <c r="I577" i="15"/>
  <c r="I578" i="15"/>
  <c r="I579" i="15"/>
  <c r="I580" i="15"/>
  <c r="I581" i="15"/>
  <c r="I582" i="15"/>
  <c r="I583" i="15"/>
  <c r="I584" i="15"/>
  <c r="I585" i="15"/>
  <c r="I586" i="15"/>
  <c r="I587" i="15"/>
  <c r="I588" i="15"/>
  <c r="I589" i="15"/>
  <c r="I590" i="15"/>
  <c r="I591" i="15"/>
  <c r="I592" i="15"/>
  <c r="I593" i="15"/>
  <c r="I594" i="15"/>
  <c r="I595" i="15"/>
  <c r="I596" i="15"/>
  <c r="I597" i="15"/>
  <c r="I598" i="15"/>
  <c r="I599" i="15"/>
  <c r="I600" i="15"/>
  <c r="I601" i="15"/>
  <c r="I602" i="15"/>
  <c r="I603" i="15"/>
  <c r="I604" i="15"/>
  <c r="I605" i="15"/>
  <c r="I606" i="15"/>
  <c r="I607" i="15"/>
  <c r="I608" i="15"/>
  <c r="I609" i="15"/>
  <c r="I610" i="15"/>
  <c r="I611" i="15"/>
  <c r="I612" i="15"/>
  <c r="I613" i="15"/>
  <c r="I614" i="15"/>
  <c r="I615" i="15"/>
  <c r="I616" i="15"/>
  <c r="I617" i="15"/>
  <c r="I618" i="15"/>
  <c r="I619" i="15"/>
  <c r="I620" i="15"/>
  <c r="I621" i="15"/>
  <c r="I622" i="15"/>
  <c r="I623" i="15"/>
  <c r="I624" i="15"/>
  <c r="I625" i="15"/>
  <c r="I626" i="15"/>
  <c r="I627" i="15"/>
  <c r="I628" i="15"/>
  <c r="I629" i="15"/>
  <c r="I630" i="15"/>
  <c r="I631" i="15"/>
  <c r="I632" i="15"/>
  <c r="I633" i="15"/>
  <c r="I634" i="15"/>
  <c r="I635" i="15"/>
  <c r="I636" i="15"/>
  <c r="I637" i="15"/>
  <c r="I638" i="15"/>
  <c r="I639" i="15"/>
  <c r="I640" i="15"/>
  <c r="I641" i="15"/>
  <c r="I642" i="15"/>
  <c r="I643" i="15"/>
  <c r="I644" i="15"/>
  <c r="I645" i="15"/>
  <c r="I646" i="15"/>
  <c r="I647" i="15"/>
  <c r="I648" i="15"/>
  <c r="I649" i="15"/>
  <c r="I650" i="15"/>
  <c r="I651" i="15"/>
  <c r="I652" i="15"/>
  <c r="I653" i="15"/>
  <c r="I654" i="15"/>
  <c r="I655" i="15"/>
  <c r="I656" i="15"/>
  <c r="I657" i="15"/>
  <c r="I658" i="15"/>
  <c r="I659" i="15"/>
  <c r="I660" i="15"/>
  <c r="I661" i="15"/>
  <c r="I662" i="15"/>
  <c r="I663" i="15"/>
  <c r="I664" i="15"/>
  <c r="I665" i="15"/>
  <c r="I666" i="15"/>
  <c r="I667" i="15"/>
  <c r="I668" i="15"/>
  <c r="I669" i="15"/>
  <c r="I670" i="15"/>
  <c r="I671" i="15"/>
  <c r="I672" i="15"/>
  <c r="I673" i="15"/>
  <c r="I674" i="15"/>
  <c r="I675" i="15"/>
  <c r="I676" i="15"/>
  <c r="I677" i="15"/>
  <c r="I678" i="15"/>
  <c r="I679" i="15"/>
  <c r="I680" i="15"/>
  <c r="I681" i="15"/>
  <c r="I682" i="15"/>
  <c r="I684" i="15"/>
  <c r="I685" i="15"/>
  <c r="I686" i="15"/>
  <c r="I687" i="15"/>
  <c r="I688" i="15"/>
  <c r="I689" i="15"/>
  <c r="I690" i="15"/>
  <c r="I691" i="15"/>
  <c r="I692" i="15"/>
  <c r="I693" i="15"/>
  <c r="I694" i="15"/>
  <c r="I695" i="15"/>
  <c r="I696" i="15"/>
  <c r="I697" i="15"/>
  <c r="I698" i="15"/>
  <c r="I699" i="15"/>
  <c r="I700" i="15"/>
  <c r="I701" i="15"/>
  <c r="I705" i="15"/>
  <c r="I706" i="15"/>
  <c r="I707" i="15"/>
  <c r="I709" i="15"/>
  <c r="I710" i="15"/>
  <c r="I711" i="15"/>
  <c r="I712" i="15"/>
  <c r="I713" i="15"/>
  <c r="I714" i="15"/>
  <c r="I715" i="15"/>
  <c r="I716" i="15"/>
  <c r="I717" i="15"/>
  <c r="I718" i="15"/>
  <c r="I719" i="15"/>
  <c r="I720" i="15"/>
  <c r="I721" i="15"/>
  <c r="I722" i="15"/>
  <c r="I723" i="15"/>
  <c r="I724" i="15"/>
  <c r="I725" i="15"/>
  <c r="I727" i="15"/>
  <c r="I730" i="15"/>
  <c r="I732" i="15"/>
  <c r="I733" i="15"/>
  <c r="I734" i="15"/>
  <c r="I735" i="15"/>
  <c r="I736" i="15"/>
  <c r="I737" i="15"/>
  <c r="I738" i="15"/>
  <c r="I739" i="15"/>
  <c r="I740" i="15"/>
  <c r="I741" i="15"/>
  <c r="I742" i="15"/>
  <c r="I743" i="15"/>
  <c r="I744" i="15"/>
  <c r="I745" i="15"/>
  <c r="I746" i="15"/>
  <c r="I747" i="15"/>
  <c r="I748" i="15"/>
  <c r="I749" i="15"/>
  <c r="I750" i="15"/>
  <c r="I751" i="15"/>
  <c r="I752" i="15"/>
  <c r="I753" i="15"/>
  <c r="I754" i="15"/>
  <c r="I755" i="15"/>
  <c r="I756" i="15"/>
  <c r="I757" i="15"/>
  <c r="I758" i="15"/>
  <c r="I759" i="15"/>
  <c r="I760" i="15"/>
  <c r="I761" i="15"/>
  <c r="I762" i="15"/>
  <c r="I763" i="15"/>
  <c r="I764" i="15"/>
  <c r="I765" i="15"/>
  <c r="I766" i="15"/>
  <c r="I767" i="15"/>
  <c r="I768" i="15"/>
  <c r="I769" i="15"/>
  <c r="I770" i="15"/>
  <c r="I771" i="15"/>
  <c r="I772" i="15"/>
  <c r="I773" i="15"/>
  <c r="I774" i="15"/>
  <c r="I775" i="15"/>
  <c r="I776" i="15"/>
  <c r="I777" i="15"/>
  <c r="I778" i="15"/>
  <c r="I779" i="15"/>
  <c r="I780" i="15"/>
  <c r="I781" i="15"/>
  <c r="I782" i="15"/>
  <c r="I783" i="15"/>
  <c r="I784" i="15"/>
  <c r="I785" i="15"/>
  <c r="I786" i="15"/>
  <c r="I787" i="15"/>
  <c r="I788" i="15"/>
  <c r="I789" i="15"/>
  <c r="I790" i="15"/>
  <c r="I791" i="15"/>
  <c r="I792" i="15"/>
  <c r="I793" i="15"/>
  <c r="I794" i="15"/>
  <c r="I795" i="15"/>
  <c r="I796" i="15"/>
  <c r="I797" i="15"/>
  <c r="I798" i="15"/>
  <c r="I799" i="15"/>
  <c r="I800" i="15"/>
  <c r="I801" i="15"/>
  <c r="I802" i="15"/>
  <c r="I803" i="15"/>
  <c r="I804" i="15"/>
  <c r="I805" i="15"/>
  <c r="I806" i="15"/>
  <c r="I807" i="15"/>
  <c r="I808" i="15"/>
  <c r="I809" i="15"/>
  <c r="I810" i="15"/>
  <c r="I811" i="15"/>
  <c r="I812" i="15"/>
  <c r="I813" i="15"/>
  <c r="I814" i="15"/>
  <c r="I815" i="15"/>
  <c r="I816" i="15"/>
  <c r="I817" i="15"/>
  <c r="I818" i="15"/>
  <c r="I819" i="15"/>
  <c r="I820" i="15"/>
  <c r="I821" i="15"/>
  <c r="I822" i="15"/>
  <c r="I823" i="15"/>
  <c r="I824" i="15"/>
  <c r="I825" i="15"/>
  <c r="I826" i="15"/>
  <c r="I827" i="15"/>
  <c r="I828" i="15"/>
  <c r="I829" i="15"/>
  <c r="I830" i="15"/>
  <c r="I831" i="15"/>
  <c r="I832" i="15"/>
  <c r="I833" i="15"/>
  <c r="I834" i="15"/>
  <c r="I835" i="15"/>
  <c r="I836" i="15"/>
  <c r="I837" i="15"/>
  <c r="I838" i="15"/>
  <c r="I839" i="15"/>
  <c r="I840" i="15"/>
  <c r="I841" i="15"/>
  <c r="I842" i="15"/>
  <c r="I843" i="15"/>
  <c r="I844" i="15"/>
  <c r="I845" i="15"/>
  <c r="I846" i="15"/>
  <c r="I847" i="15"/>
  <c r="I848" i="15"/>
  <c r="I849" i="15"/>
  <c r="I850" i="15"/>
  <c r="I851" i="15"/>
  <c r="I852" i="15"/>
  <c r="I853" i="15"/>
  <c r="I854" i="15"/>
  <c r="I855" i="15"/>
  <c r="I856" i="15"/>
  <c r="I857" i="15"/>
  <c r="I858" i="15"/>
  <c r="I859" i="15"/>
  <c r="I860" i="15"/>
  <c r="I861" i="15"/>
  <c r="I862" i="15"/>
  <c r="I863" i="15"/>
  <c r="I864" i="15"/>
  <c r="I865" i="15"/>
  <c r="I866" i="15"/>
  <c r="I867" i="15"/>
  <c r="I868" i="15"/>
  <c r="I869" i="15"/>
  <c r="I870" i="15"/>
  <c r="I871" i="15"/>
  <c r="I872" i="15"/>
  <c r="I873" i="15"/>
  <c r="I874" i="15"/>
  <c r="I875" i="15"/>
  <c r="I876" i="15"/>
  <c r="I877" i="15"/>
  <c r="I878" i="15"/>
  <c r="J12" i="5"/>
  <c r="J13" i="5"/>
  <c r="J15" i="5"/>
  <c r="J17" i="5"/>
  <c r="J18" i="5"/>
  <c r="J19" i="5"/>
  <c r="J25" i="5"/>
  <c r="J26" i="5"/>
  <c r="J27" i="5"/>
  <c r="J28" i="5"/>
  <c r="J29" i="5"/>
  <c r="J32" i="5"/>
  <c r="J33" i="5"/>
  <c r="J35" i="5"/>
  <c r="J36" i="5"/>
  <c r="J38" i="5"/>
  <c r="J39" i="5"/>
  <c r="J40" i="5"/>
  <c r="J41" i="5"/>
  <c r="J42" i="5"/>
  <c r="J43" i="5"/>
  <c r="J45" i="5"/>
  <c r="J46" i="5"/>
  <c r="J47" i="5"/>
  <c r="J48" i="5"/>
  <c r="J49" i="5"/>
  <c r="J50" i="5"/>
  <c r="J52" i="5"/>
  <c r="J53" i="5"/>
  <c r="J54" i="5"/>
  <c r="J57" i="5"/>
  <c r="J58" i="5"/>
  <c r="J59" i="5"/>
  <c r="J61" i="5"/>
  <c r="J63" i="5"/>
  <c r="J66" i="5"/>
  <c r="J68" i="5"/>
  <c r="J69" i="5"/>
  <c r="J70" i="5"/>
  <c r="J75" i="5"/>
  <c r="J76" i="5"/>
  <c r="J77" i="5"/>
  <c r="J79" i="5"/>
  <c r="J80" i="5"/>
  <c r="J82" i="5"/>
  <c r="J88" i="5"/>
  <c r="J89" i="5"/>
  <c r="J90" i="5"/>
  <c r="J94" i="5"/>
  <c r="J95" i="5"/>
  <c r="J96" i="5"/>
  <c r="J97" i="5"/>
  <c r="J99" i="5"/>
  <c r="J100" i="5"/>
  <c r="J101" i="5"/>
  <c r="J102" i="5"/>
  <c r="J105" i="5"/>
  <c r="J130" i="5"/>
  <c r="J131" i="5"/>
  <c r="J132" i="5"/>
  <c r="J134" i="5"/>
  <c r="J135" i="5"/>
  <c r="J138" i="5"/>
  <c r="J139" i="5"/>
  <c r="J140" i="5"/>
  <c r="J141" i="5"/>
  <c r="J316" i="5"/>
  <c r="J317" i="5"/>
  <c r="J318" i="5"/>
  <c r="J319" i="5"/>
  <c r="J320" i="5"/>
  <c r="J322" i="5"/>
  <c r="J323" i="5"/>
  <c r="J324" i="5"/>
  <c r="J325" i="5"/>
  <c r="J326" i="5"/>
  <c r="J327" i="5"/>
  <c r="J328" i="5"/>
  <c r="J330" i="5"/>
  <c r="J331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8" i="5"/>
  <c r="J349" i="5"/>
  <c r="J350" i="5"/>
  <c r="J352" i="5"/>
  <c r="J354" i="5"/>
  <c r="J355" i="5"/>
  <c r="J357" i="5"/>
  <c r="J360" i="5"/>
  <c r="J361" i="5"/>
  <c r="J363" i="5"/>
  <c r="J364" i="5"/>
  <c r="J365" i="5"/>
  <c r="J366" i="5"/>
  <c r="J367" i="5"/>
  <c r="J368" i="5"/>
  <c r="J369" i="5"/>
  <c r="J370" i="5"/>
  <c r="J371" i="5"/>
  <c r="J372" i="5"/>
  <c r="J373" i="5"/>
  <c r="J375" i="5"/>
  <c r="J379" i="5"/>
  <c r="J380" i="5"/>
  <c r="J381" i="5"/>
  <c r="J382" i="5"/>
  <c r="J383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1" i="5"/>
  <c r="J412" i="5"/>
  <c r="J413" i="5"/>
  <c r="J415" i="5"/>
  <c r="J418" i="5"/>
  <c r="J419" i="5"/>
  <c r="J421" i="5"/>
  <c r="J422" i="5"/>
  <c r="J423" i="5"/>
  <c r="J424" i="5"/>
  <c r="J425" i="5"/>
  <c r="J426" i="5"/>
  <c r="J427" i="5"/>
  <c r="J428" i="5"/>
  <c r="J429" i="5"/>
  <c r="J430" i="5"/>
  <c r="J431" i="5"/>
  <c r="J433" i="5"/>
  <c r="J438" i="5"/>
  <c r="J439" i="5"/>
  <c r="J440" i="5"/>
  <c r="J442" i="5"/>
  <c r="J443" i="5"/>
  <c r="J444" i="5"/>
  <c r="J445" i="5"/>
  <c r="J446" i="5"/>
  <c r="J447" i="5"/>
  <c r="J448" i="5"/>
  <c r="J450" i="5"/>
  <c r="J455" i="5"/>
  <c r="J456" i="5"/>
  <c r="J457" i="5"/>
  <c r="J458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6" i="5"/>
  <c r="J477" i="5"/>
  <c r="J480" i="5"/>
  <c r="J481" i="5"/>
  <c r="J486" i="5"/>
  <c r="J487" i="5"/>
  <c r="J488" i="5"/>
  <c r="J489" i="5"/>
  <c r="J490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6" i="5"/>
  <c r="J509" i="5"/>
  <c r="J510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3" i="5"/>
  <c r="J535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3" i="5"/>
  <c r="J557" i="5"/>
  <c r="J558" i="5"/>
  <c r="J559" i="5"/>
  <c r="J560" i="5"/>
  <c r="J561" i="5"/>
  <c r="J562" i="5"/>
  <c r="J567" i="5"/>
  <c r="J568" i="5"/>
  <c r="J569" i="5"/>
  <c r="J570" i="5"/>
  <c r="J571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8" i="5"/>
  <c r="J599" i="5"/>
  <c r="J600" i="5"/>
  <c r="J601" i="5"/>
  <c r="J603" i="5"/>
  <c r="J605" i="5"/>
  <c r="J607" i="5"/>
  <c r="J610" i="5"/>
  <c r="J611" i="5"/>
  <c r="J612" i="5"/>
  <c r="J613" i="5"/>
  <c r="J614" i="5"/>
  <c r="J615" i="5"/>
  <c r="J619" i="5"/>
  <c r="J620" i="5"/>
  <c r="J621" i="5"/>
  <c r="J622" i="5"/>
  <c r="J623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8" i="5"/>
  <c r="J649" i="5"/>
  <c r="J650" i="5"/>
  <c r="J652" i="5"/>
  <c r="J653" i="5"/>
  <c r="J655" i="5"/>
  <c r="J657" i="5"/>
  <c r="J660" i="5"/>
  <c r="J662" i="5"/>
  <c r="J663" i="5"/>
  <c r="J664" i="5"/>
  <c r="J665" i="5"/>
  <c r="J666" i="5"/>
  <c r="J667" i="5"/>
  <c r="J668" i="5"/>
  <c r="J669" i="5"/>
  <c r="J670" i="5"/>
  <c r="J672" i="5"/>
  <c r="J676" i="5"/>
  <c r="J677" i="5"/>
  <c r="J678" i="5"/>
  <c r="J680" i="5"/>
  <c r="J681" i="5"/>
  <c r="J682" i="5"/>
  <c r="J683" i="5"/>
  <c r="J684" i="5"/>
  <c r="J687" i="5"/>
  <c r="J691" i="5"/>
  <c r="J692" i="5"/>
  <c r="J693" i="5"/>
  <c r="J694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4" i="5"/>
  <c r="J716" i="5"/>
  <c r="J717" i="5"/>
  <c r="J719" i="5"/>
  <c r="J721" i="5"/>
  <c r="J724" i="5"/>
  <c r="J726" i="5"/>
  <c r="J727" i="5"/>
  <c r="J728" i="5"/>
  <c r="J729" i="5"/>
  <c r="J730" i="5"/>
  <c r="J734" i="5"/>
  <c r="J735" i="5"/>
  <c r="J736" i="5"/>
  <c r="J737" i="5"/>
  <c r="J738" i="5"/>
  <c r="J739" i="5"/>
  <c r="J740" i="5"/>
  <c r="J741" i="5"/>
  <c r="J743" i="5"/>
  <c r="J746" i="5"/>
  <c r="J747" i="5"/>
  <c r="J748" i="5"/>
  <c r="J753" i="5"/>
  <c r="J754" i="5"/>
  <c r="J759" i="5"/>
  <c r="J760" i="5"/>
  <c r="J761" i="5"/>
  <c r="J762" i="5"/>
  <c r="J763" i="5"/>
  <c r="J764" i="5"/>
  <c r="J765" i="5"/>
  <c r="J766" i="5"/>
  <c r="J767" i="5"/>
  <c r="J768" i="5"/>
  <c r="J769" i="5"/>
  <c r="J771" i="5"/>
  <c r="J774" i="5"/>
  <c r="J775" i="5"/>
  <c r="J776" i="5"/>
  <c r="J777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7" i="5"/>
  <c r="J800" i="5"/>
  <c r="J801" i="5"/>
  <c r="J802" i="5"/>
  <c r="J803" i="5"/>
  <c r="J804" i="5"/>
  <c r="J808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7" i="5"/>
  <c r="J830" i="5"/>
  <c r="J831" i="5"/>
  <c r="J832" i="5"/>
  <c r="J833" i="5"/>
  <c r="J834" i="5"/>
  <c r="J838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7" i="5"/>
  <c r="J860" i="5"/>
  <c r="J861" i="5"/>
  <c r="J862" i="5"/>
  <c r="J863" i="5"/>
  <c r="J864" i="5"/>
  <c r="J868" i="5"/>
  <c r="J869" i="5"/>
  <c r="J874" i="5"/>
  <c r="J875" i="5"/>
  <c r="J876" i="5"/>
  <c r="J878" i="5"/>
  <c r="J879" i="5"/>
  <c r="J880" i="5"/>
  <c r="J881" i="5"/>
  <c r="J882" i="5"/>
  <c r="J883" i="5"/>
  <c r="J884" i="5"/>
  <c r="J885" i="5"/>
  <c r="J886" i="5"/>
  <c r="J887" i="5"/>
  <c r="J890" i="5"/>
  <c r="J891" i="5"/>
  <c r="J892" i="5"/>
  <c r="J897" i="5"/>
  <c r="J898" i="5"/>
  <c r="J901" i="5"/>
  <c r="J905" i="5"/>
  <c r="J906" i="5"/>
  <c r="J907" i="5"/>
  <c r="J909" i="5"/>
  <c r="J910" i="5"/>
  <c r="J911" i="5"/>
  <c r="J912" i="5"/>
  <c r="J916" i="5"/>
  <c r="J917" i="5"/>
  <c r="J919" i="5"/>
  <c r="J920" i="5"/>
  <c r="J921" i="5"/>
  <c r="J924" i="5"/>
  <c r="J929" i="5"/>
  <c r="J930" i="5"/>
  <c r="J932" i="5"/>
  <c r="J933" i="5"/>
  <c r="J937" i="5"/>
  <c r="J938" i="5"/>
  <c r="J943" i="5"/>
  <c r="J945" i="5"/>
  <c r="J946" i="5"/>
  <c r="J947" i="5"/>
  <c r="J948" i="5"/>
  <c r="J949" i="5"/>
  <c r="J950" i="5"/>
  <c r="J951" i="5"/>
  <c r="J952" i="5"/>
  <c r="J954" i="5"/>
  <c r="J956" i="5"/>
  <c r="J960" i="5"/>
  <c r="J964" i="5"/>
  <c r="J965" i="5"/>
  <c r="J966" i="5"/>
  <c r="J967" i="5"/>
  <c r="J968" i="5"/>
  <c r="J969" i="5"/>
  <c r="J970" i="5"/>
  <c r="I12" i="5"/>
  <c r="I13" i="5"/>
  <c r="I15" i="5"/>
  <c r="I17" i="5"/>
  <c r="I18" i="5"/>
  <c r="I19" i="5"/>
  <c r="I25" i="5"/>
  <c r="I26" i="5"/>
  <c r="I27" i="5"/>
  <c r="I28" i="5"/>
  <c r="I29" i="5"/>
  <c r="I32" i="5"/>
  <c r="I33" i="5"/>
  <c r="I35" i="5"/>
  <c r="I36" i="5"/>
  <c r="I38" i="5"/>
  <c r="I39" i="5"/>
  <c r="I40" i="5"/>
  <c r="I41" i="5"/>
  <c r="I42" i="5"/>
  <c r="I43" i="5"/>
  <c r="I45" i="5"/>
  <c r="I46" i="5"/>
  <c r="I47" i="5"/>
  <c r="I48" i="5"/>
  <c r="I49" i="5"/>
  <c r="I50" i="5"/>
  <c r="I52" i="5"/>
  <c r="I53" i="5"/>
  <c r="I54" i="5"/>
  <c r="I57" i="5"/>
  <c r="I58" i="5"/>
  <c r="I59" i="5"/>
  <c r="I61" i="5"/>
  <c r="I63" i="5"/>
  <c r="I66" i="5"/>
  <c r="I68" i="5"/>
  <c r="I69" i="5"/>
  <c r="I70" i="5"/>
  <c r="I75" i="5"/>
  <c r="I76" i="5"/>
  <c r="I77" i="5"/>
  <c r="I79" i="5"/>
  <c r="I80" i="5"/>
  <c r="I82" i="5"/>
  <c r="I88" i="5"/>
  <c r="I89" i="5"/>
  <c r="I90" i="5"/>
  <c r="I94" i="5"/>
  <c r="I95" i="5"/>
  <c r="I96" i="5"/>
  <c r="I97" i="5"/>
  <c r="I99" i="5"/>
  <c r="I100" i="5"/>
  <c r="I101" i="5"/>
  <c r="I102" i="5"/>
  <c r="I105" i="5"/>
  <c r="I130" i="5"/>
  <c r="I132" i="5"/>
  <c r="I134" i="5"/>
  <c r="I138" i="5"/>
  <c r="I139" i="5"/>
  <c r="I140" i="5"/>
  <c r="I141" i="5"/>
  <c r="I316" i="5"/>
  <c r="I317" i="5"/>
  <c r="I318" i="5"/>
  <c r="I319" i="5"/>
  <c r="I320" i="5"/>
  <c r="I322" i="5"/>
  <c r="I323" i="5"/>
  <c r="I324" i="5"/>
  <c r="I325" i="5"/>
  <c r="I326" i="5"/>
  <c r="I327" i="5"/>
  <c r="I328" i="5"/>
  <c r="I330" i="5"/>
  <c r="I331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8" i="5"/>
  <c r="I349" i="5"/>
  <c r="I350" i="5"/>
  <c r="I352" i="5"/>
  <c r="I354" i="5"/>
  <c r="I355" i="5"/>
  <c r="I357" i="5"/>
  <c r="I360" i="5"/>
  <c r="I361" i="5"/>
  <c r="I363" i="5"/>
  <c r="I364" i="5"/>
  <c r="I365" i="5"/>
  <c r="I366" i="5"/>
  <c r="I367" i="5"/>
  <c r="I368" i="5"/>
  <c r="I369" i="5"/>
  <c r="I370" i="5"/>
  <c r="I371" i="5"/>
  <c r="I372" i="5"/>
  <c r="I373" i="5"/>
  <c r="I375" i="5"/>
  <c r="I379" i="5"/>
  <c r="I380" i="5"/>
  <c r="I381" i="5"/>
  <c r="I382" i="5"/>
  <c r="I383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1" i="5"/>
  <c r="I412" i="5"/>
  <c r="I413" i="5"/>
  <c r="I415" i="5"/>
  <c r="I418" i="5"/>
  <c r="I419" i="5"/>
  <c r="I421" i="5"/>
  <c r="I422" i="5"/>
  <c r="I423" i="5"/>
  <c r="I424" i="5"/>
  <c r="I425" i="5"/>
  <c r="I426" i="5"/>
  <c r="I427" i="5"/>
  <c r="I428" i="5"/>
  <c r="I429" i="5"/>
  <c r="I430" i="5"/>
  <c r="I431" i="5"/>
  <c r="I433" i="5"/>
  <c r="I438" i="5"/>
  <c r="I439" i="5"/>
  <c r="I440" i="5"/>
  <c r="I442" i="5"/>
  <c r="I443" i="5"/>
  <c r="I444" i="5"/>
  <c r="I445" i="5"/>
  <c r="I446" i="5"/>
  <c r="I447" i="5"/>
  <c r="I448" i="5"/>
  <c r="I450" i="5"/>
  <c r="I455" i="5"/>
  <c r="I456" i="5"/>
  <c r="I457" i="5"/>
  <c r="I458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6" i="5"/>
  <c r="I477" i="5"/>
  <c r="I480" i="5"/>
  <c r="I481" i="5"/>
  <c r="I486" i="5"/>
  <c r="I487" i="5"/>
  <c r="I488" i="5"/>
  <c r="I489" i="5"/>
  <c r="I490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6" i="5"/>
  <c r="I509" i="5"/>
  <c r="I510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3" i="5"/>
  <c r="I535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3" i="5"/>
  <c r="I557" i="5"/>
  <c r="I558" i="5"/>
  <c r="I559" i="5"/>
  <c r="I560" i="5"/>
  <c r="I561" i="5"/>
  <c r="I562" i="5"/>
  <c r="I567" i="5"/>
  <c r="I568" i="5"/>
  <c r="I569" i="5"/>
  <c r="I570" i="5"/>
  <c r="I571" i="5"/>
  <c r="I573" i="5"/>
  <c r="I574" i="5"/>
  <c r="I575" i="5"/>
  <c r="I576" i="5"/>
  <c r="I577" i="5"/>
  <c r="I578" i="5"/>
  <c r="I579" i="5"/>
  <c r="I580" i="5"/>
  <c r="I581" i="5"/>
  <c r="I582" i="5"/>
  <c r="I583" i="5"/>
  <c r="I584" i="5"/>
  <c r="I585" i="5"/>
  <c r="I586" i="5"/>
  <c r="I587" i="5"/>
  <c r="I588" i="5"/>
  <c r="I589" i="5"/>
  <c r="I590" i="5"/>
  <c r="I591" i="5"/>
  <c r="I592" i="5"/>
  <c r="I593" i="5"/>
  <c r="I594" i="5"/>
  <c r="I595" i="5"/>
  <c r="I598" i="5"/>
  <c r="I599" i="5"/>
  <c r="I600" i="5"/>
  <c r="I601" i="5"/>
  <c r="I603" i="5"/>
  <c r="I605" i="5"/>
  <c r="I606" i="5"/>
  <c r="I607" i="5"/>
  <c r="I610" i="5"/>
  <c r="I611" i="5"/>
  <c r="I612" i="5"/>
  <c r="I613" i="5"/>
  <c r="I614" i="5"/>
  <c r="I615" i="5"/>
  <c r="I619" i="5"/>
  <c r="I620" i="5"/>
  <c r="I621" i="5"/>
  <c r="I622" i="5"/>
  <c r="I623" i="5"/>
  <c r="I625" i="5"/>
  <c r="I626" i="5"/>
  <c r="I627" i="5"/>
  <c r="I628" i="5"/>
  <c r="I629" i="5"/>
  <c r="I630" i="5"/>
  <c r="I631" i="5"/>
  <c r="I632" i="5"/>
  <c r="I633" i="5"/>
  <c r="I634" i="5"/>
  <c r="I635" i="5"/>
  <c r="I636" i="5"/>
  <c r="I637" i="5"/>
  <c r="I638" i="5"/>
  <c r="I639" i="5"/>
  <c r="I640" i="5"/>
  <c r="I641" i="5"/>
  <c r="I642" i="5"/>
  <c r="I643" i="5"/>
  <c r="I644" i="5"/>
  <c r="I645" i="5"/>
  <c r="I646" i="5"/>
  <c r="I648" i="5"/>
  <c r="I649" i="5"/>
  <c r="I650" i="5"/>
  <c r="I652" i="5"/>
  <c r="I653" i="5"/>
  <c r="I655" i="5"/>
  <c r="I657" i="5"/>
  <c r="I660" i="5"/>
  <c r="I662" i="5"/>
  <c r="I663" i="5"/>
  <c r="I664" i="5"/>
  <c r="I665" i="5"/>
  <c r="I666" i="5"/>
  <c r="I667" i="5"/>
  <c r="I668" i="5"/>
  <c r="I669" i="5"/>
  <c r="I670" i="5"/>
  <c r="I672" i="5"/>
  <c r="I676" i="5"/>
  <c r="I677" i="5"/>
  <c r="I678" i="5"/>
  <c r="I680" i="5"/>
  <c r="I681" i="5"/>
  <c r="I682" i="5"/>
  <c r="I683" i="5"/>
  <c r="I684" i="5"/>
  <c r="I687" i="5"/>
  <c r="I691" i="5"/>
  <c r="I692" i="5"/>
  <c r="I693" i="5"/>
  <c r="I694" i="5"/>
  <c r="I696" i="5"/>
  <c r="I697" i="5"/>
  <c r="I698" i="5"/>
  <c r="I699" i="5"/>
  <c r="I700" i="5"/>
  <c r="I701" i="5"/>
  <c r="I702" i="5"/>
  <c r="I703" i="5"/>
  <c r="I704" i="5"/>
  <c r="I705" i="5"/>
  <c r="I706" i="5"/>
  <c r="I707" i="5"/>
  <c r="I708" i="5"/>
  <c r="I709" i="5"/>
  <c r="I710" i="5"/>
  <c r="I711" i="5"/>
  <c r="I712" i="5"/>
  <c r="I714" i="5"/>
  <c r="I716" i="5"/>
  <c r="I717" i="5"/>
  <c r="I719" i="5"/>
  <c r="I721" i="5"/>
  <c r="I724" i="5"/>
  <c r="I726" i="5"/>
  <c r="I727" i="5"/>
  <c r="I728" i="5"/>
  <c r="I729" i="5"/>
  <c r="I730" i="5"/>
  <c r="I734" i="5"/>
  <c r="I735" i="5"/>
  <c r="I736" i="5"/>
  <c r="I737" i="5"/>
  <c r="I738" i="5"/>
  <c r="I739" i="5"/>
  <c r="I740" i="5"/>
  <c r="I741" i="5"/>
  <c r="I743" i="5"/>
  <c r="I746" i="5"/>
  <c r="I747" i="5"/>
  <c r="I748" i="5"/>
  <c r="I753" i="5"/>
  <c r="I754" i="5"/>
  <c r="I759" i="5"/>
  <c r="I760" i="5"/>
  <c r="I761" i="5"/>
  <c r="I762" i="5"/>
  <c r="I763" i="5"/>
  <c r="I764" i="5"/>
  <c r="I765" i="5"/>
  <c r="I766" i="5"/>
  <c r="I767" i="5"/>
  <c r="I768" i="5"/>
  <c r="I769" i="5"/>
  <c r="I771" i="5"/>
  <c r="I774" i="5"/>
  <c r="I775" i="5"/>
  <c r="I776" i="5"/>
  <c r="I777" i="5"/>
  <c r="I781" i="5"/>
  <c r="I782" i="5"/>
  <c r="I783" i="5"/>
  <c r="I784" i="5"/>
  <c r="I785" i="5"/>
  <c r="I786" i="5"/>
  <c r="I787" i="5"/>
  <c r="I788" i="5"/>
  <c r="I789" i="5"/>
  <c r="I790" i="5"/>
  <c r="I791" i="5"/>
  <c r="I792" i="5"/>
  <c r="I793" i="5"/>
  <c r="I794" i="5"/>
  <c r="I795" i="5"/>
  <c r="I797" i="5"/>
  <c r="I800" i="5"/>
  <c r="I801" i="5"/>
  <c r="I802" i="5"/>
  <c r="I803" i="5"/>
  <c r="I804" i="5"/>
  <c r="I808" i="5"/>
  <c r="I810" i="5"/>
  <c r="I811" i="5"/>
  <c r="I812" i="5"/>
  <c r="I813" i="5"/>
  <c r="I814" i="5"/>
  <c r="I815" i="5"/>
  <c r="I816" i="5"/>
  <c r="I817" i="5"/>
  <c r="I818" i="5"/>
  <c r="I819" i="5"/>
  <c r="I820" i="5"/>
  <c r="I821" i="5"/>
  <c r="I822" i="5"/>
  <c r="I823" i="5"/>
  <c r="I824" i="5"/>
  <c r="I825" i="5"/>
  <c r="I827" i="5"/>
  <c r="I830" i="5"/>
  <c r="I831" i="5"/>
  <c r="I832" i="5"/>
  <c r="I833" i="5"/>
  <c r="I834" i="5"/>
  <c r="I838" i="5"/>
  <c r="I840" i="5"/>
  <c r="I841" i="5"/>
  <c r="I842" i="5"/>
  <c r="I843" i="5"/>
  <c r="I844" i="5"/>
  <c r="I845" i="5"/>
  <c r="I846" i="5"/>
  <c r="I847" i="5"/>
  <c r="I848" i="5"/>
  <c r="I849" i="5"/>
  <c r="I850" i="5"/>
  <c r="I851" i="5"/>
  <c r="I852" i="5"/>
  <c r="I853" i="5"/>
  <c r="I854" i="5"/>
  <c r="I855" i="5"/>
  <c r="I857" i="5"/>
  <c r="I860" i="5"/>
  <c r="I861" i="5"/>
  <c r="I862" i="5"/>
  <c r="I863" i="5"/>
  <c r="I864" i="5"/>
  <c r="I868" i="5"/>
  <c r="I869" i="5"/>
  <c r="I874" i="5"/>
  <c r="I875" i="5"/>
  <c r="I876" i="5"/>
  <c r="I878" i="5"/>
  <c r="I879" i="5"/>
  <c r="I880" i="5"/>
  <c r="I881" i="5"/>
  <c r="I882" i="5"/>
  <c r="I883" i="5"/>
  <c r="I884" i="5"/>
  <c r="I885" i="5"/>
  <c r="I886" i="5"/>
  <c r="I887" i="5"/>
  <c r="I890" i="5"/>
  <c r="I891" i="5"/>
  <c r="I892" i="5"/>
  <c r="I897" i="5"/>
  <c r="I898" i="5"/>
  <c r="I901" i="5"/>
  <c r="I905" i="5"/>
  <c r="I906" i="5"/>
  <c r="I907" i="5"/>
  <c r="I909" i="5"/>
  <c r="I910" i="5"/>
  <c r="I911" i="5"/>
  <c r="I912" i="5"/>
  <c r="I916" i="5"/>
  <c r="I917" i="5"/>
  <c r="I919" i="5"/>
  <c r="I920" i="5"/>
  <c r="I921" i="5"/>
  <c r="I924" i="5"/>
  <c r="I929" i="5"/>
  <c r="I930" i="5"/>
  <c r="I932" i="5"/>
  <c r="I933" i="5"/>
  <c r="I937" i="5"/>
  <c r="I938" i="5"/>
  <c r="I943" i="5"/>
  <c r="I945" i="5"/>
  <c r="I946" i="5"/>
  <c r="I947" i="5"/>
  <c r="I948" i="5"/>
  <c r="I949" i="5"/>
  <c r="I950" i="5"/>
  <c r="I951" i="5"/>
  <c r="I952" i="5"/>
  <c r="I954" i="5"/>
  <c r="I956" i="5"/>
  <c r="I960" i="5"/>
  <c r="I964" i="5"/>
  <c r="I965" i="5"/>
  <c r="I966" i="5"/>
  <c r="I967" i="5"/>
  <c r="I968" i="5"/>
  <c r="I969" i="5"/>
  <c r="I970" i="5"/>
  <c r="K181" i="3"/>
  <c r="K182" i="3"/>
  <c r="K185" i="3"/>
  <c r="J181" i="3"/>
  <c r="J182" i="3"/>
  <c r="J185" i="3"/>
  <c r="H9" i="7"/>
  <c r="H10" i="7"/>
  <c r="H12" i="7"/>
  <c r="H13" i="7"/>
  <c r="H15" i="7"/>
  <c r="H16" i="7"/>
  <c r="H17" i="7"/>
  <c r="H18" i="7"/>
  <c r="H19" i="7"/>
  <c r="H21" i="7"/>
  <c r="H22" i="7"/>
  <c r="H23" i="7"/>
  <c r="H25" i="7"/>
  <c r="H26" i="7"/>
  <c r="H27" i="7"/>
  <c r="H29" i="7"/>
  <c r="H30" i="7"/>
  <c r="H31" i="7"/>
  <c r="H32" i="7"/>
  <c r="H33" i="7"/>
  <c r="H34" i="7"/>
  <c r="H35" i="7"/>
  <c r="H36" i="7"/>
  <c r="H37" i="7"/>
  <c r="H39" i="7"/>
  <c r="H40" i="7"/>
  <c r="H41" i="7"/>
  <c r="H42" i="7"/>
  <c r="H43" i="7"/>
  <c r="H44" i="7"/>
  <c r="H45" i="7"/>
  <c r="H46" i="7"/>
  <c r="H47" i="7"/>
  <c r="H48" i="7"/>
  <c r="H49" i="7"/>
  <c r="K74" i="10"/>
  <c r="K75" i="10"/>
  <c r="J74" i="10"/>
  <c r="J75" i="10"/>
  <c r="G9" i="7"/>
  <c r="G10" i="7"/>
  <c r="G12" i="7"/>
  <c r="G13" i="7"/>
  <c r="G15" i="7"/>
  <c r="G16" i="7"/>
  <c r="G17" i="7"/>
  <c r="G18" i="7"/>
  <c r="G19" i="7"/>
  <c r="G21" i="7"/>
  <c r="G22" i="7"/>
  <c r="G23" i="7"/>
  <c r="G25" i="7"/>
  <c r="G26" i="7"/>
  <c r="G27" i="7"/>
  <c r="G29" i="7"/>
  <c r="G30" i="7"/>
  <c r="G31" i="7"/>
  <c r="G32" i="7"/>
  <c r="G33" i="7"/>
  <c r="G34" i="7"/>
  <c r="G35" i="7"/>
  <c r="G36" i="7"/>
  <c r="G37" i="7"/>
  <c r="G39" i="7"/>
  <c r="G40" i="7"/>
  <c r="G41" i="7"/>
  <c r="G42" i="7"/>
  <c r="G43" i="7"/>
  <c r="G44" i="7"/>
  <c r="G45" i="7"/>
  <c r="G46" i="7"/>
  <c r="G47" i="7"/>
  <c r="G48" i="7"/>
  <c r="G49" i="7"/>
  <c r="J8" i="9"/>
  <c r="J9" i="9"/>
  <c r="J11" i="9"/>
  <c r="J12" i="9"/>
  <c r="J15" i="9"/>
  <c r="J16" i="9"/>
  <c r="J17" i="9"/>
  <c r="J18" i="9"/>
  <c r="J25" i="9"/>
  <c r="J26" i="9"/>
  <c r="J31" i="9"/>
  <c r="J32" i="9"/>
  <c r="J33" i="9"/>
  <c r="J34" i="9"/>
  <c r="J35" i="9"/>
  <c r="J36" i="9"/>
  <c r="J37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H329" i="5" l="1"/>
  <c r="H332" i="5"/>
  <c r="H596" i="5"/>
  <c r="H752" i="5"/>
  <c r="H14" i="5"/>
  <c r="H11" i="5"/>
  <c r="H51" i="5"/>
  <c r="H34" i="5"/>
  <c r="H31" i="5"/>
  <c r="H44" i="5"/>
  <c r="J34" i="5" l="1"/>
  <c r="I34" i="5"/>
  <c r="J596" i="5"/>
  <c r="I596" i="5"/>
  <c r="J752" i="5"/>
  <c r="I752" i="5"/>
  <c r="J51" i="5"/>
  <c r="I51" i="5"/>
  <c r="J44" i="5"/>
  <c r="I44" i="5"/>
  <c r="J11" i="5"/>
  <c r="I11" i="5"/>
  <c r="J332" i="5"/>
  <c r="I332" i="5"/>
  <c r="J31" i="5"/>
  <c r="I31" i="5"/>
  <c r="J14" i="5"/>
  <c r="I14" i="5"/>
  <c r="J329" i="5"/>
  <c r="I329" i="5"/>
  <c r="F31" i="8" l="1"/>
  <c r="F493" i="12" l="1"/>
  <c r="G493" i="12"/>
  <c r="H493" i="12"/>
  <c r="E493" i="12"/>
  <c r="H918" i="5"/>
  <c r="F918" i="5"/>
  <c r="G918" i="5"/>
  <c r="E918" i="5"/>
  <c r="F533" i="12"/>
  <c r="G498" i="3" s="1"/>
  <c r="G533" i="12"/>
  <c r="H498" i="3" s="1"/>
  <c r="H533" i="12"/>
  <c r="I498" i="3" s="1"/>
  <c r="E533" i="12"/>
  <c r="F498" i="3" s="1"/>
  <c r="F524" i="12"/>
  <c r="G524" i="12"/>
  <c r="H524" i="12"/>
  <c r="E524" i="12"/>
  <c r="F556" i="5"/>
  <c r="G556" i="5"/>
  <c r="H556" i="5"/>
  <c r="E556" i="5"/>
  <c r="H55" i="5"/>
  <c r="H37" i="5"/>
  <c r="F154" i="5"/>
  <c r="G154" i="5"/>
  <c r="H154" i="5"/>
  <c r="E154" i="5"/>
  <c r="F153" i="5"/>
  <c r="G153" i="5"/>
  <c r="H153" i="5"/>
  <c r="E153" i="5"/>
  <c r="F152" i="5"/>
  <c r="G152" i="5"/>
  <c r="H152" i="5"/>
  <c r="E152" i="5"/>
  <c r="F151" i="5"/>
  <c r="G151" i="5"/>
  <c r="H151" i="5"/>
  <c r="E151" i="5"/>
  <c r="F147" i="5"/>
  <c r="G147" i="5"/>
  <c r="H147" i="5"/>
  <c r="E147" i="5"/>
  <c r="F148" i="5"/>
  <c r="G148" i="5"/>
  <c r="H148" i="5"/>
  <c r="E148" i="5"/>
  <c r="F146" i="5"/>
  <c r="G146" i="5"/>
  <c r="H146" i="5"/>
  <c r="E146" i="5"/>
  <c r="F145" i="5"/>
  <c r="G145" i="5"/>
  <c r="H145" i="5"/>
  <c r="E145" i="5"/>
  <c r="F47" i="15"/>
  <c r="G47" i="15"/>
  <c r="E47" i="15"/>
  <c r="G556" i="15"/>
  <c r="H556" i="15"/>
  <c r="H549" i="15" s="1"/>
  <c r="H548" i="15" s="1"/>
  <c r="F556" i="15"/>
  <c r="E556" i="15"/>
  <c r="H550" i="15"/>
  <c r="G550" i="15"/>
  <c r="F550" i="15"/>
  <c r="E550" i="15"/>
  <c r="F549" i="15"/>
  <c r="E549" i="15"/>
  <c r="E548" i="15" s="1"/>
  <c r="F548" i="15"/>
  <c r="J556" i="5" l="1"/>
  <c r="I556" i="5"/>
  <c r="K498" i="3"/>
  <c r="J498" i="3"/>
  <c r="I37" i="5"/>
  <c r="J37" i="5"/>
  <c r="I145" i="5"/>
  <c r="J145" i="5"/>
  <c r="J146" i="5"/>
  <c r="I146" i="5"/>
  <c r="J148" i="5"/>
  <c r="I148" i="5"/>
  <c r="J147" i="5"/>
  <c r="I147" i="5"/>
  <c r="J151" i="5"/>
  <c r="I151" i="5"/>
  <c r="J152" i="5"/>
  <c r="I152" i="5"/>
  <c r="J153" i="5"/>
  <c r="I153" i="5"/>
  <c r="J154" i="5"/>
  <c r="I154" i="5"/>
  <c r="J55" i="5"/>
  <c r="I55" i="5"/>
  <c r="J918" i="5"/>
  <c r="I918" i="5"/>
  <c r="G549" i="15"/>
  <c r="G548" i="15" l="1"/>
  <c r="G321" i="5" l="1"/>
  <c r="E9" i="7" l="1"/>
  <c r="H359" i="5" l="1"/>
  <c r="G561" i="15" l="1"/>
  <c r="F464" i="12"/>
  <c r="G341" i="3" s="1"/>
  <c r="G464" i="12"/>
  <c r="H341" i="3" s="1"/>
  <c r="H464" i="12"/>
  <c r="I341" i="3" s="1"/>
  <c r="E464" i="12"/>
  <c r="F341" i="3" s="1"/>
  <c r="K341" i="3" l="1"/>
  <c r="J341" i="3"/>
  <c r="G378" i="12"/>
  <c r="G606" i="5" l="1"/>
  <c r="J606" i="5" s="1"/>
  <c r="E35" i="7" l="1"/>
  <c r="H263" i="15" l="1"/>
  <c r="G255" i="15" l="1"/>
  <c r="G173" i="15"/>
  <c r="G127" i="5"/>
  <c r="E36" i="7" l="1"/>
  <c r="F380" i="12" l="1"/>
  <c r="G380" i="12"/>
  <c r="H380" i="12"/>
  <c r="E380" i="12"/>
  <c r="H676" i="15"/>
  <c r="G676" i="15"/>
  <c r="F676" i="15"/>
  <c r="E676" i="15"/>
  <c r="H675" i="15"/>
  <c r="G675" i="15"/>
  <c r="F675" i="15"/>
  <c r="E675" i="15"/>
  <c r="F674" i="15"/>
  <c r="G674" i="15"/>
  <c r="H674" i="15"/>
  <c r="E674" i="15"/>
  <c r="F561" i="15"/>
  <c r="E561" i="15"/>
  <c r="E149" i="5"/>
  <c r="F149" i="5"/>
  <c r="G149" i="5"/>
  <c r="H149" i="5"/>
  <c r="E543" i="15"/>
  <c r="E537" i="15"/>
  <c r="E536" i="15"/>
  <c r="E535" i="15" s="1"/>
  <c r="H543" i="15"/>
  <c r="H536" i="15" s="1"/>
  <c r="G543" i="15"/>
  <c r="F543" i="15"/>
  <c r="H537" i="15"/>
  <c r="G537" i="15"/>
  <c r="F537" i="15"/>
  <c r="F536" i="15"/>
  <c r="F535" i="15" s="1"/>
  <c r="I149" i="5" l="1"/>
  <c r="J149" i="5"/>
  <c r="H144" i="5"/>
  <c r="G536" i="15"/>
  <c r="H535" i="15"/>
  <c r="G535" i="15" l="1"/>
  <c r="E42" i="7"/>
  <c r="F181" i="3"/>
  <c r="F69" i="12"/>
  <c r="G70" i="3" s="1"/>
  <c r="G69" i="3" s="1"/>
  <c r="G69" i="12"/>
  <c r="H70" i="3" s="1"/>
  <c r="H69" i="12"/>
  <c r="I70" i="3" s="1"/>
  <c r="E70" i="12"/>
  <c r="F72" i="3" s="1"/>
  <c r="F71" i="3" s="1"/>
  <c r="E75" i="12"/>
  <c r="E76" i="12"/>
  <c r="E77" i="12"/>
  <c r="E79" i="12"/>
  <c r="E80" i="12"/>
  <c r="E82" i="12"/>
  <c r="E81" i="12" s="1"/>
  <c r="E87" i="12"/>
  <c r="E88" i="12"/>
  <c r="E89" i="12"/>
  <c r="E90" i="12"/>
  <c r="E92" i="12"/>
  <c r="E93" i="12"/>
  <c r="E94" i="12"/>
  <c r="E95" i="12"/>
  <c r="E98" i="12"/>
  <c r="E97" i="12" s="1"/>
  <c r="E96" i="12" s="1"/>
  <c r="E122" i="12"/>
  <c r="E121" i="12" s="1"/>
  <c r="E124" i="12"/>
  <c r="E123" i="12" s="1"/>
  <c r="E126" i="12"/>
  <c r="E125" i="12" s="1"/>
  <c r="E130" i="12"/>
  <c r="E131" i="12"/>
  <c r="E132" i="12"/>
  <c r="E306" i="12"/>
  <c r="E307" i="12"/>
  <c r="F124" i="3" s="1"/>
  <c r="E308" i="12"/>
  <c r="E309" i="12"/>
  <c r="E310" i="12"/>
  <c r="F128" i="3" s="1"/>
  <c r="E311" i="12"/>
  <c r="E313" i="12"/>
  <c r="E314" i="12"/>
  <c r="E315" i="12"/>
  <c r="F134" i="3" s="1"/>
  <c r="E316" i="12"/>
  <c r="F135" i="3" s="1"/>
  <c r="E317" i="12"/>
  <c r="F137" i="3" s="1"/>
  <c r="E318" i="12"/>
  <c r="F138" i="3" s="1"/>
  <c r="E319" i="12"/>
  <c r="F139" i="3" s="1"/>
  <c r="E320" i="12"/>
  <c r="F140" i="3" s="1"/>
  <c r="E321" i="12"/>
  <c r="F141" i="3" s="1"/>
  <c r="E322" i="12"/>
  <c r="F143" i="3" s="1"/>
  <c r="E323" i="12"/>
  <c r="F144" i="3" s="1"/>
  <c r="E324" i="12"/>
  <c r="F145" i="3" s="1"/>
  <c r="E325" i="12"/>
  <c r="F146" i="3" s="1"/>
  <c r="E326" i="12"/>
  <c r="F147" i="3" s="1"/>
  <c r="E327" i="12"/>
  <c r="F148" i="3" s="1"/>
  <c r="E328" i="12"/>
  <c r="E329" i="12"/>
  <c r="F150" i="3" s="1"/>
  <c r="E330" i="12"/>
  <c r="F151" i="3" s="1"/>
  <c r="E331" i="12"/>
  <c r="F153" i="3" s="1"/>
  <c r="F152" i="3" s="1"/>
  <c r="E332" i="12"/>
  <c r="F155" i="3" s="1"/>
  <c r="E333" i="12"/>
  <c r="F156" i="3" s="1"/>
  <c r="E334" i="12"/>
  <c r="F157" i="3" s="1"/>
  <c r="E335" i="12"/>
  <c r="F158" i="3" s="1"/>
  <c r="E336" i="12"/>
  <c r="F159" i="3" s="1"/>
  <c r="E338" i="12"/>
  <c r="F162" i="3" s="1"/>
  <c r="E339" i="12"/>
  <c r="F163" i="3" s="1"/>
  <c r="E340" i="12"/>
  <c r="F164" i="3" s="1"/>
  <c r="E341" i="12"/>
  <c r="E343" i="12"/>
  <c r="E342" i="12" s="1"/>
  <c r="E345" i="12"/>
  <c r="E346" i="12"/>
  <c r="F172" i="3" s="1"/>
  <c r="E349" i="12"/>
  <c r="E350" i="12"/>
  <c r="F177" i="3" s="1"/>
  <c r="E351" i="12"/>
  <c r="F178" i="3" s="1"/>
  <c r="E352" i="12"/>
  <c r="F179" i="3" s="1"/>
  <c r="E353" i="12"/>
  <c r="F180" i="3" s="1"/>
  <c r="E354" i="12"/>
  <c r="E359" i="12"/>
  <c r="E360" i="12"/>
  <c r="E361" i="12"/>
  <c r="E362" i="12"/>
  <c r="E363" i="12"/>
  <c r="E365" i="12"/>
  <c r="E366" i="12"/>
  <c r="E367" i="12"/>
  <c r="E368" i="12"/>
  <c r="E369" i="12"/>
  <c r="E370" i="12"/>
  <c r="E371" i="12"/>
  <c r="E372" i="12"/>
  <c r="E373" i="12"/>
  <c r="E374" i="12"/>
  <c r="E375" i="12"/>
  <c r="E376" i="12"/>
  <c r="E377" i="12"/>
  <c r="E378" i="12"/>
  <c r="E379" i="12"/>
  <c r="E381" i="12"/>
  <c r="E382" i="12"/>
  <c r="E383" i="12"/>
  <c r="E384" i="12"/>
  <c r="E385" i="12"/>
  <c r="E386" i="12"/>
  <c r="E387" i="12"/>
  <c r="E388" i="12"/>
  <c r="E389" i="12"/>
  <c r="E391" i="12"/>
  <c r="E392" i="12"/>
  <c r="E393" i="12"/>
  <c r="E394" i="12"/>
  <c r="E396" i="12"/>
  <c r="E395" i="12" s="1"/>
  <c r="E398" i="12"/>
  <c r="E399" i="12"/>
  <c r="E401" i="12"/>
  <c r="E402" i="12"/>
  <c r="E405" i="12"/>
  <c r="E406" i="12"/>
  <c r="E408" i="12"/>
  <c r="E409" i="12"/>
  <c r="E410" i="12"/>
  <c r="E411" i="12"/>
  <c r="E412" i="12"/>
  <c r="E413" i="12"/>
  <c r="E414" i="12"/>
  <c r="E415" i="12"/>
  <c r="E416" i="12"/>
  <c r="E417" i="12"/>
  <c r="E418" i="12"/>
  <c r="E419" i="12"/>
  <c r="E421" i="12"/>
  <c r="E420" i="12" s="1"/>
  <c r="E425" i="12"/>
  <c r="E426" i="12"/>
  <c r="E427" i="12"/>
  <c r="E428" i="12"/>
  <c r="E429" i="12"/>
  <c r="E431" i="12"/>
  <c r="E432" i="12"/>
  <c r="E433" i="12"/>
  <c r="E434" i="12"/>
  <c r="E435" i="12"/>
  <c r="E436" i="12"/>
  <c r="E437" i="12"/>
  <c r="E438" i="12"/>
  <c r="E439" i="12"/>
  <c r="E440" i="12"/>
  <c r="E441" i="12"/>
  <c r="E442" i="12"/>
  <c r="E443" i="12"/>
  <c r="E444" i="12"/>
  <c r="E445" i="12"/>
  <c r="E446" i="12"/>
  <c r="E447" i="12"/>
  <c r="E448" i="12"/>
  <c r="E449" i="12"/>
  <c r="E450" i="12"/>
  <c r="E451" i="12"/>
  <c r="E452" i="12"/>
  <c r="E453" i="12"/>
  <c r="E454" i="12"/>
  <c r="E456" i="12"/>
  <c r="E457" i="12"/>
  <c r="E458" i="12"/>
  <c r="E460" i="12"/>
  <c r="E459" i="12" s="1"/>
  <c r="E463" i="12"/>
  <c r="E462" i="12" s="1"/>
  <c r="E466" i="12"/>
  <c r="E467" i="12"/>
  <c r="E468" i="12"/>
  <c r="E469" i="12"/>
  <c r="E470" i="12"/>
  <c r="E471" i="12"/>
  <c r="E472" i="12"/>
  <c r="E473" i="12"/>
  <c r="E477" i="12"/>
  <c r="E478" i="12"/>
  <c r="E479" i="12"/>
  <c r="E480" i="12"/>
  <c r="E481" i="12"/>
  <c r="E483" i="12"/>
  <c r="E484" i="12"/>
  <c r="E485" i="12"/>
  <c r="E486" i="12"/>
  <c r="E487" i="12"/>
  <c r="E488" i="12"/>
  <c r="E489" i="12"/>
  <c r="E490" i="12"/>
  <c r="E491" i="12"/>
  <c r="E492" i="12"/>
  <c r="E494" i="12"/>
  <c r="E495" i="12"/>
  <c r="E496" i="12"/>
  <c r="E497" i="12"/>
  <c r="E498" i="12"/>
  <c r="E499" i="12"/>
  <c r="E500" i="12"/>
  <c r="E502" i="12"/>
  <c r="E503" i="12"/>
  <c r="E505" i="12"/>
  <c r="E506" i="12"/>
  <c r="E508" i="12"/>
  <c r="E507" i="12" s="1"/>
  <c r="E510" i="12"/>
  <c r="E509" i="12" s="1"/>
  <c r="E513" i="12"/>
  <c r="E512" i="12" s="1"/>
  <c r="E515" i="12"/>
  <c r="E516" i="12"/>
  <c r="E517" i="12"/>
  <c r="E518" i="12"/>
  <c r="E519" i="12"/>
  <c r="E520" i="12"/>
  <c r="E525" i="12"/>
  <c r="E526" i="12"/>
  <c r="E527" i="12"/>
  <c r="E528" i="12"/>
  <c r="E529" i="12"/>
  <c r="E530" i="12"/>
  <c r="E531" i="12"/>
  <c r="E532" i="12"/>
  <c r="E534" i="12"/>
  <c r="E536" i="12"/>
  <c r="E539" i="12"/>
  <c r="E540" i="12"/>
  <c r="E541" i="12"/>
  <c r="E545" i="12"/>
  <c r="E546" i="12"/>
  <c r="E547" i="12"/>
  <c r="F70" i="12"/>
  <c r="G70" i="12"/>
  <c r="H70" i="12"/>
  <c r="E69" i="12"/>
  <c r="F70" i="3" s="1"/>
  <c r="F69" i="3" s="1"/>
  <c r="F773" i="5"/>
  <c r="G773" i="5"/>
  <c r="H773" i="5"/>
  <c r="E773" i="5"/>
  <c r="J773" i="5" l="1"/>
  <c r="I773" i="5"/>
  <c r="I69" i="3"/>
  <c r="K70" i="3"/>
  <c r="J70" i="3"/>
  <c r="E523" i="12"/>
  <c r="E404" i="12"/>
  <c r="F126" i="3"/>
  <c r="F125" i="3" s="1"/>
  <c r="E78" i="12"/>
  <c r="F149" i="3"/>
  <c r="F142" i="3" s="1"/>
  <c r="F123" i="3"/>
  <c r="F122" i="3" s="1"/>
  <c r="F129" i="3"/>
  <c r="F127" i="3" s="1"/>
  <c r="E390" i="12"/>
  <c r="E535" i="12"/>
  <c r="E522" i="12" s="1"/>
  <c r="E521" i="12" s="1"/>
  <c r="F502" i="3"/>
  <c r="F501" i="3" s="1"/>
  <c r="F500" i="3" s="1"/>
  <c r="E544" i="12"/>
  <c r="E543" i="12" s="1"/>
  <c r="E542" i="12" s="1"/>
  <c r="F133" i="3"/>
  <c r="E86" i="12"/>
  <c r="F154" i="3"/>
  <c r="E455" i="12"/>
  <c r="E424" i="12"/>
  <c r="E344" i="12"/>
  <c r="F171" i="3"/>
  <c r="F170" i="3" s="1"/>
  <c r="F169" i="3" s="1"/>
  <c r="E538" i="12"/>
  <c r="E537" i="12" s="1"/>
  <c r="E504" i="12"/>
  <c r="E482" i="12"/>
  <c r="E465" i="12"/>
  <c r="E461" i="12" s="1"/>
  <c r="E430" i="12"/>
  <c r="E397" i="12"/>
  <c r="E358" i="12"/>
  <c r="E312" i="12"/>
  <c r="F168" i="3"/>
  <c r="E407" i="12"/>
  <c r="E403" i="12" s="1"/>
  <c r="F136" i="3"/>
  <c r="E305" i="12"/>
  <c r="E514" i="12"/>
  <c r="E511" i="12" s="1"/>
  <c r="E501" i="12"/>
  <c r="E476" i="12"/>
  <c r="E400" i="12"/>
  <c r="E364" i="12"/>
  <c r="E348" i="12"/>
  <c r="E347" i="12" s="1"/>
  <c r="E337" i="12"/>
  <c r="E91" i="12"/>
  <c r="E74" i="12"/>
  <c r="F176" i="3"/>
  <c r="F175" i="3" s="1"/>
  <c r="F165" i="3"/>
  <c r="F161" i="3" s="1"/>
  <c r="F160" i="3" s="1"/>
  <c r="F132" i="3"/>
  <c r="H69" i="3"/>
  <c r="E85" i="12" l="1"/>
  <c r="E84" i="12" s="1"/>
  <c r="K69" i="3"/>
  <c r="J69" i="3"/>
  <c r="F167" i="3"/>
  <c r="J168" i="3"/>
  <c r="E73" i="12"/>
  <c r="E72" i="12" s="1"/>
  <c r="E71" i="12" s="1"/>
  <c r="E357" i="12"/>
  <c r="E356" i="12" s="1"/>
  <c r="F131" i="3"/>
  <c r="F130" i="3" s="1"/>
  <c r="F121" i="3"/>
  <c r="E475" i="12"/>
  <c r="E474" i="12" s="1"/>
  <c r="E304" i="12"/>
  <c r="E303" i="12" s="1"/>
  <c r="E423" i="12"/>
  <c r="E422" i="12" s="1"/>
  <c r="F166" i="3" l="1"/>
  <c r="J166" i="3" s="1"/>
  <c r="J167" i="3"/>
  <c r="F120" i="3"/>
  <c r="E302" i="12"/>
  <c r="D613" i="15" l="1"/>
  <c r="H417" i="5" l="1"/>
  <c r="E417" i="5"/>
  <c r="F417" i="5"/>
  <c r="G417" i="5"/>
  <c r="F197" i="5"/>
  <c r="G197" i="5"/>
  <c r="H197" i="5"/>
  <c r="E197" i="5"/>
  <c r="E189" i="12" s="1"/>
  <c r="F667" i="15"/>
  <c r="G667" i="15"/>
  <c r="H667" i="15"/>
  <c r="E667" i="15"/>
  <c r="F353" i="3"/>
  <c r="F352" i="3" s="1"/>
  <c r="F359" i="3"/>
  <c r="F371" i="3"/>
  <c r="F372" i="3"/>
  <c r="F373" i="3"/>
  <c r="F376" i="3"/>
  <c r="F383" i="3"/>
  <c r="F382" i="3" s="1"/>
  <c r="F386" i="3"/>
  <c r="F391" i="3"/>
  <c r="F395" i="3"/>
  <c r="F394" i="3" s="1"/>
  <c r="F397" i="3"/>
  <c r="F396" i="3" s="1"/>
  <c r="F411" i="3"/>
  <c r="F412" i="3"/>
  <c r="F413" i="3"/>
  <c r="F416" i="3"/>
  <c r="F415" i="3" s="1"/>
  <c r="F494" i="3"/>
  <c r="F493" i="3" s="1"/>
  <c r="F499" i="3"/>
  <c r="F509" i="3"/>
  <c r="F510" i="3"/>
  <c r="F517" i="3"/>
  <c r="F518" i="3"/>
  <c r="F520" i="3"/>
  <c r="F519" i="3" s="1"/>
  <c r="F202" i="5"/>
  <c r="F194" i="12" s="1"/>
  <c r="G202" i="5"/>
  <c r="G194" i="12" s="1"/>
  <c r="H202" i="5"/>
  <c r="E202" i="5"/>
  <c r="E194" i="12" s="1"/>
  <c r="F388" i="3" s="1"/>
  <c r="I197" i="5" l="1"/>
  <c r="J197" i="5"/>
  <c r="H194" i="12"/>
  <c r="J202" i="5"/>
  <c r="I202" i="5"/>
  <c r="J417" i="5"/>
  <c r="I417" i="5"/>
  <c r="F508" i="3"/>
  <c r="F393" i="3"/>
  <c r="F516" i="3"/>
  <c r="F515" i="3" s="1"/>
  <c r="F514" i="3" s="1"/>
  <c r="F513" i="3" s="1"/>
  <c r="F400" i="3"/>
  <c r="F399" i="3" s="1"/>
  <c r="F398" i="3" s="1"/>
  <c r="F403" i="3"/>
  <c r="F402" i="3" s="1"/>
  <c r="F401" i="3" s="1"/>
  <c r="F240" i="5" l="1"/>
  <c r="G240" i="5"/>
  <c r="H240" i="5"/>
  <c r="F239" i="5"/>
  <c r="G239" i="5"/>
  <c r="H239" i="5"/>
  <c r="F238" i="5"/>
  <c r="G238" i="5"/>
  <c r="H238" i="5"/>
  <c r="E238" i="5"/>
  <c r="E239" i="5"/>
  <c r="E231" i="12" s="1"/>
  <c r="E240" i="5"/>
  <c r="E232" i="12" s="1"/>
  <c r="F731" i="15"/>
  <c r="G731" i="15"/>
  <c r="H731" i="15"/>
  <c r="E731" i="15"/>
  <c r="F74" i="10"/>
  <c r="E235" i="5"/>
  <c r="E227" i="12" s="1"/>
  <c r="F234" i="5"/>
  <c r="F226" i="12" s="1"/>
  <c r="G234" i="5"/>
  <c r="G226" i="12" s="1"/>
  <c r="H234" i="5"/>
  <c r="E246" i="5"/>
  <c r="E237" i="12" s="1"/>
  <c r="E247" i="5"/>
  <c r="E248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7" i="5"/>
  <c r="E258" i="12" s="1"/>
  <c r="E257" i="12" s="1"/>
  <c r="E269" i="5"/>
  <c r="E260" i="12" s="1"/>
  <c r="E259" i="12" s="1"/>
  <c r="E271" i="5"/>
  <c r="E262" i="12" s="1"/>
  <c r="E261" i="12" s="1"/>
  <c r="E274" i="5"/>
  <c r="E275" i="5"/>
  <c r="E276" i="5"/>
  <c r="E280" i="5"/>
  <c r="E271" i="12" s="1"/>
  <c r="E281" i="5"/>
  <c r="E272" i="12" s="1"/>
  <c r="F79" i="3" s="1"/>
  <c r="F78" i="3" s="1"/>
  <c r="E282" i="5"/>
  <c r="E273" i="12" s="1"/>
  <c r="F81" i="3" s="1"/>
  <c r="F80" i="3" s="1"/>
  <c r="E284" i="5"/>
  <c r="E275" i="12" s="1"/>
  <c r="E285" i="5"/>
  <c r="E276" i="12" s="1"/>
  <c r="F85" i="3" s="1"/>
  <c r="E286" i="5"/>
  <c r="E277" i="12" s="1"/>
  <c r="F86" i="3" s="1"/>
  <c r="E287" i="5"/>
  <c r="E278" i="12" s="1"/>
  <c r="F88" i="3" s="1"/>
  <c r="E288" i="5"/>
  <c r="E279" i="12" s="1"/>
  <c r="F89" i="3" s="1"/>
  <c r="E289" i="5"/>
  <c r="E280" i="12" s="1"/>
  <c r="F90" i="3" s="1"/>
  <c r="E290" i="5"/>
  <c r="E281" i="12" s="1"/>
  <c r="F91" i="3" s="1"/>
  <c r="E291" i="5"/>
  <c r="E282" i="12" s="1"/>
  <c r="F93" i="3" s="1"/>
  <c r="E292" i="5"/>
  <c r="E283" i="12" s="1"/>
  <c r="F94" i="3" s="1"/>
  <c r="E293" i="5"/>
  <c r="E284" i="12" s="1"/>
  <c r="F95" i="3" s="1"/>
  <c r="E294" i="5"/>
  <c r="E285" i="12" s="1"/>
  <c r="F96" i="3" s="1"/>
  <c r="E295" i="5"/>
  <c r="E286" i="12" s="1"/>
  <c r="F97" i="3" s="1"/>
  <c r="E296" i="5"/>
  <c r="E287" i="12" s="1"/>
  <c r="F98" i="3" s="1"/>
  <c r="E297" i="5"/>
  <c r="E288" i="12" s="1"/>
  <c r="F99" i="3" s="1"/>
  <c r="E298" i="5"/>
  <c r="E289" i="12" s="1"/>
  <c r="F100" i="3" s="1"/>
  <c r="E299" i="5"/>
  <c r="E290" i="12" s="1"/>
  <c r="F102" i="3" s="1"/>
  <c r="F101" i="3" s="1"/>
  <c r="E301" i="5"/>
  <c r="E292" i="12" s="1"/>
  <c r="E303" i="5"/>
  <c r="E294" i="12" s="1"/>
  <c r="E305" i="5"/>
  <c r="E296" i="12" s="1"/>
  <c r="E308" i="5"/>
  <c r="E299" i="12" s="1"/>
  <c r="E309" i="5"/>
  <c r="E300" i="12" s="1"/>
  <c r="F116" i="3" s="1"/>
  <c r="E310" i="5"/>
  <c r="E301" i="12" s="1"/>
  <c r="F118" i="3" s="1"/>
  <c r="F117" i="3" s="1"/>
  <c r="E315" i="5"/>
  <c r="E234" i="5"/>
  <c r="F233" i="5"/>
  <c r="G233" i="5"/>
  <c r="H233" i="5"/>
  <c r="E233" i="5"/>
  <c r="F232" i="5"/>
  <c r="G232" i="5"/>
  <c r="H232" i="5"/>
  <c r="F231" i="5"/>
  <c r="F223" i="12" s="1"/>
  <c r="G231" i="5"/>
  <c r="H231" i="5"/>
  <c r="F230" i="5"/>
  <c r="F222" i="12" s="1"/>
  <c r="G230" i="5"/>
  <c r="G222" i="12" s="1"/>
  <c r="H230" i="5"/>
  <c r="E231" i="5"/>
  <c r="E232" i="5"/>
  <c r="E224" i="12" s="1"/>
  <c r="E230" i="5"/>
  <c r="F229" i="5"/>
  <c r="F221" i="12" s="1"/>
  <c r="G488" i="3" s="1"/>
  <c r="G229" i="5"/>
  <c r="H229" i="5"/>
  <c r="F228" i="5"/>
  <c r="F220" i="12" s="1"/>
  <c r="G487" i="3" s="1"/>
  <c r="G228" i="5"/>
  <c r="H228" i="5"/>
  <c r="F227" i="5"/>
  <c r="F219" i="12" s="1"/>
  <c r="G486" i="3" s="1"/>
  <c r="G227" i="5"/>
  <c r="G219" i="12" s="1"/>
  <c r="H486" i="3" s="1"/>
  <c r="H227" i="5"/>
  <c r="E228" i="5"/>
  <c r="E220" i="12" s="1"/>
  <c r="E229" i="5"/>
  <c r="E221" i="12" s="1"/>
  <c r="E227" i="5"/>
  <c r="E219" i="12" s="1"/>
  <c r="E708" i="15"/>
  <c r="F226" i="5"/>
  <c r="G226" i="5"/>
  <c r="G218" i="12" s="1"/>
  <c r="H226" i="5"/>
  <c r="E226" i="5"/>
  <c r="G306" i="12"/>
  <c r="G307" i="12"/>
  <c r="G308" i="12"/>
  <c r="G309" i="12"/>
  <c r="G310" i="12"/>
  <c r="G311" i="12"/>
  <c r="G313" i="12"/>
  <c r="G314" i="12"/>
  <c r="G315" i="12"/>
  <c r="G316" i="12"/>
  <c r="G317" i="12"/>
  <c r="G318" i="12"/>
  <c r="G319" i="12"/>
  <c r="G320" i="12"/>
  <c r="G321" i="12"/>
  <c r="G322" i="12"/>
  <c r="G323" i="12"/>
  <c r="G324" i="12"/>
  <c r="G325" i="12"/>
  <c r="G326" i="12"/>
  <c r="G327" i="12"/>
  <c r="G328" i="12"/>
  <c r="G329" i="12"/>
  <c r="G330" i="12"/>
  <c r="G331" i="12"/>
  <c r="G332" i="12"/>
  <c r="G333" i="12"/>
  <c r="G334" i="12"/>
  <c r="G335" i="12"/>
  <c r="G336" i="12"/>
  <c r="G338" i="12"/>
  <c r="G339" i="12"/>
  <c r="G340" i="12"/>
  <c r="G341" i="12"/>
  <c r="G343" i="12"/>
  <c r="G342" i="12" s="1"/>
  <c r="G345" i="12"/>
  <c r="G346" i="12"/>
  <c r="G349" i="12"/>
  <c r="G350" i="12"/>
  <c r="G351" i="12"/>
  <c r="G352" i="12"/>
  <c r="G353" i="12"/>
  <c r="G354" i="12"/>
  <c r="G359" i="12"/>
  <c r="G360" i="12"/>
  <c r="G361" i="12"/>
  <c r="G362" i="12"/>
  <c r="G363" i="12"/>
  <c r="G365" i="12"/>
  <c r="G366" i="12"/>
  <c r="G367" i="12"/>
  <c r="G368" i="12"/>
  <c r="G369" i="12"/>
  <c r="G370" i="12"/>
  <c r="G371" i="12"/>
  <c r="G372" i="12"/>
  <c r="G373" i="12"/>
  <c r="G374" i="12"/>
  <c r="G375" i="12"/>
  <c r="G376" i="12"/>
  <c r="G377" i="12"/>
  <c r="G379" i="12"/>
  <c r="G381" i="12"/>
  <c r="G382" i="12"/>
  <c r="G383" i="12"/>
  <c r="G384" i="12"/>
  <c r="G385" i="12"/>
  <c r="G386" i="12"/>
  <c r="G387" i="12"/>
  <c r="G388" i="12"/>
  <c r="G389" i="12"/>
  <c r="G391" i="12"/>
  <c r="G392" i="12"/>
  <c r="G393" i="12"/>
  <c r="G394" i="12"/>
  <c r="G396" i="12"/>
  <c r="G395" i="12" s="1"/>
  <c r="G398" i="12"/>
  <c r="G399" i="12"/>
  <c r="G401" i="12"/>
  <c r="G402" i="12"/>
  <c r="G405" i="12"/>
  <c r="G406" i="12"/>
  <c r="G408" i="12"/>
  <c r="G409" i="12"/>
  <c r="G410" i="12"/>
  <c r="G411" i="12"/>
  <c r="G412" i="12"/>
  <c r="G413" i="12"/>
  <c r="G414" i="12"/>
  <c r="G415" i="12"/>
  <c r="G416" i="12"/>
  <c r="G417" i="12"/>
  <c r="G418" i="12"/>
  <c r="G419" i="12"/>
  <c r="G421" i="12"/>
  <c r="G420" i="12" s="1"/>
  <c r="G425" i="12"/>
  <c r="G426" i="12"/>
  <c r="G427" i="12"/>
  <c r="G428" i="12"/>
  <c r="G429" i="12"/>
  <c r="G431" i="12"/>
  <c r="G432" i="12"/>
  <c r="G433" i="12"/>
  <c r="G434" i="12"/>
  <c r="G435" i="12"/>
  <c r="G436" i="12"/>
  <c r="G437" i="12"/>
  <c r="G438" i="12"/>
  <c r="G439" i="12"/>
  <c r="G440" i="12"/>
  <c r="G441" i="12"/>
  <c r="G442" i="12"/>
  <c r="G443" i="12"/>
  <c r="G444" i="12"/>
  <c r="G445" i="12"/>
  <c r="G446" i="12"/>
  <c r="G447" i="12"/>
  <c r="G448" i="12"/>
  <c r="G449" i="12"/>
  <c r="G450" i="12"/>
  <c r="G451" i="12"/>
  <c r="G452" i="12"/>
  <c r="G453" i="12"/>
  <c r="G454" i="12"/>
  <c r="G456" i="12"/>
  <c r="G457" i="12"/>
  <c r="G458" i="12"/>
  <c r="G460" i="12"/>
  <c r="G459" i="12" s="1"/>
  <c r="G463" i="12"/>
  <c r="G462" i="12" s="1"/>
  <c r="G466" i="12"/>
  <c r="G467" i="12"/>
  <c r="G468" i="12"/>
  <c r="G469" i="12"/>
  <c r="G470" i="12"/>
  <c r="G471" i="12"/>
  <c r="G472" i="12"/>
  <c r="H351" i="3" s="1"/>
  <c r="G473" i="12"/>
  <c r="G478" i="12"/>
  <c r="G479" i="12"/>
  <c r="G480" i="12"/>
  <c r="G481" i="12"/>
  <c r="G483" i="12"/>
  <c r="G484" i="12"/>
  <c r="G485" i="12"/>
  <c r="G486" i="12"/>
  <c r="G487" i="12"/>
  <c r="G488" i="12"/>
  <c r="G489" i="12"/>
  <c r="G490" i="12"/>
  <c r="G491" i="12"/>
  <c r="G492" i="12"/>
  <c r="G494" i="12"/>
  <c r="G495" i="12"/>
  <c r="G496" i="12"/>
  <c r="G497" i="12"/>
  <c r="G498" i="12"/>
  <c r="G499" i="12"/>
  <c r="G500" i="12"/>
  <c r="H388" i="3" s="1"/>
  <c r="G502" i="12"/>
  <c r="G503" i="12"/>
  <c r="G505" i="12"/>
  <c r="G506" i="12"/>
  <c r="G508" i="12"/>
  <c r="G507" i="12" s="1"/>
  <c r="G510" i="12"/>
  <c r="G509" i="12" s="1"/>
  <c r="G513" i="12"/>
  <c r="G512" i="12" s="1"/>
  <c r="G515" i="12"/>
  <c r="G516" i="12"/>
  <c r="G517" i="12"/>
  <c r="G518" i="12"/>
  <c r="G519" i="12"/>
  <c r="G520" i="12"/>
  <c r="G525" i="12"/>
  <c r="G526" i="12"/>
  <c r="G527" i="12"/>
  <c r="G528" i="12"/>
  <c r="G529" i="12"/>
  <c r="G530" i="12"/>
  <c r="G531" i="12"/>
  <c r="G532" i="12"/>
  <c r="G534" i="12"/>
  <c r="G536" i="12"/>
  <c r="G539" i="12"/>
  <c r="G540" i="12"/>
  <c r="G541" i="12"/>
  <c r="G545" i="12"/>
  <c r="G546" i="12"/>
  <c r="G547" i="12"/>
  <c r="F225" i="5"/>
  <c r="F217" i="12" s="1"/>
  <c r="G225" i="5"/>
  <c r="H225" i="5"/>
  <c r="F224" i="5"/>
  <c r="F216" i="12" s="1"/>
  <c r="G224" i="5"/>
  <c r="G216" i="12" s="1"/>
  <c r="H482" i="3" s="1"/>
  <c r="H224" i="5"/>
  <c r="E225" i="5"/>
  <c r="F223" i="5"/>
  <c r="F215" i="12" s="1"/>
  <c r="G481" i="3" s="1"/>
  <c r="G223" i="5"/>
  <c r="H223" i="5"/>
  <c r="E223" i="5"/>
  <c r="E215" i="12" s="1"/>
  <c r="E224" i="5"/>
  <c r="E216" i="12" s="1"/>
  <c r="F222" i="5"/>
  <c r="F214" i="12" s="1"/>
  <c r="G480" i="3" s="1"/>
  <c r="G222" i="5"/>
  <c r="G214" i="12" s="1"/>
  <c r="H480" i="3" s="1"/>
  <c r="H222" i="5"/>
  <c r="E222" i="5"/>
  <c r="E214" i="12" s="1"/>
  <c r="F480" i="3" s="1"/>
  <c r="G221" i="5"/>
  <c r="E221" i="5"/>
  <c r="J731" i="15" l="1"/>
  <c r="I731" i="15"/>
  <c r="H217" i="12"/>
  <c r="J225" i="5"/>
  <c r="I225" i="5"/>
  <c r="J232" i="5"/>
  <c r="I232" i="5"/>
  <c r="H220" i="12"/>
  <c r="J228" i="5"/>
  <c r="I228" i="5"/>
  <c r="H223" i="12"/>
  <c r="J231" i="5"/>
  <c r="I231" i="5"/>
  <c r="J240" i="5"/>
  <c r="I240" i="5"/>
  <c r="H221" i="12"/>
  <c r="J229" i="5"/>
  <c r="I229" i="5"/>
  <c r="H216" i="12"/>
  <c r="J224" i="5"/>
  <c r="I224" i="5"/>
  <c r="H219" i="12"/>
  <c r="J227" i="5"/>
  <c r="I227" i="5"/>
  <c r="H222" i="12"/>
  <c r="J230" i="5"/>
  <c r="I230" i="5"/>
  <c r="J239" i="5"/>
  <c r="I239" i="5"/>
  <c r="H214" i="12"/>
  <c r="J222" i="5"/>
  <c r="I222" i="5"/>
  <c r="J233" i="5"/>
  <c r="I233" i="5"/>
  <c r="H215" i="12"/>
  <c r="J223" i="5"/>
  <c r="I223" i="5"/>
  <c r="J226" i="5"/>
  <c r="I226" i="5"/>
  <c r="H226" i="12"/>
  <c r="J234" i="5"/>
  <c r="I234" i="5"/>
  <c r="H230" i="12"/>
  <c r="J238" i="5"/>
  <c r="I238" i="5"/>
  <c r="G465" i="12"/>
  <c r="G461" i="12" s="1"/>
  <c r="G535" i="12"/>
  <c r="H502" i="3"/>
  <c r="G364" i="12"/>
  <c r="F87" i="3"/>
  <c r="E213" i="12"/>
  <c r="F478" i="3" s="1"/>
  <c r="E218" i="12"/>
  <c r="F485" i="3" s="1"/>
  <c r="E222" i="12"/>
  <c r="F489" i="3" s="1"/>
  <c r="E298" i="12"/>
  <c r="E297" i="12" s="1"/>
  <c r="F115" i="3"/>
  <c r="F114" i="3" s="1"/>
  <c r="F113" i="3" s="1"/>
  <c r="F112" i="3" s="1"/>
  <c r="E217" i="12"/>
  <c r="F483" i="3" s="1"/>
  <c r="E295" i="12"/>
  <c r="F111" i="3"/>
  <c r="F110" i="3" s="1"/>
  <c r="F109" i="3" s="1"/>
  <c r="F92" i="3"/>
  <c r="E265" i="12"/>
  <c r="E256" i="12"/>
  <c r="F448" i="3" s="1"/>
  <c r="F447" i="3" s="1"/>
  <c r="E252" i="12"/>
  <c r="F443" i="3" s="1"/>
  <c r="E248" i="12"/>
  <c r="F439" i="3" s="1"/>
  <c r="E244" i="12"/>
  <c r="F434" i="3" s="1"/>
  <c r="E239" i="12"/>
  <c r="F427" i="3" s="1"/>
  <c r="F426" i="3" s="1"/>
  <c r="E223" i="12"/>
  <c r="F490" i="3" s="1"/>
  <c r="E293" i="12"/>
  <c r="F108" i="3"/>
  <c r="F107" i="3" s="1"/>
  <c r="F106" i="3" s="1"/>
  <c r="E270" i="12"/>
  <c r="F77" i="3"/>
  <c r="F76" i="3" s="1"/>
  <c r="F75" i="3" s="1"/>
  <c r="E255" i="12"/>
  <c r="F446" i="3" s="1"/>
  <c r="E251" i="12"/>
  <c r="F442" i="3" s="1"/>
  <c r="E247" i="12"/>
  <c r="F437" i="3" s="1"/>
  <c r="E243" i="12"/>
  <c r="F432" i="3" s="1"/>
  <c r="E238" i="12"/>
  <c r="F425" i="3" s="1"/>
  <c r="F424" i="3" s="1"/>
  <c r="F105" i="3"/>
  <c r="F104" i="3" s="1"/>
  <c r="F103" i="3" s="1"/>
  <c r="E291" i="12"/>
  <c r="E274" i="12"/>
  <c r="F84" i="3"/>
  <c r="F83" i="3" s="1"/>
  <c r="E267" i="12"/>
  <c r="F464" i="3" s="1"/>
  <c r="F463" i="3" s="1"/>
  <c r="E254" i="12"/>
  <c r="F445" i="3" s="1"/>
  <c r="E250" i="12"/>
  <c r="F441" i="3" s="1"/>
  <c r="E246" i="12"/>
  <c r="F436" i="3" s="1"/>
  <c r="E242" i="12"/>
  <c r="F431" i="3" s="1"/>
  <c r="E230" i="12"/>
  <c r="E229" i="12" s="1"/>
  <c r="E228" i="12" s="1"/>
  <c r="E225" i="12"/>
  <c r="F492" i="3" s="1"/>
  <c r="E226" i="12"/>
  <c r="F496" i="3" s="1"/>
  <c r="E266" i="12"/>
  <c r="F462" i="3" s="1"/>
  <c r="E253" i="12"/>
  <c r="F444" i="3" s="1"/>
  <c r="E249" i="12"/>
  <c r="F440" i="3" s="1"/>
  <c r="E245" i="12"/>
  <c r="F435" i="3" s="1"/>
  <c r="E241" i="12"/>
  <c r="F454" i="3"/>
  <c r="F453" i="3" s="1"/>
  <c r="F452" i="3" s="1"/>
  <c r="F423" i="3"/>
  <c r="F422" i="3" s="1"/>
  <c r="E300" i="5"/>
  <c r="F497" i="3"/>
  <c r="E266" i="5"/>
  <c r="F481" i="3"/>
  <c r="F488" i="3"/>
  <c r="F491" i="3"/>
  <c r="F507" i="3"/>
  <c r="F486" i="3"/>
  <c r="F487" i="3"/>
  <c r="E302" i="5"/>
  <c r="E270" i="5"/>
  <c r="F512" i="3"/>
  <c r="F511" i="3" s="1"/>
  <c r="F237" i="5"/>
  <c r="G237" i="5"/>
  <c r="F230" i="12"/>
  <c r="H237" i="5"/>
  <c r="E245" i="5"/>
  <c r="G230" i="12"/>
  <c r="H506" i="3" s="1"/>
  <c r="E237" i="5"/>
  <c r="E236" i="5" s="1"/>
  <c r="E304" i="5"/>
  <c r="E279" i="5"/>
  <c r="H496" i="3"/>
  <c r="H489" i="3"/>
  <c r="E273" i="5"/>
  <c r="E272" i="5" s="1"/>
  <c r="E268" i="5"/>
  <c r="E249" i="5"/>
  <c r="E307" i="5"/>
  <c r="E306" i="5" s="1"/>
  <c r="G400" i="12"/>
  <c r="E283" i="5"/>
  <c r="G220" i="12"/>
  <c r="H487" i="3" s="1"/>
  <c r="G221" i="12"/>
  <c r="G223" i="12"/>
  <c r="G344" i="12"/>
  <c r="G482" i="3"/>
  <c r="G538" i="12"/>
  <c r="G537" i="12" s="1"/>
  <c r="G514" i="12"/>
  <c r="G511" i="12" s="1"/>
  <c r="G337" i="12"/>
  <c r="G397" i="12"/>
  <c r="G501" i="12"/>
  <c r="G504" i="12"/>
  <c r="G217" i="12"/>
  <c r="H483" i="3" s="1"/>
  <c r="G312" i="12"/>
  <c r="G430" i="12"/>
  <c r="G358" i="12"/>
  <c r="G215" i="12"/>
  <c r="G523" i="12"/>
  <c r="G522" i="12" s="1"/>
  <c r="G404" i="12"/>
  <c r="G348" i="12"/>
  <c r="G347" i="12" s="1"/>
  <c r="G455" i="12"/>
  <c r="G544" i="12"/>
  <c r="G543" i="12" s="1"/>
  <c r="G542" i="12" s="1"/>
  <c r="G482" i="12"/>
  <c r="G424" i="12"/>
  <c r="G407" i="12"/>
  <c r="G390" i="12"/>
  <c r="G305" i="12"/>
  <c r="F221" i="5"/>
  <c r="H221" i="5"/>
  <c r="F220" i="5"/>
  <c r="G220" i="5"/>
  <c r="H220" i="5"/>
  <c r="E220" i="5"/>
  <c r="F219" i="5"/>
  <c r="G219" i="5"/>
  <c r="H219" i="5"/>
  <c r="E219" i="5"/>
  <c r="F217" i="5"/>
  <c r="G217" i="5"/>
  <c r="H217" i="5"/>
  <c r="E217" i="5"/>
  <c r="F216" i="5"/>
  <c r="G216" i="5"/>
  <c r="H216" i="5"/>
  <c r="E216" i="5"/>
  <c r="F215" i="5"/>
  <c r="G215" i="5"/>
  <c r="H215" i="5"/>
  <c r="E215" i="5"/>
  <c r="F182" i="5"/>
  <c r="G182" i="5"/>
  <c r="H182" i="5"/>
  <c r="E182" i="5"/>
  <c r="E173" i="12" s="1"/>
  <c r="F181" i="5"/>
  <c r="E181" i="5"/>
  <c r="E174" i="12" s="1"/>
  <c r="F179" i="5"/>
  <c r="G179" i="5"/>
  <c r="H179" i="5"/>
  <c r="E179" i="5"/>
  <c r="H176" i="5"/>
  <c r="F176" i="5"/>
  <c r="G176" i="5"/>
  <c r="E176" i="5"/>
  <c r="F174" i="5"/>
  <c r="G174" i="5"/>
  <c r="H174" i="5"/>
  <c r="E174" i="5"/>
  <c r="E165" i="12" s="1"/>
  <c r="F173" i="5"/>
  <c r="G173" i="5"/>
  <c r="H173" i="5"/>
  <c r="E173" i="5"/>
  <c r="E164" i="12" s="1"/>
  <c r="F172" i="5"/>
  <c r="G172" i="5"/>
  <c r="H172" i="5"/>
  <c r="E172" i="5"/>
  <c r="E163" i="12" s="1"/>
  <c r="E162" i="12" s="1"/>
  <c r="F170" i="5"/>
  <c r="G170" i="5"/>
  <c r="H170" i="5"/>
  <c r="E170" i="5"/>
  <c r="F168" i="5"/>
  <c r="G168" i="5"/>
  <c r="H168" i="5"/>
  <c r="E168" i="5"/>
  <c r="F166" i="5"/>
  <c r="G166" i="5"/>
  <c r="H166" i="5"/>
  <c r="E166" i="5"/>
  <c r="E157" i="12" s="1"/>
  <c r="F165" i="5"/>
  <c r="G165" i="5"/>
  <c r="H165" i="5"/>
  <c r="E165" i="5"/>
  <c r="E156" i="12" s="1"/>
  <c r="F164" i="5"/>
  <c r="G164" i="5"/>
  <c r="H164" i="5"/>
  <c r="E164" i="5"/>
  <c r="E155" i="12" s="1"/>
  <c r="F163" i="5"/>
  <c r="G163" i="5"/>
  <c r="H163" i="5"/>
  <c r="E163" i="5"/>
  <c r="E154" i="12" s="1"/>
  <c r="F162" i="5"/>
  <c r="G162" i="5"/>
  <c r="H162" i="5"/>
  <c r="E162" i="5"/>
  <c r="E153" i="12" s="1"/>
  <c r="F161" i="5"/>
  <c r="G161" i="5"/>
  <c r="H161" i="5"/>
  <c r="E161" i="5"/>
  <c r="E152" i="12" s="1"/>
  <c r="F160" i="5"/>
  <c r="G160" i="5"/>
  <c r="H160" i="5"/>
  <c r="E160" i="5"/>
  <c r="E151" i="12" s="1"/>
  <c r="F159" i="5"/>
  <c r="G159" i="5"/>
  <c r="H159" i="5"/>
  <c r="E159" i="5"/>
  <c r="E150" i="12" s="1"/>
  <c r="F158" i="5"/>
  <c r="G158" i="5"/>
  <c r="H158" i="5"/>
  <c r="E158" i="5"/>
  <c r="E149" i="12" s="1"/>
  <c r="F157" i="5"/>
  <c r="G157" i="5"/>
  <c r="H157" i="5"/>
  <c r="E157" i="5"/>
  <c r="E148" i="12" s="1"/>
  <c r="F156" i="5"/>
  <c r="G156" i="5"/>
  <c r="H156" i="5"/>
  <c r="E156" i="5"/>
  <c r="E147" i="12" s="1"/>
  <c r="F155" i="5"/>
  <c r="G155" i="5"/>
  <c r="H155" i="5"/>
  <c r="E155" i="5"/>
  <c r="E146" i="12" s="1"/>
  <c r="E145" i="12"/>
  <c r="E144" i="12"/>
  <c r="E143" i="12"/>
  <c r="E142" i="12"/>
  <c r="E139" i="12"/>
  <c r="E138" i="12"/>
  <c r="E137" i="12"/>
  <c r="E140" i="12"/>
  <c r="E186" i="5"/>
  <c r="E178" i="12" s="1"/>
  <c r="E187" i="5"/>
  <c r="E179" i="12" s="1"/>
  <c r="E188" i="5"/>
  <c r="E180" i="12" s="1"/>
  <c r="E190" i="5"/>
  <c r="E182" i="12" s="1"/>
  <c r="E191" i="5"/>
  <c r="E192" i="5"/>
  <c r="E193" i="5"/>
  <c r="E194" i="5"/>
  <c r="E195" i="5"/>
  <c r="E196" i="5"/>
  <c r="F379" i="3"/>
  <c r="E198" i="5"/>
  <c r="E199" i="5"/>
  <c r="E200" i="5"/>
  <c r="E201" i="5"/>
  <c r="E204" i="5"/>
  <c r="E196" i="12" s="1"/>
  <c r="E195" i="12" s="1"/>
  <c r="E207" i="5"/>
  <c r="E199" i="12" s="1"/>
  <c r="E198" i="12" s="1"/>
  <c r="E209" i="5"/>
  <c r="E210" i="5"/>
  <c r="E211" i="5"/>
  <c r="E136" i="12"/>
  <c r="J226" i="12" l="1"/>
  <c r="I226" i="12"/>
  <c r="I488" i="3"/>
  <c r="I221" i="12"/>
  <c r="J221" i="12"/>
  <c r="I487" i="3"/>
  <c r="J487" i="3" s="1"/>
  <c r="I220" i="12"/>
  <c r="J220" i="12"/>
  <c r="J230" i="12"/>
  <c r="I230" i="12"/>
  <c r="I481" i="3"/>
  <c r="I215" i="12"/>
  <c r="J215" i="12"/>
  <c r="I482" i="3"/>
  <c r="I216" i="12"/>
  <c r="J216" i="12"/>
  <c r="I223" i="12"/>
  <c r="J223" i="12"/>
  <c r="I217" i="12"/>
  <c r="J217" i="12"/>
  <c r="I480" i="3"/>
  <c r="J214" i="12"/>
  <c r="I214" i="12"/>
  <c r="I486" i="3"/>
  <c r="I219" i="12"/>
  <c r="J219" i="12"/>
  <c r="J222" i="12"/>
  <c r="I222" i="12"/>
  <c r="J237" i="5"/>
  <c r="I237" i="5"/>
  <c r="J155" i="5"/>
  <c r="I155" i="5"/>
  <c r="J156" i="5"/>
  <c r="I156" i="5"/>
  <c r="I157" i="5"/>
  <c r="J157" i="5"/>
  <c r="J158" i="5"/>
  <c r="I158" i="5"/>
  <c r="J159" i="5"/>
  <c r="I159" i="5"/>
  <c r="J160" i="5"/>
  <c r="I160" i="5"/>
  <c r="I161" i="5"/>
  <c r="J161" i="5"/>
  <c r="J162" i="5"/>
  <c r="I162" i="5"/>
  <c r="J163" i="5"/>
  <c r="I163" i="5"/>
  <c r="J164" i="5"/>
  <c r="I164" i="5"/>
  <c r="I165" i="5"/>
  <c r="J165" i="5"/>
  <c r="J166" i="5"/>
  <c r="I166" i="5"/>
  <c r="J168" i="5"/>
  <c r="I168" i="5"/>
  <c r="J170" i="5"/>
  <c r="I170" i="5"/>
  <c r="J172" i="5"/>
  <c r="I172" i="5"/>
  <c r="I173" i="5"/>
  <c r="J173" i="5"/>
  <c r="J174" i="5"/>
  <c r="I174" i="5"/>
  <c r="J179" i="5"/>
  <c r="I179" i="5"/>
  <c r="K480" i="3"/>
  <c r="J480" i="3"/>
  <c r="J221" i="5"/>
  <c r="I221" i="5"/>
  <c r="J176" i="5"/>
  <c r="I176" i="5"/>
  <c r="J182" i="5"/>
  <c r="I182" i="5"/>
  <c r="J215" i="5"/>
  <c r="I215" i="5"/>
  <c r="J216" i="5"/>
  <c r="I216" i="5"/>
  <c r="J217" i="5"/>
  <c r="I217" i="5"/>
  <c r="J219" i="5"/>
  <c r="I219" i="5"/>
  <c r="J220" i="5"/>
  <c r="I220" i="5"/>
  <c r="J481" i="3"/>
  <c r="K482" i="3"/>
  <c r="J488" i="3"/>
  <c r="K486" i="3"/>
  <c r="J486" i="3"/>
  <c r="F495" i="3"/>
  <c r="H501" i="3"/>
  <c r="E236" i="12"/>
  <c r="E177" i="12"/>
  <c r="E240" i="12"/>
  <c r="F433" i="3"/>
  <c r="F438" i="3"/>
  <c r="E191" i="12"/>
  <c r="F381" i="3" s="1"/>
  <c r="E187" i="12"/>
  <c r="F377" i="3" s="1"/>
  <c r="E183" i="12"/>
  <c r="F367" i="3" s="1"/>
  <c r="E141" i="12"/>
  <c r="E167" i="5"/>
  <c r="E159" i="12"/>
  <c r="E158" i="12" s="1"/>
  <c r="E169" i="5"/>
  <c r="E161" i="12"/>
  <c r="E160" i="12" s="1"/>
  <c r="E175" i="5"/>
  <c r="E167" i="12"/>
  <c r="E166" i="12" s="1"/>
  <c r="E178" i="5"/>
  <c r="E170" i="12"/>
  <c r="E169" i="12" s="1"/>
  <c r="F430" i="3"/>
  <c r="F429" i="3" s="1"/>
  <c r="E190" i="12"/>
  <c r="F380" i="3" s="1"/>
  <c r="E186" i="12"/>
  <c r="F375" i="3" s="1"/>
  <c r="E135" i="12"/>
  <c r="F421" i="3"/>
  <c r="E264" i="12"/>
  <c r="E263" i="12" s="1"/>
  <c r="E203" i="12"/>
  <c r="F418" i="3" s="1"/>
  <c r="F417" i="3" s="1"/>
  <c r="E202" i="12"/>
  <c r="F414" i="3" s="1"/>
  <c r="E193" i="12"/>
  <c r="F387" i="3" s="1"/>
  <c r="E185" i="12"/>
  <c r="F370" i="3" s="1"/>
  <c r="F369" i="3" s="1"/>
  <c r="E172" i="12"/>
  <c r="E207" i="12"/>
  <c r="E208" i="12"/>
  <c r="F471" i="3" s="1"/>
  <c r="F470" i="3" s="1"/>
  <c r="E209" i="12"/>
  <c r="F473" i="3" s="1"/>
  <c r="F472" i="3" s="1"/>
  <c r="E211" i="12"/>
  <c r="F476" i="3" s="1"/>
  <c r="E212" i="12"/>
  <c r="F477" i="3" s="1"/>
  <c r="F484" i="3"/>
  <c r="F506" i="3"/>
  <c r="F505" i="3" s="1"/>
  <c r="F504" i="3" s="1"/>
  <c r="F503" i="3" s="1"/>
  <c r="F82" i="3"/>
  <c r="F74" i="3" s="1"/>
  <c r="F73" i="3" s="1"/>
  <c r="E269" i="12"/>
  <c r="E268" i="12" s="1"/>
  <c r="F461" i="3"/>
  <c r="F460" i="3" s="1"/>
  <c r="F459" i="3" s="1"/>
  <c r="F458" i="3" s="1"/>
  <c r="E201" i="12"/>
  <c r="E192" i="12"/>
  <c r="F385" i="3" s="1"/>
  <c r="E188" i="12"/>
  <c r="F378" i="3" s="1"/>
  <c r="E184" i="12"/>
  <c r="F457" i="3"/>
  <c r="F456" i="3" s="1"/>
  <c r="F455" i="3" s="1"/>
  <c r="F482" i="3"/>
  <c r="F479" i="3" s="1"/>
  <c r="F451" i="3"/>
  <c r="F450" i="3" s="1"/>
  <c r="F449" i="3" s="1"/>
  <c r="E206" i="5"/>
  <c r="E203" i="5"/>
  <c r="E189" i="5"/>
  <c r="E278" i="5"/>
  <c r="E277" i="5" s="1"/>
  <c r="E244" i="5"/>
  <c r="E243" i="5" s="1"/>
  <c r="G521" i="12"/>
  <c r="H488" i="3"/>
  <c r="K488" i="3" s="1"/>
  <c r="H490" i="3"/>
  <c r="H481" i="3"/>
  <c r="H479" i="3" s="1"/>
  <c r="G423" i="12"/>
  <c r="G422" i="12" s="1"/>
  <c r="G357" i="12"/>
  <c r="G304" i="12"/>
  <c r="G303" i="12" s="1"/>
  <c r="G403" i="12"/>
  <c r="E218" i="5"/>
  <c r="E185" i="5"/>
  <c r="E214" i="5"/>
  <c r="E208" i="5"/>
  <c r="E180" i="5"/>
  <c r="E171" i="5"/>
  <c r="E150" i="5"/>
  <c r="G181" i="5"/>
  <c r="G174" i="12" s="1"/>
  <c r="K487" i="3" l="1"/>
  <c r="J482" i="3"/>
  <c r="K481" i="3"/>
  <c r="E235" i="12"/>
  <c r="E234" i="12" s="1"/>
  <c r="E233" i="12" s="1"/>
  <c r="H500" i="3"/>
  <c r="F384" i="3"/>
  <c r="F428" i="3"/>
  <c r="E200" i="12"/>
  <c r="E197" i="12" s="1"/>
  <c r="E181" i="12"/>
  <c r="E176" i="12" s="1"/>
  <c r="E177" i="5"/>
  <c r="E134" i="12"/>
  <c r="F374" i="3"/>
  <c r="E210" i="12"/>
  <c r="E205" i="5"/>
  <c r="F368" i="3"/>
  <c r="F475" i="3"/>
  <c r="F474" i="3" s="1"/>
  <c r="E206" i="12"/>
  <c r="E205" i="12" s="1"/>
  <c r="E204" i="12" s="1"/>
  <c r="F410" i="3"/>
  <c r="F409" i="3" s="1"/>
  <c r="F408" i="3" s="1"/>
  <c r="F469" i="3"/>
  <c r="F468" i="3" s="1"/>
  <c r="F467" i="3" s="1"/>
  <c r="E168" i="12"/>
  <c r="F420" i="3"/>
  <c r="F419" i="3" s="1"/>
  <c r="F392" i="3"/>
  <c r="F390" i="3" s="1"/>
  <c r="F389" i="3" s="1"/>
  <c r="F407" i="3"/>
  <c r="F406" i="3" s="1"/>
  <c r="F405" i="3" s="1"/>
  <c r="F366" i="3"/>
  <c r="E242" i="5"/>
  <c r="E241" i="5" s="1"/>
  <c r="G356" i="12"/>
  <c r="E213" i="5"/>
  <c r="E212" i="5" s="1"/>
  <c r="E184" i="5"/>
  <c r="H181" i="5"/>
  <c r="H413" i="15"/>
  <c r="G413" i="15"/>
  <c r="F413" i="15"/>
  <c r="E413" i="15"/>
  <c r="H411" i="15"/>
  <c r="G411" i="15"/>
  <c r="F411" i="15"/>
  <c r="E411" i="15"/>
  <c r="H408" i="15"/>
  <c r="G408" i="15"/>
  <c r="F408" i="15"/>
  <c r="E408" i="15"/>
  <c r="H404" i="15"/>
  <c r="G404" i="15"/>
  <c r="F404" i="15"/>
  <c r="E404" i="15"/>
  <c r="H402" i="15"/>
  <c r="G402" i="15"/>
  <c r="F402" i="15"/>
  <c r="E402" i="15"/>
  <c r="H400" i="15"/>
  <c r="G400" i="15"/>
  <c r="F400" i="15"/>
  <c r="E400" i="15"/>
  <c r="H383" i="15"/>
  <c r="G383" i="15"/>
  <c r="F383" i="15"/>
  <c r="E383" i="15"/>
  <c r="H377" i="15"/>
  <c r="G377" i="15"/>
  <c r="F377" i="15"/>
  <c r="E377" i="15"/>
  <c r="H729" i="15"/>
  <c r="G729" i="15"/>
  <c r="F729" i="15"/>
  <c r="E729" i="15"/>
  <c r="E728" i="15" s="1"/>
  <c r="H726" i="15"/>
  <c r="G726" i="15"/>
  <c r="F726" i="15"/>
  <c r="E726" i="15"/>
  <c r="H708" i="15"/>
  <c r="G708" i="15"/>
  <c r="F708" i="15"/>
  <c r="H704" i="15"/>
  <c r="G704" i="15"/>
  <c r="F704" i="15"/>
  <c r="E704" i="15"/>
  <c r="J704" i="15" l="1"/>
  <c r="I704" i="15"/>
  <c r="E703" i="15"/>
  <c r="G703" i="15"/>
  <c r="J708" i="15"/>
  <c r="I708" i="15"/>
  <c r="J726" i="15"/>
  <c r="I726" i="15"/>
  <c r="J729" i="15"/>
  <c r="I729" i="15"/>
  <c r="I181" i="5"/>
  <c r="J181" i="5"/>
  <c r="E183" i="5"/>
  <c r="F466" i="3"/>
  <c r="F465" i="3" s="1"/>
  <c r="E175" i="12"/>
  <c r="E133" i="12"/>
  <c r="H703" i="15"/>
  <c r="F365" i="3"/>
  <c r="F364" i="3" s="1"/>
  <c r="F404" i="3"/>
  <c r="E410" i="15"/>
  <c r="F376" i="15"/>
  <c r="F728" i="15"/>
  <c r="F703" i="15"/>
  <c r="F702" i="15" s="1"/>
  <c r="F410" i="15"/>
  <c r="H728" i="15"/>
  <c r="E376" i="15"/>
  <c r="H376" i="15"/>
  <c r="H410" i="15"/>
  <c r="E702" i="15"/>
  <c r="G376" i="15"/>
  <c r="G410" i="15"/>
  <c r="G728" i="15"/>
  <c r="J728" i="15" l="1"/>
  <c r="I728" i="15"/>
  <c r="J703" i="15"/>
  <c r="I703" i="15"/>
  <c r="H375" i="15"/>
  <c r="E375" i="15"/>
  <c r="F375" i="15"/>
  <c r="H702" i="15"/>
  <c r="G375" i="15"/>
  <c r="G702" i="15"/>
  <c r="J702" i="15" l="1"/>
  <c r="I702" i="15"/>
  <c r="E91" i="15"/>
  <c r="E117" i="15"/>
  <c r="E115" i="15"/>
  <c r="H117" i="15"/>
  <c r="G117" i="15"/>
  <c r="F117" i="15"/>
  <c r="H115" i="15"/>
  <c r="G115" i="15"/>
  <c r="F115" i="15"/>
  <c r="F114" i="15" s="1"/>
  <c r="E114" i="15" l="1"/>
  <c r="H114" i="15"/>
  <c r="H180" i="5"/>
  <c r="G114" i="15"/>
  <c r="G208" i="15"/>
  <c r="H198" i="5"/>
  <c r="I198" i="5" l="1"/>
  <c r="I180" i="5"/>
  <c r="H24" i="5"/>
  <c r="H443" i="12" l="1"/>
  <c r="F443" i="12"/>
  <c r="F438" i="12"/>
  <c r="H438" i="12"/>
  <c r="H471" i="12"/>
  <c r="F472" i="12"/>
  <c r="G351" i="3" s="1"/>
  <c r="H472" i="12"/>
  <c r="I351" i="3" s="1"/>
  <c r="F471" i="12"/>
  <c r="F470" i="12"/>
  <c r="H470" i="12"/>
  <c r="F469" i="12"/>
  <c r="H469" i="12"/>
  <c r="F466" i="12"/>
  <c r="H466" i="12"/>
  <c r="F457" i="12"/>
  <c r="H457" i="12"/>
  <c r="F454" i="12"/>
  <c r="H454" i="12"/>
  <c r="F452" i="12"/>
  <c r="H452" i="12"/>
  <c r="F451" i="12"/>
  <c r="H451" i="12"/>
  <c r="F450" i="12"/>
  <c r="F448" i="12"/>
  <c r="H448" i="12"/>
  <c r="F447" i="12"/>
  <c r="H447" i="12"/>
  <c r="F445" i="12"/>
  <c r="H445" i="12"/>
  <c r="H440" i="12"/>
  <c r="F440" i="12"/>
  <c r="F439" i="12"/>
  <c r="H439" i="12"/>
  <c r="F437" i="12"/>
  <c r="H437" i="12"/>
  <c r="H436" i="12"/>
  <c r="F436" i="12"/>
  <c r="F435" i="12"/>
  <c r="H435" i="12"/>
  <c r="F433" i="12"/>
  <c r="H433" i="12"/>
  <c r="F431" i="12"/>
  <c r="H431" i="12"/>
  <c r="F426" i="12"/>
  <c r="H426" i="12"/>
  <c r="H829" i="5"/>
  <c r="G829" i="5"/>
  <c r="G828" i="5" s="1"/>
  <c r="F829" i="5"/>
  <c r="F828" i="5" s="1"/>
  <c r="E829" i="5"/>
  <c r="E828" i="5" s="1"/>
  <c r="H826" i="5"/>
  <c r="G826" i="5"/>
  <c r="F826" i="5"/>
  <c r="E826" i="5"/>
  <c r="H809" i="5"/>
  <c r="G809" i="5"/>
  <c r="F809" i="5"/>
  <c r="E809" i="5"/>
  <c r="H807" i="5"/>
  <c r="G807" i="5"/>
  <c r="F807" i="5"/>
  <c r="E807" i="5"/>
  <c r="I3" i="5"/>
  <c r="F27" i="8"/>
  <c r="D27" i="8"/>
  <c r="C27" i="8"/>
  <c r="J807" i="5" l="1"/>
  <c r="I807" i="5"/>
  <c r="J809" i="5"/>
  <c r="I809" i="5"/>
  <c r="J826" i="5"/>
  <c r="I826" i="5"/>
  <c r="H828" i="5"/>
  <c r="I829" i="5"/>
  <c r="J829" i="5"/>
  <c r="K351" i="3"/>
  <c r="F806" i="5"/>
  <c r="F805" i="5" s="1"/>
  <c r="H806" i="5"/>
  <c r="E806" i="5"/>
  <c r="E805" i="5" s="1"/>
  <c r="G806" i="5"/>
  <c r="H805" i="5" l="1"/>
  <c r="J806" i="5"/>
  <c r="I806" i="5"/>
  <c r="J828" i="5"/>
  <c r="I828" i="5"/>
  <c r="G805" i="5"/>
  <c r="I805" i="5" l="1"/>
  <c r="J805" i="5"/>
  <c r="E30" i="8" l="1"/>
  <c r="E300" i="3" l="1"/>
  <c r="E353" i="3"/>
  <c r="G475" i="5" l="1"/>
  <c r="H475" i="5"/>
  <c r="G572" i="5"/>
  <c r="G347" i="5"/>
  <c r="G624" i="5"/>
  <c r="G491" i="5"/>
  <c r="G441" i="5"/>
  <c r="J475" i="5" l="1"/>
  <c r="G477" i="12"/>
  <c r="G476" i="12" s="1"/>
  <c r="G475" i="12" s="1"/>
  <c r="G474" i="12" s="1"/>
  <c r="G302" i="12" s="1"/>
  <c r="H450" i="12"/>
  <c r="G870" i="15" l="1"/>
  <c r="F382" i="12"/>
  <c r="H382" i="12"/>
  <c r="F370" i="12"/>
  <c r="H370" i="12"/>
  <c r="F369" i="12"/>
  <c r="H369" i="12"/>
  <c r="F365" i="12"/>
  <c r="H365" i="12"/>
  <c r="F359" i="12"/>
  <c r="H359" i="12"/>
  <c r="H495" i="12"/>
  <c r="F487" i="12"/>
  <c r="H487" i="12"/>
  <c r="H477" i="12"/>
  <c r="H30" i="5"/>
  <c r="F488" i="12"/>
  <c r="H488" i="12"/>
  <c r="E839" i="5"/>
  <c r="H246" i="5" l="1"/>
  <c r="H109" i="5"/>
  <c r="H110" i="5"/>
  <c r="I246" i="5" l="1"/>
  <c r="F137" i="5"/>
  <c r="G137" i="5"/>
  <c r="H137" i="5"/>
  <c r="E137" i="5"/>
  <c r="E129" i="12" s="1"/>
  <c r="E128" i="12" s="1"/>
  <c r="E127" i="12" s="1"/>
  <c r="F36" i="15"/>
  <c r="G36" i="15"/>
  <c r="H36" i="15"/>
  <c r="H35" i="15" s="1"/>
  <c r="E36" i="15"/>
  <c r="F35" i="15"/>
  <c r="G35" i="15"/>
  <c r="E35" i="15"/>
  <c r="F188" i="5"/>
  <c r="G188" i="5"/>
  <c r="H188" i="5"/>
  <c r="H190" i="5"/>
  <c r="G190" i="5"/>
  <c r="F190" i="5"/>
  <c r="F187" i="5"/>
  <c r="G187" i="5"/>
  <c r="H187" i="5"/>
  <c r="F186" i="5"/>
  <c r="G186" i="5"/>
  <c r="H186" i="5"/>
  <c r="F210" i="5"/>
  <c r="G210" i="5"/>
  <c r="H210" i="5"/>
  <c r="F195" i="5"/>
  <c r="G195" i="5"/>
  <c r="H195" i="5"/>
  <c r="E672" i="15"/>
  <c r="E666" i="15"/>
  <c r="E128" i="5"/>
  <c r="E127" i="5"/>
  <c r="E120" i="12" s="1"/>
  <c r="E126" i="5"/>
  <c r="E119" i="12" s="1"/>
  <c r="E125" i="5"/>
  <c r="E118" i="12" s="1"/>
  <c r="E124" i="5"/>
  <c r="E117" i="12" s="1"/>
  <c r="E123" i="5"/>
  <c r="E116" i="12" s="1"/>
  <c r="E122" i="5"/>
  <c r="E115" i="12" s="1"/>
  <c r="E121" i="5"/>
  <c r="E114" i="12" s="1"/>
  <c r="E120" i="5"/>
  <c r="E113" i="12" s="1"/>
  <c r="E119" i="5"/>
  <c r="E112" i="12" s="1"/>
  <c r="E118" i="5"/>
  <c r="E111" i="12" s="1"/>
  <c r="E117" i="5"/>
  <c r="E110" i="12" s="1"/>
  <c r="E116" i="5"/>
  <c r="E109" i="12" s="1"/>
  <c r="E115" i="5"/>
  <c r="E107" i="12" s="1"/>
  <c r="E114" i="5"/>
  <c r="E108" i="12" s="1"/>
  <c r="E112" i="5"/>
  <c r="E105" i="12" s="1"/>
  <c r="E111" i="5"/>
  <c r="E104" i="12" s="1"/>
  <c r="E110" i="5"/>
  <c r="E103" i="12" s="1"/>
  <c r="E109" i="5"/>
  <c r="E102" i="12" s="1"/>
  <c r="H372" i="15"/>
  <c r="G372" i="15"/>
  <c r="F372" i="15"/>
  <c r="E372" i="15"/>
  <c r="H370" i="15"/>
  <c r="G370" i="15"/>
  <c r="F370" i="15"/>
  <c r="E370" i="15"/>
  <c r="H367" i="15"/>
  <c r="G367" i="15"/>
  <c r="F367" i="15"/>
  <c r="E367" i="15"/>
  <c r="H363" i="15"/>
  <c r="G363" i="15"/>
  <c r="F363" i="15"/>
  <c r="E363" i="15"/>
  <c r="H361" i="15"/>
  <c r="G361" i="15"/>
  <c r="F361" i="15"/>
  <c r="E361" i="15"/>
  <c r="H359" i="15"/>
  <c r="G359" i="15"/>
  <c r="F359" i="15"/>
  <c r="E359" i="15"/>
  <c r="H342" i="15"/>
  <c r="G342" i="15"/>
  <c r="F342" i="15"/>
  <c r="E342" i="15"/>
  <c r="H336" i="15"/>
  <c r="G336" i="15"/>
  <c r="F336" i="15"/>
  <c r="F335" i="15" s="1"/>
  <c r="E336" i="15"/>
  <c r="E475" i="5"/>
  <c r="I475" i="5" s="1"/>
  <c r="F475" i="5"/>
  <c r="J210" i="5" l="1"/>
  <c r="I210" i="5"/>
  <c r="J188" i="5"/>
  <c r="I188" i="5"/>
  <c r="J195" i="5"/>
  <c r="I195" i="5"/>
  <c r="I109" i="5"/>
  <c r="J187" i="5"/>
  <c r="I187" i="5"/>
  <c r="I110" i="5"/>
  <c r="J186" i="5"/>
  <c r="I186" i="5"/>
  <c r="J190" i="5"/>
  <c r="I190" i="5"/>
  <c r="I137" i="5"/>
  <c r="J137" i="5"/>
  <c r="E106" i="12"/>
  <c r="E101" i="12"/>
  <c r="G369" i="15"/>
  <c r="H369" i="15"/>
  <c r="E369" i="15"/>
  <c r="E671" i="15"/>
  <c r="F369" i="15"/>
  <c r="G335" i="15"/>
  <c r="H335" i="15"/>
  <c r="H334" i="15" s="1"/>
  <c r="E335" i="15"/>
  <c r="E334" i="15" s="1"/>
  <c r="E100" i="12" l="1"/>
  <c r="E99" i="12" s="1"/>
  <c r="E83" i="12" s="1"/>
  <c r="G334" i="15"/>
  <c r="F334" i="15"/>
  <c r="E665" i="15"/>
  <c r="E213" i="15" l="1"/>
  <c r="E41" i="15"/>
  <c r="E40" i="15" s="1"/>
  <c r="E39" i="15" s="1"/>
  <c r="E38" i="15" s="1"/>
  <c r="F875" i="15"/>
  <c r="F874" i="15" s="1"/>
  <c r="F872" i="15"/>
  <c r="F870" i="15"/>
  <c r="F868" i="15"/>
  <c r="F851" i="15"/>
  <c r="F847" i="15"/>
  <c r="F840" i="15"/>
  <c r="F839" i="15" s="1"/>
  <c r="F837" i="15"/>
  <c r="F835" i="15"/>
  <c r="F833" i="15"/>
  <c r="F816" i="15"/>
  <c r="F812" i="15"/>
  <c r="F804" i="15"/>
  <c r="F803" i="15" s="1"/>
  <c r="F801" i="15"/>
  <c r="F799" i="15"/>
  <c r="F797" i="15"/>
  <c r="F780" i="15"/>
  <c r="F776" i="15"/>
  <c r="F769" i="15"/>
  <c r="F768" i="15" s="1"/>
  <c r="F766" i="15"/>
  <c r="F764" i="15"/>
  <c r="F762" i="15"/>
  <c r="F745" i="15"/>
  <c r="F741" i="15"/>
  <c r="F699" i="15"/>
  <c r="F698" i="15" s="1"/>
  <c r="F690" i="15"/>
  <c r="F686" i="15"/>
  <c r="F680" i="15"/>
  <c r="F679" i="15" s="1"/>
  <c r="F678" i="15" s="1"/>
  <c r="F666" i="15"/>
  <c r="F665" i="15" s="1"/>
  <c r="F652" i="15"/>
  <c r="F648" i="15"/>
  <c r="F642" i="15"/>
  <c r="F640" i="15"/>
  <c r="F639" i="15" s="1"/>
  <c r="F637" i="15"/>
  <c r="F624" i="15"/>
  <c r="F620" i="15"/>
  <c r="F614" i="15"/>
  <c r="F612" i="15"/>
  <c r="F609" i="15"/>
  <c r="F596" i="15"/>
  <c r="F592" i="15"/>
  <c r="F586" i="15"/>
  <c r="F584" i="15"/>
  <c r="F581" i="15"/>
  <c r="F568" i="15"/>
  <c r="F564" i="15"/>
  <c r="F531" i="15"/>
  <c r="F530" i="15"/>
  <c r="F529" i="15" s="1"/>
  <c r="F512" i="15"/>
  <c r="F506" i="15"/>
  <c r="F493" i="15"/>
  <c r="F487" i="15"/>
  <c r="F486" i="15" s="1"/>
  <c r="F485" i="15" s="1"/>
  <c r="F474" i="15"/>
  <c r="F468" i="15"/>
  <c r="F461" i="15"/>
  <c r="F455" i="15"/>
  <c r="F454" i="15"/>
  <c r="F453" i="15" s="1"/>
  <c r="F448" i="15"/>
  <c r="F441" i="15" s="1"/>
  <c r="F440" i="15" s="1"/>
  <c r="F442" i="15"/>
  <c r="F437" i="15"/>
  <c r="F435" i="15"/>
  <c r="F432" i="15"/>
  <c r="F428" i="15"/>
  <c r="F426" i="15"/>
  <c r="F424" i="15"/>
  <c r="F418" i="15"/>
  <c r="F331" i="15"/>
  <c r="F329" i="15"/>
  <c r="F326" i="15"/>
  <c r="F322" i="15"/>
  <c r="F320" i="15"/>
  <c r="F318" i="15"/>
  <c r="F301" i="15"/>
  <c r="F295" i="15"/>
  <c r="F290" i="15"/>
  <c r="F288" i="15"/>
  <c r="F285" i="15"/>
  <c r="F281" i="15"/>
  <c r="F279" i="15"/>
  <c r="F277" i="15"/>
  <c r="F260" i="15"/>
  <c r="F254" i="15"/>
  <c r="F249" i="15"/>
  <c r="F247" i="15"/>
  <c r="F244" i="15"/>
  <c r="F240" i="15"/>
  <c r="F238" i="15"/>
  <c r="F236" i="15"/>
  <c r="F219" i="15"/>
  <c r="F213" i="15"/>
  <c r="F208" i="15"/>
  <c r="F206" i="15"/>
  <c r="F205" i="15" s="1"/>
  <c r="F203" i="15"/>
  <c r="F199" i="15"/>
  <c r="F197" i="15"/>
  <c r="F195" i="15"/>
  <c r="F178" i="15"/>
  <c r="F172" i="15"/>
  <c r="F153" i="15"/>
  <c r="F147" i="15"/>
  <c r="F128" i="15"/>
  <c r="F122" i="15"/>
  <c r="F97" i="15"/>
  <c r="F91" i="15"/>
  <c r="F86" i="15"/>
  <c r="F84" i="15"/>
  <c r="F81" i="15"/>
  <c r="F77" i="15"/>
  <c r="F75" i="15"/>
  <c r="F73" i="15"/>
  <c r="F56" i="15"/>
  <c r="F50" i="15"/>
  <c r="F41" i="15"/>
  <c r="F40" i="15" s="1"/>
  <c r="F39" i="15" s="1"/>
  <c r="F19" i="15"/>
  <c r="F13" i="15"/>
  <c r="F3" i="15"/>
  <c r="F963" i="5"/>
  <c r="F962" i="5" s="1"/>
  <c r="F961" i="5" s="1"/>
  <c r="F959" i="5"/>
  <c r="F958" i="5" s="1"/>
  <c r="F957" i="5" s="1"/>
  <c r="F955" i="5"/>
  <c r="F953" i="5"/>
  <c r="F944" i="5"/>
  <c r="F942" i="5"/>
  <c r="F936" i="5"/>
  <c r="F935" i="5" s="1"/>
  <c r="F934" i="5" s="1"/>
  <c r="F931" i="5"/>
  <c r="F928" i="5"/>
  <c r="F927" i="5" s="1"/>
  <c r="F926" i="5" s="1"/>
  <c r="F923" i="5"/>
  <c r="F922" i="5" s="1"/>
  <c r="F915" i="5"/>
  <c r="F908" i="5"/>
  <c r="F904" i="5"/>
  <c r="F900" i="5"/>
  <c r="F899" i="5" s="1"/>
  <c r="F896" i="5"/>
  <c r="F895" i="5" s="1"/>
  <c r="F889" i="5"/>
  <c r="F888" i="5" s="1"/>
  <c r="F877" i="5"/>
  <c r="F873" i="5"/>
  <c r="F867" i="5"/>
  <c r="F866" i="5" s="1"/>
  <c r="F865" i="5" s="1"/>
  <c r="F859" i="5"/>
  <c r="F858" i="5" s="1"/>
  <c r="F856" i="5"/>
  <c r="F839" i="5"/>
  <c r="F837" i="5"/>
  <c r="F799" i="5"/>
  <c r="F798" i="5" s="1"/>
  <c r="F796" i="5"/>
  <c r="F780" i="5"/>
  <c r="F772" i="5"/>
  <c r="F770" i="5"/>
  <c r="F758" i="5"/>
  <c r="F751" i="5"/>
  <c r="F750" i="5" s="1"/>
  <c r="F749" i="5" s="1"/>
  <c r="F745" i="5"/>
  <c r="F744" i="5" s="1"/>
  <c r="F742" i="5"/>
  <c r="F733" i="5"/>
  <c r="F725" i="5"/>
  <c r="F723" i="5"/>
  <c r="F722" i="5" s="1"/>
  <c r="F720" i="5"/>
  <c r="F718" i="5"/>
  <c r="F715" i="5"/>
  <c r="F713" i="5"/>
  <c r="F695" i="5"/>
  <c r="F690" i="5"/>
  <c r="F686" i="5"/>
  <c r="F685" i="5" s="1"/>
  <c r="F679" i="5"/>
  <c r="F675" i="5"/>
  <c r="F671" i="5"/>
  <c r="F661" i="5"/>
  <c r="F658" i="5" s="1"/>
  <c r="F659" i="5"/>
  <c r="F656" i="5"/>
  <c r="F654" i="5"/>
  <c r="F651" i="5"/>
  <c r="F647" i="5"/>
  <c r="F624" i="5"/>
  <c r="F618" i="5"/>
  <c r="F609" i="5"/>
  <c r="F608" i="5"/>
  <c r="F604" i="5"/>
  <c r="F602" i="5"/>
  <c r="F597" i="5"/>
  <c r="F572" i="5"/>
  <c r="F565" i="5" s="1"/>
  <c r="F564" i="5" s="1"/>
  <c r="F566" i="5"/>
  <c r="F555" i="5"/>
  <c r="F554" i="5" s="1"/>
  <c r="F552" i="5"/>
  <c r="F538" i="5"/>
  <c r="F534" i="5"/>
  <c r="F532" i="5"/>
  <c r="F514" i="5"/>
  <c r="F508" i="5"/>
  <c r="F507" i="5" s="1"/>
  <c r="F505" i="5"/>
  <c r="F491" i="5"/>
  <c r="F485" i="5"/>
  <c r="F479" i="5"/>
  <c r="F478" i="5" s="1"/>
  <c r="F459" i="5"/>
  <c r="F454" i="5"/>
  <c r="F449" i="5"/>
  <c r="F441" i="5"/>
  <c r="F437" i="5"/>
  <c r="F432" i="5"/>
  <c r="F420" i="5"/>
  <c r="F414" i="5"/>
  <c r="F410" i="5"/>
  <c r="F384" i="5"/>
  <c r="F378" i="5"/>
  <c r="F374" i="5"/>
  <c r="F362" i="5"/>
  <c r="F359" i="5"/>
  <c r="F356" i="5"/>
  <c r="F353" i="5"/>
  <c r="F351" i="5"/>
  <c r="F347" i="5"/>
  <c r="F321" i="5"/>
  <c r="F315" i="5"/>
  <c r="F310" i="5"/>
  <c r="F309" i="5"/>
  <c r="F308" i="5"/>
  <c r="F305" i="5"/>
  <c r="F304" i="5" s="1"/>
  <c r="F303" i="5"/>
  <c r="F302" i="5" s="1"/>
  <c r="F301" i="5"/>
  <c r="F300" i="5" s="1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2" i="5"/>
  <c r="F281" i="5"/>
  <c r="F280" i="5"/>
  <c r="F276" i="5"/>
  <c r="F275" i="5"/>
  <c r="F274" i="5"/>
  <c r="F271" i="5"/>
  <c r="F270" i="5" s="1"/>
  <c r="F269" i="5"/>
  <c r="F268" i="5" s="1"/>
  <c r="F267" i="5"/>
  <c r="F266" i="5" s="1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8" i="5"/>
  <c r="F247" i="5"/>
  <c r="F246" i="5"/>
  <c r="F235" i="5"/>
  <c r="F211" i="5"/>
  <c r="F209" i="5"/>
  <c r="F207" i="5"/>
  <c r="F206" i="5" s="1"/>
  <c r="F204" i="5"/>
  <c r="F203" i="5" s="1"/>
  <c r="F201" i="5"/>
  <c r="F200" i="5"/>
  <c r="F199" i="5"/>
  <c r="F198" i="5"/>
  <c r="F196" i="5"/>
  <c r="F194" i="5"/>
  <c r="F193" i="5"/>
  <c r="F192" i="5"/>
  <c r="F191" i="5"/>
  <c r="F178" i="5"/>
  <c r="F175" i="5"/>
  <c r="F169" i="5"/>
  <c r="F167" i="5"/>
  <c r="F136" i="5"/>
  <c r="F133" i="5"/>
  <c r="F129" i="5"/>
  <c r="F128" i="5"/>
  <c r="F127" i="5"/>
  <c r="F120" i="12" s="1"/>
  <c r="F126" i="5"/>
  <c r="F119" i="12" s="1"/>
  <c r="F125" i="5"/>
  <c r="F118" i="12" s="1"/>
  <c r="F124" i="5"/>
  <c r="F117" i="12" s="1"/>
  <c r="F123" i="5"/>
  <c r="F116" i="12" s="1"/>
  <c r="F122" i="5"/>
  <c r="F121" i="5"/>
  <c r="F120" i="5"/>
  <c r="F119" i="5"/>
  <c r="F118" i="5"/>
  <c r="F117" i="5"/>
  <c r="F116" i="5"/>
  <c r="F115" i="5"/>
  <c r="F114" i="5"/>
  <c r="F112" i="5"/>
  <c r="F111" i="5"/>
  <c r="F110" i="5"/>
  <c r="F109" i="5"/>
  <c r="F104" i="5"/>
  <c r="F103" i="5" s="1"/>
  <c r="F98" i="5"/>
  <c r="F93" i="5"/>
  <c r="F87" i="5"/>
  <c r="F86" i="5" s="1"/>
  <c r="F85" i="5" s="1"/>
  <c r="F81" i="5"/>
  <c r="F78" i="5"/>
  <c r="F74" i="5"/>
  <c r="F67" i="5"/>
  <c r="F65" i="5"/>
  <c r="F62" i="5"/>
  <c r="F60" i="5"/>
  <c r="F56" i="5"/>
  <c r="F30" i="5"/>
  <c r="F24" i="5"/>
  <c r="F16" i="5"/>
  <c r="F10" i="5"/>
  <c r="F3" i="5"/>
  <c r="C44" i="7"/>
  <c r="G128" i="5"/>
  <c r="H128" i="5"/>
  <c r="H127" i="5"/>
  <c r="G126" i="5"/>
  <c r="H126" i="5"/>
  <c r="G125" i="5"/>
  <c r="H125" i="5"/>
  <c r="G124" i="5"/>
  <c r="H124" i="5"/>
  <c r="G122" i="5"/>
  <c r="H122" i="5"/>
  <c r="G121" i="5"/>
  <c r="H121" i="5"/>
  <c r="G120" i="5"/>
  <c r="H120" i="5"/>
  <c r="G118" i="5"/>
  <c r="H118" i="5"/>
  <c r="G123" i="5"/>
  <c r="H123" i="5"/>
  <c r="G119" i="5"/>
  <c r="H119" i="5"/>
  <c r="G117" i="5"/>
  <c r="H117" i="5"/>
  <c r="G116" i="5"/>
  <c r="H116" i="5"/>
  <c r="G115" i="5"/>
  <c r="H115" i="5"/>
  <c r="G114" i="5"/>
  <c r="H114" i="5"/>
  <c r="G112" i="5"/>
  <c r="H112" i="5"/>
  <c r="G111" i="5"/>
  <c r="H111" i="5"/>
  <c r="G110" i="5"/>
  <c r="J110" i="5" s="1"/>
  <c r="G109" i="5"/>
  <c r="J109" i="5" s="1"/>
  <c r="H41" i="15"/>
  <c r="G41" i="15"/>
  <c r="G40" i="15" s="1"/>
  <c r="H19" i="15"/>
  <c r="G19" i="15"/>
  <c r="E19" i="15"/>
  <c r="H13" i="15"/>
  <c r="G13" i="15"/>
  <c r="E13" i="15"/>
  <c r="G235" i="5"/>
  <c r="H235" i="5"/>
  <c r="G310" i="5"/>
  <c r="H310" i="5"/>
  <c r="G309" i="5"/>
  <c r="H309" i="5"/>
  <c r="G308" i="5"/>
  <c r="H308" i="5"/>
  <c r="G305" i="5"/>
  <c r="H305" i="5"/>
  <c r="G303" i="5"/>
  <c r="H303" i="5"/>
  <c r="G301" i="5"/>
  <c r="H301" i="5"/>
  <c r="G299" i="5"/>
  <c r="H299" i="5"/>
  <c r="G298" i="5"/>
  <c r="H298" i="5"/>
  <c r="G297" i="5"/>
  <c r="H297" i="5"/>
  <c r="G296" i="5"/>
  <c r="H296" i="5"/>
  <c r="G295" i="5"/>
  <c r="H295" i="5"/>
  <c r="G294" i="5"/>
  <c r="H294" i="5"/>
  <c r="G293" i="5"/>
  <c r="H293" i="5"/>
  <c r="G292" i="5"/>
  <c r="H292" i="5"/>
  <c r="G291" i="5"/>
  <c r="H291" i="5"/>
  <c r="G290" i="5"/>
  <c r="H290" i="5"/>
  <c r="G289" i="5"/>
  <c r="H289" i="5"/>
  <c r="G288" i="5"/>
  <c r="H288" i="5"/>
  <c r="G287" i="5"/>
  <c r="H287" i="5"/>
  <c r="G286" i="5"/>
  <c r="H286" i="5"/>
  <c r="G285" i="5"/>
  <c r="H285" i="5"/>
  <c r="G284" i="5"/>
  <c r="H284" i="5"/>
  <c r="G282" i="5"/>
  <c r="H282" i="5"/>
  <c r="G281" i="5"/>
  <c r="H281" i="5"/>
  <c r="G280" i="5"/>
  <c r="H280" i="5"/>
  <c r="G276" i="5"/>
  <c r="H276" i="5"/>
  <c r="G275" i="5"/>
  <c r="H275" i="5"/>
  <c r="G274" i="5"/>
  <c r="H274" i="5"/>
  <c r="G271" i="5"/>
  <c r="H271" i="5"/>
  <c r="G269" i="5"/>
  <c r="H269" i="5"/>
  <c r="G267" i="5"/>
  <c r="H267" i="5"/>
  <c r="G265" i="5"/>
  <c r="H265" i="5"/>
  <c r="G264" i="5"/>
  <c r="H264" i="5"/>
  <c r="G263" i="5"/>
  <c r="H263" i="5"/>
  <c r="G262" i="5"/>
  <c r="H262" i="5"/>
  <c r="G261" i="5"/>
  <c r="H261" i="5"/>
  <c r="G260" i="5"/>
  <c r="H260" i="5"/>
  <c r="G259" i="5"/>
  <c r="H259" i="5"/>
  <c r="G258" i="5"/>
  <c r="H258" i="5"/>
  <c r="G257" i="5"/>
  <c r="H257" i="5"/>
  <c r="G256" i="5"/>
  <c r="H256" i="5"/>
  <c r="G255" i="5"/>
  <c r="H255" i="5"/>
  <c r="G254" i="5"/>
  <c r="H254" i="5"/>
  <c r="G253" i="5"/>
  <c r="H253" i="5"/>
  <c r="G252" i="5"/>
  <c r="H252" i="5"/>
  <c r="G251" i="5"/>
  <c r="H251" i="5"/>
  <c r="G250" i="5"/>
  <c r="H250" i="5"/>
  <c r="G248" i="5"/>
  <c r="H248" i="5"/>
  <c r="G247" i="5"/>
  <c r="H247" i="5"/>
  <c r="G246" i="5"/>
  <c r="J246" i="5" s="1"/>
  <c r="H875" i="15"/>
  <c r="H874" i="15" s="1"/>
  <c r="G875" i="15"/>
  <c r="E875" i="15"/>
  <c r="E874" i="15" s="1"/>
  <c r="H872" i="15"/>
  <c r="G872" i="15"/>
  <c r="E872" i="15"/>
  <c r="H870" i="15"/>
  <c r="E870" i="15"/>
  <c r="H868" i="15"/>
  <c r="G868" i="15"/>
  <c r="E868" i="15"/>
  <c r="H851" i="15"/>
  <c r="G851" i="15"/>
  <c r="E851" i="15"/>
  <c r="H847" i="15"/>
  <c r="G847" i="15"/>
  <c r="E847" i="15"/>
  <c r="H804" i="15"/>
  <c r="H803" i="15" s="1"/>
  <c r="G804" i="15"/>
  <c r="E804" i="15"/>
  <c r="E803" i="15" s="1"/>
  <c r="H801" i="15"/>
  <c r="G801" i="15"/>
  <c r="E801" i="15"/>
  <c r="H799" i="15"/>
  <c r="G799" i="15"/>
  <c r="E799" i="15"/>
  <c r="H797" i="15"/>
  <c r="G797" i="15"/>
  <c r="E797" i="15"/>
  <c r="H780" i="15"/>
  <c r="G780" i="15"/>
  <c r="E780" i="15"/>
  <c r="H776" i="15"/>
  <c r="G776" i="15"/>
  <c r="E776" i="15"/>
  <c r="J111" i="5" l="1"/>
  <c r="I111" i="5"/>
  <c r="J114" i="5"/>
  <c r="I114" i="5"/>
  <c r="J116" i="5"/>
  <c r="I116" i="5"/>
  <c r="J119" i="5"/>
  <c r="I119" i="5"/>
  <c r="J118" i="5"/>
  <c r="I118" i="5"/>
  <c r="J121" i="5"/>
  <c r="I121" i="5"/>
  <c r="H117" i="12"/>
  <c r="J124" i="5"/>
  <c r="I124" i="5"/>
  <c r="H119" i="12"/>
  <c r="J126" i="5"/>
  <c r="I126" i="5"/>
  <c r="J247" i="5"/>
  <c r="I247" i="5"/>
  <c r="J250" i="5"/>
  <c r="I250" i="5"/>
  <c r="J252" i="5"/>
  <c r="I252" i="5"/>
  <c r="J254" i="5"/>
  <c r="I254" i="5"/>
  <c r="J256" i="5"/>
  <c r="I256" i="5"/>
  <c r="J258" i="5"/>
  <c r="I258" i="5"/>
  <c r="J260" i="5"/>
  <c r="I260" i="5"/>
  <c r="J262" i="5"/>
  <c r="I262" i="5"/>
  <c r="J264" i="5"/>
  <c r="I264" i="5"/>
  <c r="J267" i="5"/>
  <c r="I267" i="5"/>
  <c r="J271" i="5"/>
  <c r="I271" i="5"/>
  <c r="J275" i="5"/>
  <c r="I275" i="5"/>
  <c r="J280" i="5"/>
  <c r="I280" i="5"/>
  <c r="J282" i="5"/>
  <c r="I282" i="5"/>
  <c r="J285" i="5"/>
  <c r="I285" i="5"/>
  <c r="J287" i="5"/>
  <c r="I287" i="5"/>
  <c r="J289" i="5"/>
  <c r="I289" i="5"/>
  <c r="J291" i="5"/>
  <c r="I291" i="5"/>
  <c r="J293" i="5"/>
  <c r="I293" i="5"/>
  <c r="J295" i="5"/>
  <c r="I295" i="5"/>
  <c r="J297" i="5"/>
  <c r="I297" i="5"/>
  <c r="J299" i="5"/>
  <c r="I299" i="5"/>
  <c r="J303" i="5"/>
  <c r="I303" i="5"/>
  <c r="J308" i="5"/>
  <c r="I308" i="5"/>
  <c r="J310" i="5"/>
  <c r="I310" i="5"/>
  <c r="F617" i="5"/>
  <c r="F616" i="5" s="1"/>
  <c r="J112" i="5"/>
  <c r="I112" i="5"/>
  <c r="J115" i="5"/>
  <c r="I115" i="5"/>
  <c r="I117" i="5"/>
  <c r="J117" i="5"/>
  <c r="H116" i="12"/>
  <c r="J123" i="5"/>
  <c r="I123" i="5"/>
  <c r="J120" i="5"/>
  <c r="I120" i="5"/>
  <c r="J122" i="5"/>
  <c r="I122" i="5"/>
  <c r="H118" i="12"/>
  <c r="I125" i="5"/>
  <c r="J125" i="5"/>
  <c r="H120" i="12"/>
  <c r="J127" i="5"/>
  <c r="I127" i="5"/>
  <c r="J248" i="5"/>
  <c r="I248" i="5"/>
  <c r="J251" i="5"/>
  <c r="I251" i="5"/>
  <c r="J253" i="5"/>
  <c r="I253" i="5"/>
  <c r="J255" i="5"/>
  <c r="I255" i="5"/>
  <c r="J257" i="5"/>
  <c r="I257" i="5"/>
  <c r="J259" i="5"/>
  <c r="I259" i="5"/>
  <c r="I261" i="5"/>
  <c r="J261" i="5"/>
  <c r="J263" i="5"/>
  <c r="I263" i="5"/>
  <c r="J265" i="5"/>
  <c r="I265" i="5"/>
  <c r="J269" i="5"/>
  <c r="I269" i="5"/>
  <c r="J274" i="5"/>
  <c r="I274" i="5"/>
  <c r="J276" i="5"/>
  <c r="I276" i="5"/>
  <c r="J281" i="5"/>
  <c r="I281" i="5"/>
  <c r="J284" i="5"/>
  <c r="I284" i="5"/>
  <c r="J286" i="5"/>
  <c r="I286" i="5"/>
  <c r="J288" i="5"/>
  <c r="I288" i="5"/>
  <c r="J290" i="5"/>
  <c r="I290" i="5"/>
  <c r="J292" i="5"/>
  <c r="I292" i="5"/>
  <c r="J294" i="5"/>
  <c r="I294" i="5"/>
  <c r="J296" i="5"/>
  <c r="I296" i="5"/>
  <c r="J298" i="5"/>
  <c r="I298" i="5"/>
  <c r="J301" i="5"/>
  <c r="I301" i="5"/>
  <c r="J305" i="5"/>
  <c r="I305" i="5"/>
  <c r="I309" i="5"/>
  <c r="J309" i="5"/>
  <c r="J235" i="5"/>
  <c r="I235" i="5"/>
  <c r="J128" i="5"/>
  <c r="I128" i="5"/>
  <c r="F611" i="15"/>
  <c r="F846" i="15"/>
  <c r="F845" i="15" s="1"/>
  <c r="F189" i="5"/>
  <c r="F674" i="5"/>
  <c r="G239" i="12"/>
  <c r="G246" i="12"/>
  <c r="G252" i="12"/>
  <c r="G260" i="12"/>
  <c r="G259" i="12" s="1"/>
  <c r="G265" i="12"/>
  <c r="G275" i="12"/>
  <c r="G281" i="12"/>
  <c r="G292" i="12"/>
  <c r="G291" i="12" s="1"/>
  <c r="G242" i="12"/>
  <c r="G248" i="12"/>
  <c r="G254" i="12"/>
  <c r="G267" i="12"/>
  <c r="G277" i="12"/>
  <c r="G283" i="12"/>
  <c r="G289" i="12"/>
  <c r="G300" i="12"/>
  <c r="G237" i="12"/>
  <c r="G244" i="12"/>
  <c r="G250" i="12"/>
  <c r="G256" i="12"/>
  <c r="G272" i="12"/>
  <c r="G279" i="12"/>
  <c r="G285" i="12"/>
  <c r="G287" i="12"/>
  <c r="G296" i="12"/>
  <c r="G295" i="12" s="1"/>
  <c r="G225" i="12"/>
  <c r="G231" i="12"/>
  <c r="G238" i="12"/>
  <c r="G241" i="12"/>
  <c r="G243" i="12"/>
  <c r="G245" i="12"/>
  <c r="G247" i="12"/>
  <c r="G249" i="12"/>
  <c r="G251" i="12"/>
  <c r="G253" i="12"/>
  <c r="G255" i="12"/>
  <c r="G258" i="12"/>
  <c r="G257" i="12" s="1"/>
  <c r="G262" i="12"/>
  <c r="G261" i="12" s="1"/>
  <c r="G266" i="12"/>
  <c r="G271" i="12"/>
  <c r="G273" i="12"/>
  <c r="G276" i="12"/>
  <c r="G278" i="12"/>
  <c r="G280" i="12"/>
  <c r="G282" i="12"/>
  <c r="G284" i="12"/>
  <c r="G286" i="12"/>
  <c r="G288" i="12"/>
  <c r="G290" i="12"/>
  <c r="G294" i="12"/>
  <c r="G293" i="12" s="1"/>
  <c r="G299" i="12"/>
  <c r="G301" i="12"/>
  <c r="G224" i="12"/>
  <c r="G227" i="12"/>
  <c r="G232" i="12"/>
  <c r="F9" i="5"/>
  <c r="F8" i="5" s="1"/>
  <c r="F7" i="5" s="1"/>
  <c r="F6" i="5" s="1"/>
  <c r="F253" i="15"/>
  <c r="F246" i="15"/>
  <c r="F619" i="15"/>
  <c r="F505" i="15"/>
  <c r="F504" i="15" s="1"/>
  <c r="F563" i="15"/>
  <c r="F647" i="15"/>
  <c r="F646" i="15" s="1"/>
  <c r="F685" i="15"/>
  <c r="F618" i="15"/>
  <c r="E12" i="15"/>
  <c r="E11" i="15" s="1"/>
  <c r="F121" i="15"/>
  <c r="F120" i="15" s="1"/>
  <c r="F171" i="15"/>
  <c r="F170" i="15" s="1"/>
  <c r="F328" i="15"/>
  <c r="F293" i="15" s="1"/>
  <c r="F811" i="15"/>
  <c r="F810" i="15" s="1"/>
  <c r="F12" i="15"/>
  <c r="F11" i="15" s="1"/>
  <c r="F434" i="15"/>
  <c r="F467" i="15"/>
  <c r="F466" i="15" s="1"/>
  <c r="F583" i="15"/>
  <c r="F562" i="15" s="1"/>
  <c r="F591" i="15"/>
  <c r="F590" i="15" s="1"/>
  <c r="F294" i="15"/>
  <c r="F740" i="15"/>
  <c r="F739" i="15" s="1"/>
  <c r="F738" i="15" s="1"/>
  <c r="F737" i="15" s="1"/>
  <c r="F736" i="15" s="1"/>
  <c r="F735" i="15" s="1"/>
  <c r="F775" i="15"/>
  <c r="F774" i="15" s="1"/>
  <c r="F773" i="15" s="1"/>
  <c r="G803" i="15"/>
  <c r="F90" i="15"/>
  <c r="F89" i="15" s="1"/>
  <c r="F146" i="15"/>
  <c r="F145" i="15" s="1"/>
  <c r="F417" i="15"/>
  <c r="F49" i="15"/>
  <c r="G874" i="15"/>
  <c r="H40" i="15"/>
  <c r="H39" i="15" s="1"/>
  <c r="H38" i="15" s="1"/>
  <c r="F83" i="15"/>
  <c r="F212" i="15"/>
  <c r="F211" i="15" s="1"/>
  <c r="F287" i="15"/>
  <c r="F38" i="15"/>
  <c r="F941" i="5"/>
  <c r="F940" i="5" s="1"/>
  <c r="F939" i="5" s="1"/>
  <c r="F757" i="5"/>
  <c r="F779" i="5"/>
  <c r="F778" i="5" s="1"/>
  <c r="F673" i="5"/>
  <c r="G117" i="12"/>
  <c r="G119" i="12"/>
  <c r="G116" i="12"/>
  <c r="G118" i="12"/>
  <c r="G120" i="12"/>
  <c r="F894" i="5"/>
  <c r="F914" i="5"/>
  <c r="F913" i="5" s="1"/>
  <c r="F732" i="5"/>
  <c r="F903" i="5"/>
  <c r="F902" i="5" s="1"/>
  <c r="F64" i="5"/>
  <c r="F416" i="5"/>
  <c r="F537" i="5"/>
  <c r="F536" i="5" s="1"/>
  <c r="F314" i="5"/>
  <c r="F180" i="5"/>
  <c r="F177" i="5" s="1"/>
  <c r="F208" i="5"/>
  <c r="F205" i="5" s="1"/>
  <c r="F218" i="5"/>
  <c r="F307" i="5"/>
  <c r="F306" i="5" s="1"/>
  <c r="F236" i="5"/>
  <c r="F925" i="5"/>
  <c r="F23" i="5"/>
  <c r="F92" i="5"/>
  <c r="F91" i="5" s="1"/>
  <c r="F171" i="5"/>
  <c r="F377" i="5"/>
  <c r="F436" i="5"/>
  <c r="F435" i="5" s="1"/>
  <c r="F434" i="5" s="1"/>
  <c r="F73" i="5"/>
  <c r="F72" i="5" s="1"/>
  <c r="F71" i="5" s="1"/>
  <c r="F108" i="5"/>
  <c r="F453" i="5"/>
  <c r="F452" i="5" s="1"/>
  <c r="F451" i="5" s="1"/>
  <c r="F484" i="5"/>
  <c r="F483" i="5" s="1"/>
  <c r="F482" i="5" s="1"/>
  <c r="F513" i="5"/>
  <c r="F512" i="5" s="1"/>
  <c r="F689" i="5"/>
  <c r="F688" i="5" s="1"/>
  <c r="F731" i="5"/>
  <c r="F358" i="5"/>
  <c r="F836" i="5"/>
  <c r="F835" i="5" s="1"/>
  <c r="F872" i="5"/>
  <c r="F871" i="5" s="1"/>
  <c r="F870" i="5" s="1"/>
  <c r="F252" i="15"/>
  <c r="F684" i="15"/>
  <c r="F683" i="15" s="1"/>
  <c r="F214" i="5"/>
  <c r="F245" i="5"/>
  <c r="F249" i="5"/>
  <c r="F150" i="5"/>
  <c r="F273" i="5"/>
  <c r="F272" i="5" s="1"/>
  <c r="F283" i="5"/>
  <c r="F844" i="15"/>
  <c r="F113" i="5"/>
  <c r="F185" i="5"/>
  <c r="F279" i="5"/>
  <c r="F144" i="5"/>
  <c r="F756" i="5"/>
  <c r="G12" i="15"/>
  <c r="H12" i="15"/>
  <c r="G775" i="15"/>
  <c r="H775" i="15"/>
  <c r="H774" i="15" s="1"/>
  <c r="H773" i="15" s="1"/>
  <c r="E775" i="15"/>
  <c r="E774" i="15" s="1"/>
  <c r="E773" i="15" s="1"/>
  <c r="E846" i="15"/>
  <c r="E845" i="15" s="1"/>
  <c r="E844" i="15" s="1"/>
  <c r="G846" i="15"/>
  <c r="H846" i="15"/>
  <c r="F755" i="5" l="1"/>
  <c r="E10" i="15"/>
  <c r="E9" i="15" s="1"/>
  <c r="F376" i="5"/>
  <c r="G229" i="12"/>
  <c r="G228" i="12" s="1"/>
  <c r="G274" i="12"/>
  <c r="G240" i="12"/>
  <c r="G298" i="12"/>
  <c r="G297" i="12" s="1"/>
  <c r="G270" i="12"/>
  <c r="G236" i="12"/>
  <c r="G264" i="12"/>
  <c r="G263" i="12" s="1"/>
  <c r="F893" i="5"/>
  <c r="F809" i="15"/>
  <c r="F808" i="15" s="1"/>
  <c r="F48" i="15"/>
  <c r="F416" i="15"/>
  <c r="F10" i="15"/>
  <c r="G845" i="15"/>
  <c r="G11" i="15"/>
  <c r="G774" i="15"/>
  <c r="F9" i="15"/>
  <c r="G39" i="15"/>
  <c r="F22" i="5"/>
  <c r="F21" i="5" s="1"/>
  <c r="F313" i="5"/>
  <c r="F312" i="5" s="1"/>
  <c r="F278" i="5"/>
  <c r="F277" i="5" s="1"/>
  <c r="F563" i="5"/>
  <c r="F511" i="5"/>
  <c r="F107" i="5"/>
  <c r="F106" i="5" s="1"/>
  <c r="F213" i="5"/>
  <c r="F212" i="5" s="1"/>
  <c r="F20" i="5"/>
  <c r="F184" i="5"/>
  <c r="F183" i="5" s="1"/>
  <c r="F143" i="5"/>
  <c r="F142" i="5" s="1"/>
  <c r="F244" i="5"/>
  <c r="F243" i="5" s="1"/>
  <c r="G10" i="15"/>
  <c r="H10" i="15"/>
  <c r="H9" i="15" s="1"/>
  <c r="H11" i="15"/>
  <c r="G844" i="15"/>
  <c r="H845" i="15"/>
  <c r="H844" i="15"/>
  <c r="G269" i="12" l="1"/>
  <c r="G268" i="12" s="1"/>
  <c r="G235" i="12"/>
  <c r="G234" i="12" s="1"/>
  <c r="F8" i="15"/>
  <c r="F7" i="15" s="1"/>
  <c r="G773" i="15"/>
  <c r="G38" i="15"/>
  <c r="G9" i="15" s="1"/>
  <c r="F311" i="5"/>
  <c r="F242" i="5"/>
  <c r="F241" i="5" s="1"/>
  <c r="F84" i="5"/>
  <c r="F83" i="5" s="1"/>
  <c r="G233" i="12" l="1"/>
  <c r="F5" i="5"/>
  <c r="H531" i="15"/>
  <c r="H530" i="15" s="1"/>
  <c r="H529" i="15" s="1"/>
  <c r="G531" i="15"/>
  <c r="E531" i="15"/>
  <c r="E530" i="15" s="1"/>
  <c r="E529" i="15" s="1"/>
  <c r="H512" i="15"/>
  <c r="G512" i="15"/>
  <c r="E512" i="15"/>
  <c r="H506" i="15"/>
  <c r="G506" i="15"/>
  <c r="E506" i="15"/>
  <c r="H493" i="15"/>
  <c r="G493" i="15"/>
  <c r="E493" i="15"/>
  <c r="H487" i="15"/>
  <c r="G487" i="15"/>
  <c r="E487" i="15"/>
  <c r="G474" i="15"/>
  <c r="H474" i="15"/>
  <c r="E474" i="15"/>
  <c r="H468" i="15"/>
  <c r="G468" i="15"/>
  <c r="E468" i="15"/>
  <c r="H461" i="15"/>
  <c r="G461" i="15"/>
  <c r="E461" i="15"/>
  <c r="H455" i="15"/>
  <c r="G455" i="15"/>
  <c r="E455" i="15"/>
  <c r="G448" i="15"/>
  <c r="H448" i="15"/>
  <c r="E448" i="15"/>
  <c r="H442" i="15"/>
  <c r="G442" i="15"/>
  <c r="E442" i="15"/>
  <c r="H505" i="15" l="1"/>
  <c r="H504" i="15" s="1"/>
  <c r="G467" i="15"/>
  <c r="G466" i="15" s="1"/>
  <c r="G530" i="15"/>
  <c r="G454" i="15"/>
  <c r="G505" i="15"/>
  <c r="H441" i="15"/>
  <c r="H440" i="15" s="1"/>
  <c r="H454" i="15"/>
  <c r="H453" i="15" s="1"/>
  <c r="H486" i="15"/>
  <c r="H485" i="15" s="1"/>
  <c r="E441" i="15"/>
  <c r="E440" i="15" s="1"/>
  <c r="G486" i="15"/>
  <c r="G441" i="15"/>
  <c r="E454" i="15"/>
  <c r="E453" i="15" s="1"/>
  <c r="G529" i="15"/>
  <c r="E505" i="15"/>
  <c r="E504" i="15" s="1"/>
  <c r="E486" i="15"/>
  <c r="E485" i="15" s="1"/>
  <c r="E467" i="15"/>
  <c r="E466" i="15" s="1"/>
  <c r="H467" i="15"/>
  <c r="H466" i="15" s="1"/>
  <c r="H437" i="15"/>
  <c r="G437" i="15"/>
  <c r="E437" i="15"/>
  <c r="H435" i="15"/>
  <c r="G435" i="15"/>
  <c r="E435" i="15"/>
  <c r="H432" i="15"/>
  <c r="G432" i="15"/>
  <c r="E432" i="15"/>
  <c r="H428" i="15"/>
  <c r="G428" i="15"/>
  <c r="E428" i="15"/>
  <c r="H426" i="15"/>
  <c r="G426" i="15"/>
  <c r="E426" i="15"/>
  <c r="H424" i="15"/>
  <c r="G424" i="15"/>
  <c r="E424" i="15"/>
  <c r="H418" i="15"/>
  <c r="G418" i="15"/>
  <c r="E418" i="15"/>
  <c r="H331" i="15"/>
  <c r="G331" i="15"/>
  <c r="E331" i="15"/>
  <c r="H329" i="15"/>
  <c r="G329" i="15"/>
  <c r="E329" i="15"/>
  <c r="H326" i="15"/>
  <c r="G326" i="15"/>
  <c r="E326" i="15"/>
  <c r="H322" i="15"/>
  <c r="G322" i="15"/>
  <c r="E322" i="15"/>
  <c r="H320" i="15"/>
  <c r="G320" i="15"/>
  <c r="E320" i="15"/>
  <c r="H318" i="15"/>
  <c r="G318" i="15"/>
  <c r="E318" i="15"/>
  <c r="H301" i="15"/>
  <c r="G301" i="15"/>
  <c r="E301" i="15"/>
  <c r="H295" i="15"/>
  <c r="G295" i="15"/>
  <c r="E295" i="15"/>
  <c r="H290" i="15"/>
  <c r="G290" i="15"/>
  <c r="E290" i="15"/>
  <c r="H288" i="15"/>
  <c r="G288" i="15"/>
  <c r="E288" i="15"/>
  <c r="H285" i="15"/>
  <c r="G285" i="15"/>
  <c r="E285" i="15"/>
  <c r="H281" i="15"/>
  <c r="G281" i="15"/>
  <c r="E281" i="15"/>
  <c r="H279" i="15"/>
  <c r="G279" i="15"/>
  <c r="E279" i="15"/>
  <c r="H277" i="15"/>
  <c r="G277" i="15"/>
  <c r="E277" i="15"/>
  <c r="H260" i="15"/>
  <c r="G260" i="15"/>
  <c r="E260" i="15"/>
  <c r="H254" i="15"/>
  <c r="G254" i="15"/>
  <c r="E254" i="15"/>
  <c r="H249" i="15"/>
  <c r="G249" i="15"/>
  <c r="E249" i="15"/>
  <c r="H247" i="15"/>
  <c r="G247" i="15"/>
  <c r="E247" i="15"/>
  <c r="H244" i="15"/>
  <c r="G244" i="15"/>
  <c r="E244" i="15"/>
  <c r="H240" i="15"/>
  <c r="G240" i="15"/>
  <c r="E240" i="15"/>
  <c r="H238" i="15"/>
  <c r="G238" i="15"/>
  <c r="E238" i="15"/>
  <c r="H236" i="15"/>
  <c r="G236" i="15"/>
  <c r="E236" i="15"/>
  <c r="H219" i="15"/>
  <c r="G219" i="15"/>
  <c r="E219" i="15"/>
  <c r="H213" i="15"/>
  <c r="G213" i="15"/>
  <c r="E206" i="15"/>
  <c r="H208" i="15"/>
  <c r="E208" i="15"/>
  <c r="H206" i="15"/>
  <c r="G206" i="15"/>
  <c r="H203" i="15"/>
  <c r="G203" i="15"/>
  <c r="E203" i="15"/>
  <c r="H199" i="15"/>
  <c r="G199" i="15"/>
  <c r="E199" i="15"/>
  <c r="H197" i="15"/>
  <c r="G197" i="15"/>
  <c r="E197" i="15"/>
  <c r="H195" i="15"/>
  <c r="G195" i="15"/>
  <c r="E195" i="15"/>
  <c r="H178" i="15"/>
  <c r="G178" i="15"/>
  <c r="E178" i="15"/>
  <c r="H172" i="15"/>
  <c r="G172" i="15"/>
  <c r="E172" i="15"/>
  <c r="H153" i="15"/>
  <c r="G153" i="15"/>
  <c r="E153" i="15"/>
  <c r="H147" i="15"/>
  <c r="G147" i="15"/>
  <c r="E147" i="15"/>
  <c r="H128" i="15"/>
  <c r="G128" i="15"/>
  <c r="E128" i="15"/>
  <c r="H122" i="15"/>
  <c r="G122" i="15"/>
  <c r="E122" i="15"/>
  <c r="H97" i="15"/>
  <c r="G97" i="15"/>
  <c r="E97" i="15"/>
  <c r="E90" i="15" s="1"/>
  <c r="E89" i="15" s="1"/>
  <c r="H91" i="15"/>
  <c r="G91" i="15"/>
  <c r="G201" i="5"/>
  <c r="H201" i="5"/>
  <c r="G200" i="5"/>
  <c r="H200" i="5"/>
  <c r="G199" i="5"/>
  <c r="H199" i="5"/>
  <c r="G198" i="5"/>
  <c r="J198" i="5" s="1"/>
  <c r="G196" i="5"/>
  <c r="H196" i="5"/>
  <c r="G194" i="5"/>
  <c r="H194" i="5"/>
  <c r="G193" i="5"/>
  <c r="H193" i="5"/>
  <c r="G192" i="5"/>
  <c r="H192" i="5"/>
  <c r="G191" i="5"/>
  <c r="H191" i="5"/>
  <c r="H652" i="15"/>
  <c r="G652" i="15"/>
  <c r="E652" i="15"/>
  <c r="H648" i="15"/>
  <c r="G648" i="15"/>
  <c r="E648" i="15"/>
  <c r="J196" i="5" l="1"/>
  <c r="I196" i="5"/>
  <c r="J191" i="5"/>
  <c r="I191" i="5"/>
  <c r="I193" i="5"/>
  <c r="J193" i="5"/>
  <c r="J200" i="5"/>
  <c r="I200" i="5"/>
  <c r="J192" i="5"/>
  <c r="I192" i="5"/>
  <c r="J194" i="5"/>
  <c r="I194" i="5"/>
  <c r="J199" i="5"/>
  <c r="I199" i="5"/>
  <c r="J201" i="5"/>
  <c r="I201" i="5"/>
  <c r="H189" i="5"/>
  <c r="G189" i="5"/>
  <c r="G440" i="15"/>
  <c r="G485" i="15"/>
  <c r="G504" i="15"/>
  <c r="E212" i="15"/>
  <c r="G453" i="15"/>
  <c r="E171" i="15"/>
  <c r="H647" i="15"/>
  <c r="H646" i="15" s="1"/>
  <c r="H417" i="15"/>
  <c r="H434" i="15"/>
  <c r="G328" i="15"/>
  <c r="E417" i="15"/>
  <c r="G434" i="15"/>
  <c r="E434" i="15"/>
  <c r="G205" i="15"/>
  <c r="G647" i="15"/>
  <c r="E647" i="15"/>
  <c r="E646" i="15" s="1"/>
  <c r="G146" i="15"/>
  <c r="G417" i="15"/>
  <c r="E205" i="15"/>
  <c r="H287" i="15"/>
  <c r="E328" i="15"/>
  <c r="G253" i="15"/>
  <c r="E287" i="15"/>
  <c r="G294" i="15"/>
  <c r="E294" i="15"/>
  <c r="H253" i="15"/>
  <c r="H252" i="15" s="1"/>
  <c r="G121" i="15"/>
  <c r="H328" i="15"/>
  <c r="H294" i="15"/>
  <c r="G287" i="15"/>
  <c r="E146" i="15"/>
  <c r="E145" i="15" s="1"/>
  <c r="G246" i="15"/>
  <c r="G90" i="15"/>
  <c r="G89" i="15" s="1"/>
  <c r="E121" i="15"/>
  <c r="E120" i="15" s="1"/>
  <c r="H246" i="15"/>
  <c r="E246" i="15"/>
  <c r="G212" i="15"/>
  <c r="H212" i="15"/>
  <c r="H205" i="15"/>
  <c r="H171" i="15"/>
  <c r="G171" i="15"/>
  <c r="H146" i="15"/>
  <c r="H145" i="15" s="1"/>
  <c r="H121" i="15"/>
  <c r="H120" i="15" s="1"/>
  <c r="H90" i="15"/>
  <c r="H89" i="15" s="1"/>
  <c r="I189" i="5" l="1"/>
  <c r="J189" i="5"/>
  <c r="G170" i="15"/>
  <c r="G211" i="15"/>
  <c r="G293" i="15"/>
  <c r="E170" i="15"/>
  <c r="H211" i="15"/>
  <c r="G145" i="15"/>
  <c r="H170" i="15"/>
  <c r="G120" i="15"/>
  <c r="G646" i="15"/>
  <c r="H416" i="15"/>
  <c r="E416" i="15"/>
  <c r="G416" i="15"/>
  <c r="G252" i="15"/>
  <c r="E293" i="15"/>
  <c r="H293" i="15"/>
  <c r="G680" i="15" l="1"/>
  <c r="H680" i="15"/>
  <c r="H679" i="15" s="1"/>
  <c r="H678" i="15" s="1"/>
  <c r="E680" i="15"/>
  <c r="E679" i="15" s="1"/>
  <c r="E678" i="15" s="1"/>
  <c r="G666" i="15"/>
  <c r="H666" i="15"/>
  <c r="H665" i="15" s="1"/>
  <c r="G211" i="5"/>
  <c r="H211" i="5"/>
  <c r="G209" i="5"/>
  <c r="H209" i="5"/>
  <c r="G207" i="5"/>
  <c r="H207" i="5"/>
  <c r="G204" i="5"/>
  <c r="H204" i="5"/>
  <c r="H642" i="15"/>
  <c r="G642" i="15"/>
  <c r="E642" i="15"/>
  <c r="H640" i="15"/>
  <c r="G640" i="15"/>
  <c r="E640" i="15"/>
  <c r="H637" i="15"/>
  <c r="G637" i="15"/>
  <c r="E637" i="15"/>
  <c r="H624" i="15"/>
  <c r="G624" i="15"/>
  <c r="E624" i="15"/>
  <c r="H620" i="15"/>
  <c r="G620" i="15"/>
  <c r="E620" i="15"/>
  <c r="J207" i="5" l="1"/>
  <c r="I207" i="5"/>
  <c r="J211" i="5"/>
  <c r="I211" i="5"/>
  <c r="J204" i="5"/>
  <c r="I204" i="5"/>
  <c r="J209" i="5"/>
  <c r="I209" i="5"/>
  <c r="G679" i="15"/>
  <c r="G665" i="15"/>
  <c r="E639" i="15"/>
  <c r="G639" i="15"/>
  <c r="H639" i="15"/>
  <c r="H619" i="15"/>
  <c r="G619" i="15"/>
  <c r="E619" i="15"/>
  <c r="G678" i="15" l="1"/>
  <c r="E618" i="15"/>
  <c r="G618" i="15"/>
  <c r="H618" i="15"/>
  <c r="H614" i="15" l="1"/>
  <c r="G614" i="15"/>
  <c r="E614" i="15"/>
  <c r="H612" i="15"/>
  <c r="G612" i="15"/>
  <c r="E612" i="15"/>
  <c r="H609" i="15"/>
  <c r="G609" i="15"/>
  <c r="E609" i="15"/>
  <c r="H596" i="15"/>
  <c r="G596" i="15"/>
  <c r="E596" i="15"/>
  <c r="H592" i="15"/>
  <c r="G592" i="15"/>
  <c r="E592" i="15"/>
  <c r="E564" i="15"/>
  <c r="E611" i="15" l="1"/>
  <c r="G611" i="15"/>
  <c r="H611" i="15"/>
  <c r="H591" i="15"/>
  <c r="G591" i="15"/>
  <c r="G590" i="15" s="1"/>
  <c r="E591" i="15"/>
  <c r="H840" i="15"/>
  <c r="H839" i="15" s="1"/>
  <c r="G840" i="15"/>
  <c r="E840" i="15"/>
  <c r="E839" i="15" s="1"/>
  <c r="H837" i="15"/>
  <c r="G837" i="15"/>
  <c r="E837" i="15"/>
  <c r="H835" i="15"/>
  <c r="G835" i="15"/>
  <c r="E835" i="15"/>
  <c r="H833" i="15"/>
  <c r="G833" i="15"/>
  <c r="E833" i="15"/>
  <c r="H816" i="15"/>
  <c r="G816" i="15"/>
  <c r="E816" i="15"/>
  <c r="H812" i="15"/>
  <c r="G812" i="15"/>
  <c r="E812" i="15"/>
  <c r="H769" i="15"/>
  <c r="H768" i="15" s="1"/>
  <c r="G769" i="15"/>
  <c r="E769" i="15"/>
  <c r="E768" i="15" s="1"/>
  <c r="H766" i="15"/>
  <c r="G766" i="15"/>
  <c r="E766" i="15"/>
  <c r="H764" i="15"/>
  <c r="G764" i="15"/>
  <c r="E764" i="15"/>
  <c r="H762" i="15"/>
  <c r="G762" i="15"/>
  <c r="E762" i="15"/>
  <c r="H745" i="15"/>
  <c r="G745" i="15"/>
  <c r="E745" i="15"/>
  <c r="H741" i="15"/>
  <c r="G741" i="15"/>
  <c r="E741" i="15"/>
  <c r="H699" i="15"/>
  <c r="H698" i="15" s="1"/>
  <c r="G699" i="15"/>
  <c r="E699" i="15"/>
  <c r="E698" i="15" s="1"/>
  <c r="H690" i="15"/>
  <c r="G690" i="15"/>
  <c r="E690" i="15"/>
  <c r="H686" i="15"/>
  <c r="G686" i="15"/>
  <c r="E686" i="15"/>
  <c r="H586" i="15"/>
  <c r="G586" i="15"/>
  <c r="E586" i="15"/>
  <c r="H584" i="15"/>
  <c r="G584" i="15"/>
  <c r="E584" i="15"/>
  <c r="H581" i="15"/>
  <c r="G581" i="15"/>
  <c r="E581" i="15"/>
  <c r="H568" i="15"/>
  <c r="G568" i="15"/>
  <c r="E568" i="15"/>
  <c r="H564" i="15"/>
  <c r="G564" i="15"/>
  <c r="H86" i="15"/>
  <c r="G86" i="15"/>
  <c r="E86" i="15"/>
  <c r="H84" i="15"/>
  <c r="G84" i="15"/>
  <c r="E84" i="15"/>
  <c r="H81" i="15"/>
  <c r="G81" i="15"/>
  <c r="E81" i="15"/>
  <c r="H77" i="15"/>
  <c r="G77" i="15"/>
  <c r="E77" i="15"/>
  <c r="H75" i="15"/>
  <c r="G75" i="15"/>
  <c r="E75" i="15"/>
  <c r="E253" i="15" s="1"/>
  <c r="H73" i="15"/>
  <c r="G73" i="15"/>
  <c r="E73" i="15"/>
  <c r="H56" i="15"/>
  <c r="G56" i="15"/>
  <c r="E56" i="15"/>
  <c r="H50" i="15"/>
  <c r="G50" i="15"/>
  <c r="E50" i="15"/>
  <c r="E211" i="15"/>
  <c r="A4" i="15"/>
  <c r="J3" i="15"/>
  <c r="I3" i="15"/>
  <c r="H3" i="15"/>
  <c r="G3" i="15"/>
  <c r="E3" i="15"/>
  <c r="J2" i="12"/>
  <c r="K11" i="13" s="1"/>
  <c r="E590" i="15" l="1"/>
  <c r="H590" i="15"/>
  <c r="G768" i="15"/>
  <c r="E252" i="15"/>
  <c r="G698" i="15"/>
  <c r="G839" i="15"/>
  <c r="H49" i="15"/>
  <c r="E563" i="15"/>
  <c r="E685" i="15"/>
  <c r="E684" i="15" s="1"/>
  <c r="E683" i="15" s="1"/>
  <c r="E49" i="15"/>
  <c r="G563" i="15"/>
  <c r="H563" i="15"/>
  <c r="H83" i="15"/>
  <c r="E583" i="15"/>
  <c r="E562" i="15" s="1"/>
  <c r="G583" i="15"/>
  <c r="G685" i="15"/>
  <c r="G740" i="15"/>
  <c r="G83" i="15"/>
  <c r="H685" i="15"/>
  <c r="H684" i="15" s="1"/>
  <c r="H683" i="15" s="1"/>
  <c r="G811" i="15"/>
  <c r="E811" i="15"/>
  <c r="E810" i="15" s="1"/>
  <c r="E809" i="15" s="1"/>
  <c r="E808" i="15" s="1"/>
  <c r="H811" i="15"/>
  <c r="E740" i="15"/>
  <c r="E739" i="15" s="1"/>
  <c r="E738" i="15" s="1"/>
  <c r="E737" i="15" s="1"/>
  <c r="H740" i="15"/>
  <c r="H739" i="15" s="1"/>
  <c r="H738" i="15" s="1"/>
  <c r="H583" i="15"/>
  <c r="E83" i="15"/>
  <c r="G49" i="15"/>
  <c r="G52" i="12"/>
  <c r="E52" i="12"/>
  <c r="E58" i="12"/>
  <c r="E57" i="12" s="1"/>
  <c r="E60" i="12"/>
  <c r="E59" i="12" s="1"/>
  <c r="E63" i="12"/>
  <c r="E62" i="12" s="1"/>
  <c r="E65" i="12"/>
  <c r="E66" i="12"/>
  <c r="F67" i="3" s="1"/>
  <c r="E67" i="12"/>
  <c r="F68" i="3" s="1"/>
  <c r="E68" i="12"/>
  <c r="F52" i="12"/>
  <c r="I683" i="15" l="1"/>
  <c r="E64" i="12"/>
  <c r="E61" i="12" s="1"/>
  <c r="F66" i="3"/>
  <c r="F65" i="3" s="1"/>
  <c r="F64" i="3" s="1"/>
  <c r="H48" i="15"/>
  <c r="H47" i="15" s="1"/>
  <c r="G739" i="15"/>
  <c r="G684" i="15"/>
  <c r="G683" i="15" s="1"/>
  <c r="J683" i="15" s="1"/>
  <c r="H809" i="15"/>
  <c r="H808" i="15" s="1"/>
  <c r="H810" i="15"/>
  <c r="G810" i="15"/>
  <c r="G809" i="15"/>
  <c r="H185" i="5"/>
  <c r="G562" i="15"/>
  <c r="E48" i="15"/>
  <c r="H562" i="15"/>
  <c r="H561" i="15" s="1"/>
  <c r="G48" i="15"/>
  <c r="G8" i="15" s="1"/>
  <c r="G7" i="15" s="1"/>
  <c r="H737" i="15"/>
  <c r="H736" i="15" s="1"/>
  <c r="H735" i="15" s="1"/>
  <c r="G963" i="5"/>
  <c r="H963" i="5"/>
  <c r="E963" i="5"/>
  <c r="E962" i="5" s="1"/>
  <c r="E961" i="5" s="1"/>
  <c r="G959" i="5"/>
  <c r="H959" i="5"/>
  <c r="E959" i="5"/>
  <c r="E958" i="5" s="1"/>
  <c r="E957" i="5" s="1"/>
  <c r="G944" i="5"/>
  <c r="H944" i="5"/>
  <c r="G955" i="5"/>
  <c r="H955" i="5"/>
  <c r="G953" i="5"/>
  <c r="H953" i="5"/>
  <c r="G942" i="5"/>
  <c r="H942" i="5"/>
  <c r="E955" i="5"/>
  <c r="E953" i="5"/>
  <c r="E944" i="5"/>
  <c r="E942" i="5"/>
  <c r="G936" i="5"/>
  <c r="H936" i="5"/>
  <c r="E936" i="5"/>
  <c r="E935" i="5" s="1"/>
  <c r="E934" i="5" s="1"/>
  <c r="G931" i="5"/>
  <c r="H931" i="5"/>
  <c r="H928" i="5"/>
  <c r="G928" i="5"/>
  <c r="E931" i="5"/>
  <c r="E928" i="5"/>
  <c r="G915" i="5"/>
  <c r="H915" i="5"/>
  <c r="G923" i="5"/>
  <c r="H923" i="5"/>
  <c r="E915" i="5"/>
  <c r="E923" i="5"/>
  <c r="E922" i="5" s="1"/>
  <c r="H908" i="5"/>
  <c r="H904" i="5"/>
  <c r="E908" i="5"/>
  <c r="G908" i="5"/>
  <c r="G904" i="5"/>
  <c r="E904" i="5"/>
  <c r="G900" i="5"/>
  <c r="H900" i="5"/>
  <c r="H896" i="5"/>
  <c r="G896" i="5"/>
  <c r="E896" i="5"/>
  <c r="E895" i="5" s="1"/>
  <c r="E900" i="5"/>
  <c r="E899" i="5" s="1"/>
  <c r="G889" i="5"/>
  <c r="H889" i="5"/>
  <c r="G877" i="5"/>
  <c r="H877" i="5"/>
  <c r="G873" i="5"/>
  <c r="H873" i="5"/>
  <c r="E877" i="5"/>
  <c r="E873" i="5"/>
  <c r="E889" i="5"/>
  <c r="E888" i="5" s="1"/>
  <c r="E867" i="5"/>
  <c r="E866" i="5" s="1"/>
  <c r="E865" i="5" s="1"/>
  <c r="G867" i="5"/>
  <c r="H867" i="5"/>
  <c r="G859" i="5"/>
  <c r="H859" i="5"/>
  <c r="G856" i="5"/>
  <c r="H856" i="5"/>
  <c r="G839" i="5"/>
  <c r="G837" i="5"/>
  <c r="H837" i="5"/>
  <c r="E856" i="5"/>
  <c r="E837" i="5"/>
  <c r="E859" i="5"/>
  <c r="E858" i="5" s="1"/>
  <c r="G796" i="5"/>
  <c r="H796" i="5"/>
  <c r="E796" i="5"/>
  <c r="H799" i="5"/>
  <c r="G799" i="5"/>
  <c r="G780" i="5"/>
  <c r="H780" i="5"/>
  <c r="E799" i="5"/>
  <c r="E798" i="5" s="1"/>
  <c r="E780" i="5"/>
  <c r="H772" i="5"/>
  <c r="G770" i="5"/>
  <c r="H770" i="5"/>
  <c r="G758" i="5"/>
  <c r="E770" i="5"/>
  <c r="E758" i="5"/>
  <c r="E772" i="5"/>
  <c r="H751" i="5"/>
  <c r="G751" i="5"/>
  <c r="E751" i="5"/>
  <c r="E750" i="5" s="1"/>
  <c r="E749" i="5" s="1"/>
  <c r="G745" i="5"/>
  <c r="H745" i="5"/>
  <c r="G742" i="5"/>
  <c r="H742" i="5"/>
  <c r="E742" i="5"/>
  <c r="G733" i="5"/>
  <c r="H733" i="5"/>
  <c r="E745" i="5"/>
  <c r="E744" i="5" s="1"/>
  <c r="E733" i="5"/>
  <c r="E732" i="5" s="1"/>
  <c r="G725" i="5"/>
  <c r="H725" i="5"/>
  <c r="G723" i="5"/>
  <c r="H723" i="5"/>
  <c r="G720" i="5"/>
  <c r="H720" i="5"/>
  <c r="G718" i="5"/>
  <c r="H718" i="5"/>
  <c r="G715" i="5"/>
  <c r="H715" i="5"/>
  <c r="G713" i="5"/>
  <c r="H713" i="5"/>
  <c r="G695" i="5"/>
  <c r="H695" i="5"/>
  <c r="G690" i="5"/>
  <c r="H690" i="5"/>
  <c r="E690" i="5"/>
  <c r="E725" i="5"/>
  <c r="E723" i="5"/>
  <c r="E722" i="5" s="1"/>
  <c r="E720" i="5"/>
  <c r="E718" i="5"/>
  <c r="E715" i="5"/>
  <c r="E713" i="5"/>
  <c r="E695" i="5"/>
  <c r="G686" i="5"/>
  <c r="H686" i="5"/>
  <c r="G679" i="5"/>
  <c r="H679" i="5"/>
  <c r="G675" i="5"/>
  <c r="H675" i="5"/>
  <c r="E679" i="5"/>
  <c r="E675" i="5"/>
  <c r="E686" i="5"/>
  <c r="E685" i="5" s="1"/>
  <c r="G671" i="5"/>
  <c r="J671" i="5" s="1"/>
  <c r="G661" i="5"/>
  <c r="H661" i="5"/>
  <c r="G659" i="5"/>
  <c r="H659" i="5"/>
  <c r="G656" i="5"/>
  <c r="H656" i="5"/>
  <c r="G654" i="5"/>
  <c r="H654" i="5"/>
  <c r="G651" i="5"/>
  <c r="H651" i="5"/>
  <c r="G647" i="5"/>
  <c r="H647" i="5"/>
  <c r="H624" i="5"/>
  <c r="G618" i="5"/>
  <c r="H618" i="5"/>
  <c r="E656" i="5"/>
  <c r="E654" i="5"/>
  <c r="E651" i="5"/>
  <c r="E647" i="5" s="1"/>
  <c r="E624" i="5"/>
  <c r="E618" i="5"/>
  <c r="E659" i="5"/>
  <c r="E661" i="5"/>
  <c r="E671" i="5"/>
  <c r="I671" i="5" s="1"/>
  <c r="G609" i="5"/>
  <c r="H609" i="5"/>
  <c r="G604" i="5"/>
  <c r="H604" i="5"/>
  <c r="G602" i="5"/>
  <c r="H602" i="5"/>
  <c r="G597" i="5"/>
  <c r="H597" i="5"/>
  <c r="H572" i="5"/>
  <c r="G566" i="5"/>
  <c r="H566" i="5"/>
  <c r="E604" i="5"/>
  <c r="E602" i="5"/>
  <c r="E597" i="5"/>
  <c r="E572" i="5"/>
  <c r="E566" i="5"/>
  <c r="E609" i="5"/>
  <c r="E608" i="5" s="1"/>
  <c r="E555" i="5"/>
  <c r="E554" i="5" s="1"/>
  <c r="H555" i="5"/>
  <c r="G538" i="5"/>
  <c r="H538" i="5"/>
  <c r="E538" i="5"/>
  <c r="G552" i="5"/>
  <c r="H552" i="5"/>
  <c r="E552" i="5"/>
  <c r="G534" i="5"/>
  <c r="H534" i="5"/>
  <c r="G532" i="5"/>
  <c r="H532" i="5"/>
  <c r="G514" i="5"/>
  <c r="H514" i="5"/>
  <c r="E514" i="5"/>
  <c r="E534" i="5"/>
  <c r="E532" i="5"/>
  <c r="G508" i="5"/>
  <c r="H508" i="5"/>
  <c r="G505" i="5"/>
  <c r="H505" i="5"/>
  <c r="H491" i="5"/>
  <c r="G485" i="5"/>
  <c r="H485" i="5"/>
  <c r="E491" i="5"/>
  <c r="E485" i="5"/>
  <c r="E508" i="5"/>
  <c r="E507" i="5" s="1"/>
  <c r="E505" i="5"/>
  <c r="G479" i="5"/>
  <c r="H479" i="5"/>
  <c r="G459" i="5"/>
  <c r="H459" i="5"/>
  <c r="G454" i="5"/>
  <c r="H454" i="5"/>
  <c r="E479" i="5"/>
  <c r="E478" i="5" s="1"/>
  <c r="E459" i="5"/>
  <c r="E454" i="5"/>
  <c r="H441" i="5"/>
  <c r="E441" i="5"/>
  <c r="G449" i="5"/>
  <c r="H449" i="5"/>
  <c r="G437" i="5"/>
  <c r="H437" i="5"/>
  <c r="E449" i="5"/>
  <c r="E437" i="5"/>
  <c r="G378" i="5"/>
  <c r="H378" i="5"/>
  <c r="E378" i="5"/>
  <c r="G432" i="5"/>
  <c r="H432" i="5"/>
  <c r="G420" i="5"/>
  <c r="H420" i="5"/>
  <c r="G414" i="5"/>
  <c r="H414" i="5"/>
  <c r="G410" i="5"/>
  <c r="H410" i="5"/>
  <c r="G384" i="5"/>
  <c r="H384" i="5"/>
  <c r="E384" i="5"/>
  <c r="E432" i="5"/>
  <c r="E420" i="5"/>
  <c r="E414" i="5"/>
  <c r="E410" i="5"/>
  <c r="G359" i="5"/>
  <c r="J359" i="5" s="1"/>
  <c r="G374" i="5"/>
  <c r="H374" i="5"/>
  <c r="G362" i="5"/>
  <c r="H362" i="5"/>
  <c r="G356" i="5"/>
  <c r="H356" i="5"/>
  <c r="G353" i="5"/>
  <c r="H353" i="5"/>
  <c r="G351" i="5"/>
  <c r="H351" i="5"/>
  <c r="H347" i="5"/>
  <c r="G315" i="5"/>
  <c r="H315" i="5"/>
  <c r="E356" i="5"/>
  <c r="E374" i="5"/>
  <c r="E362" i="5"/>
  <c r="E359" i="5"/>
  <c r="I359" i="5" s="1"/>
  <c r="E353" i="5"/>
  <c r="E351" i="5"/>
  <c r="E347" i="5"/>
  <c r="E321" i="5"/>
  <c r="G307" i="5"/>
  <c r="H307" i="5"/>
  <c r="G304" i="5"/>
  <c r="H304" i="5"/>
  <c r="G302" i="5"/>
  <c r="H302" i="5"/>
  <c r="G300" i="5"/>
  <c r="H300" i="5"/>
  <c r="G283" i="5"/>
  <c r="H283" i="5"/>
  <c r="G279" i="5"/>
  <c r="H279" i="5"/>
  <c r="G273" i="5"/>
  <c r="H273" i="5"/>
  <c r="G270" i="5"/>
  <c r="H270" i="5"/>
  <c r="G268" i="5"/>
  <c r="H268" i="5"/>
  <c r="G266" i="5"/>
  <c r="H266" i="5"/>
  <c r="G249" i="5"/>
  <c r="H249" i="5"/>
  <c r="G245" i="5"/>
  <c r="H245" i="5"/>
  <c r="H236" i="5"/>
  <c r="G218" i="5"/>
  <c r="H218" i="5"/>
  <c r="G214" i="5"/>
  <c r="H214" i="5"/>
  <c r="G208" i="5"/>
  <c r="H208" i="5"/>
  <c r="G206" i="5"/>
  <c r="H206" i="5"/>
  <c r="G203" i="5"/>
  <c r="H203" i="5"/>
  <c r="G180" i="5"/>
  <c r="J180" i="5" s="1"/>
  <c r="G178" i="5"/>
  <c r="H178" i="5"/>
  <c r="G175" i="5"/>
  <c r="H175" i="5"/>
  <c r="G171" i="5"/>
  <c r="H171" i="5"/>
  <c r="G169" i="5"/>
  <c r="H169" i="5"/>
  <c r="G167" i="5"/>
  <c r="H167" i="5"/>
  <c r="G150" i="5"/>
  <c r="G144" i="5"/>
  <c r="J144" i="5" s="1"/>
  <c r="E144" i="5"/>
  <c r="I144" i="5" s="1"/>
  <c r="G136" i="5"/>
  <c r="H136" i="5"/>
  <c r="G133" i="5"/>
  <c r="H133" i="5"/>
  <c r="G129" i="5"/>
  <c r="H129" i="5"/>
  <c r="G113" i="5"/>
  <c r="H113" i="5"/>
  <c r="G108" i="5"/>
  <c r="H108" i="5"/>
  <c r="E133" i="5"/>
  <c r="E131" i="5"/>
  <c r="I131" i="5" s="1"/>
  <c r="E129" i="5"/>
  <c r="E113" i="5"/>
  <c r="E108" i="5"/>
  <c r="E136" i="5"/>
  <c r="E135" i="5" s="1"/>
  <c r="I135" i="5" s="1"/>
  <c r="G104" i="5"/>
  <c r="H104" i="5"/>
  <c r="E104" i="5"/>
  <c r="E103" i="5" s="1"/>
  <c r="G98" i="5"/>
  <c r="H98" i="5"/>
  <c r="E98" i="5"/>
  <c r="G93" i="5"/>
  <c r="H93" i="5"/>
  <c r="E93" i="5"/>
  <c r="G87" i="5"/>
  <c r="H87" i="5"/>
  <c r="E87" i="5"/>
  <c r="E86" i="5" s="1"/>
  <c r="E85" i="5" s="1"/>
  <c r="G81" i="5"/>
  <c r="H81" i="5"/>
  <c r="G78" i="5"/>
  <c r="H78" i="5"/>
  <c r="G74" i="5"/>
  <c r="H74" i="5"/>
  <c r="E74" i="5"/>
  <c r="E81" i="5"/>
  <c r="E78" i="5"/>
  <c r="G67" i="5"/>
  <c r="H67" i="5"/>
  <c r="G65" i="5"/>
  <c r="H65" i="5"/>
  <c r="G62" i="5"/>
  <c r="H62" i="5"/>
  <c r="G60" i="5"/>
  <c r="H60" i="5"/>
  <c r="G56" i="5"/>
  <c r="H56" i="5"/>
  <c r="G30" i="5"/>
  <c r="J30" i="5" s="1"/>
  <c r="G24" i="5"/>
  <c r="J24" i="5" s="1"/>
  <c r="E24" i="5"/>
  <c r="I24" i="5" s="1"/>
  <c r="E67" i="5"/>
  <c r="E65" i="5"/>
  <c r="E62" i="5"/>
  <c r="E60" i="5"/>
  <c r="E56" i="5"/>
  <c r="E30" i="5"/>
  <c r="I30" i="5" s="1"/>
  <c r="J74" i="5" l="1"/>
  <c r="I74" i="5"/>
  <c r="I81" i="5"/>
  <c r="J81" i="5"/>
  <c r="H103" i="5"/>
  <c r="J104" i="5"/>
  <c r="I104" i="5"/>
  <c r="J108" i="5"/>
  <c r="I108" i="5"/>
  <c r="I129" i="5"/>
  <c r="J129" i="5"/>
  <c r="J136" i="5"/>
  <c r="I136" i="5"/>
  <c r="J203" i="5"/>
  <c r="I203" i="5"/>
  <c r="J208" i="5"/>
  <c r="I208" i="5"/>
  <c r="J218" i="5"/>
  <c r="I218" i="5"/>
  <c r="I353" i="5"/>
  <c r="J353" i="5"/>
  <c r="J362" i="5"/>
  <c r="I362" i="5"/>
  <c r="J410" i="5"/>
  <c r="I410" i="5"/>
  <c r="J420" i="5"/>
  <c r="I420" i="5"/>
  <c r="J459" i="5"/>
  <c r="I459" i="5"/>
  <c r="J485" i="5"/>
  <c r="I485" i="5"/>
  <c r="J532" i="5"/>
  <c r="I532" i="5"/>
  <c r="J538" i="5"/>
  <c r="I538" i="5"/>
  <c r="J572" i="5"/>
  <c r="I572" i="5"/>
  <c r="J647" i="5"/>
  <c r="I647" i="5"/>
  <c r="J654" i="5"/>
  <c r="I654" i="5"/>
  <c r="J659" i="5"/>
  <c r="I659" i="5"/>
  <c r="J675" i="5"/>
  <c r="I675" i="5"/>
  <c r="H685" i="5"/>
  <c r="J686" i="5"/>
  <c r="I686" i="5"/>
  <c r="J695" i="5"/>
  <c r="I695" i="5"/>
  <c r="J715" i="5"/>
  <c r="I715" i="5"/>
  <c r="J720" i="5"/>
  <c r="I720" i="5"/>
  <c r="J725" i="5"/>
  <c r="I725" i="5"/>
  <c r="I733" i="5"/>
  <c r="J733" i="5"/>
  <c r="I772" i="5"/>
  <c r="J796" i="5"/>
  <c r="I796" i="5"/>
  <c r="J856" i="5"/>
  <c r="I856" i="5"/>
  <c r="H866" i="5"/>
  <c r="J867" i="5"/>
  <c r="I867" i="5"/>
  <c r="I877" i="5"/>
  <c r="J877" i="5"/>
  <c r="H899" i="5"/>
  <c r="J900" i="5"/>
  <c r="I900" i="5"/>
  <c r="J915" i="5"/>
  <c r="I915" i="5"/>
  <c r="H958" i="5"/>
  <c r="J959" i="5"/>
  <c r="I959" i="5"/>
  <c r="J60" i="5"/>
  <c r="I60" i="5"/>
  <c r="I65" i="5"/>
  <c r="J65" i="5"/>
  <c r="J98" i="5"/>
  <c r="I98" i="5"/>
  <c r="J167" i="5"/>
  <c r="I167" i="5"/>
  <c r="J171" i="5"/>
  <c r="I171" i="5"/>
  <c r="J178" i="5"/>
  <c r="I178" i="5"/>
  <c r="J249" i="5"/>
  <c r="I249" i="5"/>
  <c r="J268" i="5"/>
  <c r="I268" i="5"/>
  <c r="H272" i="5"/>
  <c r="J273" i="5"/>
  <c r="I273" i="5"/>
  <c r="J283" i="5"/>
  <c r="I283" i="5"/>
  <c r="J302" i="5"/>
  <c r="I302" i="5"/>
  <c r="H306" i="5"/>
  <c r="J307" i="5"/>
  <c r="I307" i="5"/>
  <c r="J347" i="5"/>
  <c r="I347" i="5"/>
  <c r="J378" i="5"/>
  <c r="I378" i="5"/>
  <c r="J437" i="5"/>
  <c r="I437" i="5"/>
  <c r="H507" i="5"/>
  <c r="J508" i="5"/>
  <c r="I508" i="5"/>
  <c r="J552" i="5"/>
  <c r="I552" i="5"/>
  <c r="J597" i="5"/>
  <c r="I597" i="5"/>
  <c r="J604" i="5"/>
  <c r="I604" i="5"/>
  <c r="J618" i="5"/>
  <c r="I618" i="5"/>
  <c r="H744" i="5"/>
  <c r="J745" i="5"/>
  <c r="I745" i="5"/>
  <c r="H750" i="5"/>
  <c r="J751" i="5"/>
  <c r="I751" i="5"/>
  <c r="J837" i="5"/>
  <c r="I837" i="5"/>
  <c r="J928" i="5"/>
  <c r="I928" i="5"/>
  <c r="H935" i="5"/>
  <c r="J936" i="5"/>
  <c r="I936" i="5"/>
  <c r="J953" i="5"/>
  <c r="I953" i="5"/>
  <c r="J944" i="5"/>
  <c r="I944" i="5"/>
  <c r="I113" i="5"/>
  <c r="J113" i="5"/>
  <c r="I133" i="5"/>
  <c r="J133" i="5"/>
  <c r="J206" i="5"/>
  <c r="I206" i="5"/>
  <c r="J214" i="5"/>
  <c r="I214" i="5"/>
  <c r="I236" i="5"/>
  <c r="J351" i="5"/>
  <c r="I351" i="5"/>
  <c r="J356" i="5"/>
  <c r="I356" i="5"/>
  <c r="J374" i="5"/>
  <c r="I374" i="5"/>
  <c r="J384" i="5"/>
  <c r="I384" i="5"/>
  <c r="J414" i="5"/>
  <c r="I414" i="5"/>
  <c r="J432" i="5"/>
  <c r="I432" i="5"/>
  <c r="J441" i="5"/>
  <c r="I441" i="5"/>
  <c r="J454" i="5"/>
  <c r="I454" i="5"/>
  <c r="H478" i="5"/>
  <c r="J479" i="5"/>
  <c r="I479" i="5"/>
  <c r="J491" i="5"/>
  <c r="I491" i="5"/>
  <c r="J514" i="5"/>
  <c r="I514" i="5"/>
  <c r="J534" i="5"/>
  <c r="I534" i="5"/>
  <c r="H554" i="5"/>
  <c r="I555" i="5"/>
  <c r="J566" i="5"/>
  <c r="I566" i="5"/>
  <c r="J651" i="5"/>
  <c r="I651" i="5"/>
  <c r="J656" i="5"/>
  <c r="I656" i="5"/>
  <c r="I661" i="5"/>
  <c r="J661" i="5"/>
  <c r="J679" i="5"/>
  <c r="I679" i="5"/>
  <c r="J690" i="5"/>
  <c r="I690" i="5"/>
  <c r="I713" i="5"/>
  <c r="J713" i="5"/>
  <c r="J718" i="5"/>
  <c r="I718" i="5"/>
  <c r="H722" i="5"/>
  <c r="J723" i="5"/>
  <c r="I723" i="5"/>
  <c r="J770" i="5"/>
  <c r="I770" i="5"/>
  <c r="H798" i="5"/>
  <c r="J799" i="5"/>
  <c r="I799" i="5"/>
  <c r="H858" i="5"/>
  <c r="J859" i="5"/>
  <c r="I859" i="5"/>
  <c r="I873" i="5"/>
  <c r="J873" i="5"/>
  <c r="H888" i="5"/>
  <c r="J889" i="5"/>
  <c r="I889" i="5"/>
  <c r="J904" i="5"/>
  <c r="I904" i="5"/>
  <c r="H922" i="5"/>
  <c r="J923" i="5"/>
  <c r="I923" i="5"/>
  <c r="J931" i="5"/>
  <c r="I931" i="5"/>
  <c r="I185" i="5"/>
  <c r="J78" i="5"/>
  <c r="I78" i="5"/>
  <c r="I93" i="5"/>
  <c r="J93" i="5"/>
  <c r="J56" i="5"/>
  <c r="I56" i="5"/>
  <c r="J62" i="5"/>
  <c r="I62" i="5"/>
  <c r="J67" i="5"/>
  <c r="I67" i="5"/>
  <c r="H86" i="5"/>
  <c r="J87" i="5"/>
  <c r="I87" i="5"/>
  <c r="J169" i="5"/>
  <c r="I169" i="5"/>
  <c r="J175" i="5"/>
  <c r="I175" i="5"/>
  <c r="I245" i="5"/>
  <c r="J245" i="5"/>
  <c r="J266" i="5"/>
  <c r="I266" i="5"/>
  <c r="J270" i="5"/>
  <c r="I270" i="5"/>
  <c r="J279" i="5"/>
  <c r="I279" i="5"/>
  <c r="J300" i="5"/>
  <c r="I300" i="5"/>
  <c r="J304" i="5"/>
  <c r="I304" i="5"/>
  <c r="E314" i="5"/>
  <c r="J315" i="5"/>
  <c r="I315" i="5"/>
  <c r="J449" i="5"/>
  <c r="I449" i="5"/>
  <c r="J505" i="5"/>
  <c r="I505" i="5"/>
  <c r="J602" i="5"/>
  <c r="I602" i="5"/>
  <c r="H608" i="5"/>
  <c r="J609" i="5"/>
  <c r="I609" i="5"/>
  <c r="J624" i="5"/>
  <c r="I624" i="5"/>
  <c r="J742" i="5"/>
  <c r="I742" i="5"/>
  <c r="J780" i="5"/>
  <c r="I780" i="5"/>
  <c r="H895" i="5"/>
  <c r="H894" i="5" s="1"/>
  <c r="J896" i="5"/>
  <c r="I896" i="5"/>
  <c r="J908" i="5"/>
  <c r="I908" i="5"/>
  <c r="J942" i="5"/>
  <c r="I942" i="5"/>
  <c r="J955" i="5"/>
  <c r="I955" i="5"/>
  <c r="H962" i="5"/>
  <c r="J963" i="5"/>
  <c r="I963" i="5"/>
  <c r="H23" i="5"/>
  <c r="G738" i="15"/>
  <c r="G808" i="15"/>
  <c r="G895" i="5"/>
  <c r="G894" i="5" s="1"/>
  <c r="G608" i="5"/>
  <c r="G750" i="5"/>
  <c r="G858" i="5"/>
  <c r="G888" i="5"/>
  <c r="G962" i="5"/>
  <c r="H92" i="5"/>
  <c r="G86" i="5"/>
  <c r="G85" i="5" s="1"/>
  <c r="G507" i="5"/>
  <c r="G772" i="5"/>
  <c r="J772" i="5" s="1"/>
  <c r="G922" i="5"/>
  <c r="G958" i="5"/>
  <c r="G478" i="5"/>
  <c r="G555" i="5"/>
  <c r="G554" i="5" s="1"/>
  <c r="G744" i="5"/>
  <c r="G798" i="5"/>
  <c r="G866" i="5"/>
  <c r="G899" i="5"/>
  <c r="G935" i="5"/>
  <c r="G236" i="5"/>
  <c r="J236" i="5" s="1"/>
  <c r="G272" i="5"/>
  <c r="G306" i="5"/>
  <c r="G749" i="5"/>
  <c r="G685" i="5"/>
  <c r="G103" i="5"/>
  <c r="G722" i="5"/>
  <c r="G92" i="5"/>
  <c r="H903" i="5"/>
  <c r="H914" i="5"/>
  <c r="G927" i="5"/>
  <c r="G903" i="5"/>
  <c r="H658" i="5"/>
  <c r="H872" i="5"/>
  <c r="H205" i="5"/>
  <c r="H537" i="5"/>
  <c r="G213" i="5"/>
  <c r="G64" i="5"/>
  <c r="G358" i="5"/>
  <c r="G416" i="5"/>
  <c r="H453" i="5"/>
  <c r="G674" i="5"/>
  <c r="H779" i="5"/>
  <c r="H484" i="5"/>
  <c r="E689" i="5"/>
  <c r="E688" i="5" s="1"/>
  <c r="H689" i="5"/>
  <c r="H107" i="5"/>
  <c r="G177" i="5"/>
  <c r="G205" i="5"/>
  <c r="H213" i="5"/>
  <c r="E416" i="5"/>
  <c r="H436" i="5"/>
  <c r="H565" i="5"/>
  <c r="E658" i="5"/>
  <c r="E617" i="5"/>
  <c r="E731" i="5"/>
  <c r="G732" i="5"/>
  <c r="E914" i="5"/>
  <c r="E913" i="5" s="1"/>
  <c r="G941" i="5"/>
  <c r="E872" i="5"/>
  <c r="E871" i="5" s="1"/>
  <c r="E870" i="5" s="1"/>
  <c r="H244" i="5"/>
  <c r="H377" i="5"/>
  <c r="E377" i="5"/>
  <c r="G143" i="5"/>
  <c r="H732" i="5"/>
  <c r="H278" i="5"/>
  <c r="E358" i="5"/>
  <c r="H513" i="5"/>
  <c r="E537" i="5"/>
  <c r="E536" i="5" s="1"/>
  <c r="E674" i="5"/>
  <c r="E673" i="5" s="1"/>
  <c r="H927" i="5"/>
  <c r="G244" i="5"/>
  <c r="E64" i="5"/>
  <c r="H73" i="5"/>
  <c r="E453" i="5"/>
  <c r="E452" i="5" s="1"/>
  <c r="E451" i="5" s="1"/>
  <c r="H617" i="5"/>
  <c r="E757" i="5"/>
  <c r="E756" i="5" s="1"/>
  <c r="E779" i="5"/>
  <c r="E778" i="5" s="1"/>
  <c r="E927" i="5"/>
  <c r="E926" i="5" s="1"/>
  <c r="E23" i="5"/>
  <c r="E436" i="5"/>
  <c r="E435" i="5" s="1"/>
  <c r="E434" i="5" s="1"/>
  <c r="E513" i="5"/>
  <c r="E512" i="5" s="1"/>
  <c r="G779" i="5"/>
  <c r="G658" i="5"/>
  <c r="E941" i="5"/>
  <c r="H941" i="5"/>
  <c r="G914" i="5"/>
  <c r="E903" i="5"/>
  <c r="E902" i="5" s="1"/>
  <c r="E894" i="5"/>
  <c r="G872" i="5"/>
  <c r="G836" i="5"/>
  <c r="E836" i="5"/>
  <c r="E835" i="5" s="1"/>
  <c r="G757" i="5"/>
  <c r="G689" i="5"/>
  <c r="H674" i="5"/>
  <c r="G617" i="5"/>
  <c r="G565" i="5"/>
  <c r="E565" i="5"/>
  <c r="E564" i="5" s="1"/>
  <c r="G537" i="5"/>
  <c r="G513" i="5"/>
  <c r="G484" i="5"/>
  <c r="E484" i="5"/>
  <c r="E483" i="5" s="1"/>
  <c r="E482" i="5" s="1"/>
  <c r="G453" i="5"/>
  <c r="G436" i="5"/>
  <c r="H416" i="5"/>
  <c r="G377" i="5"/>
  <c r="H358" i="5"/>
  <c r="G314" i="5"/>
  <c r="G278" i="5"/>
  <c r="H184" i="5"/>
  <c r="H177" i="5"/>
  <c r="E143" i="5"/>
  <c r="G107" i="5"/>
  <c r="E107" i="5"/>
  <c r="E106" i="5" s="1"/>
  <c r="E92" i="5"/>
  <c r="E91" i="5" s="1"/>
  <c r="G73" i="5"/>
  <c r="E73" i="5"/>
  <c r="E72" i="5" s="1"/>
  <c r="E71" i="5" s="1"/>
  <c r="H64" i="5"/>
  <c r="G23" i="5"/>
  <c r="H16" i="5"/>
  <c r="G10" i="5"/>
  <c r="G16" i="5"/>
  <c r="E16" i="5"/>
  <c r="E10" i="5"/>
  <c r="F480" i="12"/>
  <c r="H480" i="12"/>
  <c r="F362" i="12"/>
  <c r="H362" i="12"/>
  <c r="F192" i="12"/>
  <c r="G192" i="12"/>
  <c r="H192" i="12"/>
  <c r="A4" i="5"/>
  <c r="H839" i="5"/>
  <c r="H758" i="5"/>
  <c r="H150" i="5"/>
  <c r="H52" i="12"/>
  <c r="F44" i="7"/>
  <c r="F41" i="7"/>
  <c r="F38" i="7"/>
  <c r="F28" i="7"/>
  <c r="F24" i="7"/>
  <c r="F20" i="7"/>
  <c r="F14" i="7"/>
  <c r="F11" i="7"/>
  <c r="F8" i="7"/>
  <c r="E44" i="7"/>
  <c r="E41" i="7"/>
  <c r="E38" i="7"/>
  <c r="E28" i="7"/>
  <c r="E24" i="7"/>
  <c r="E20" i="7"/>
  <c r="E14" i="7"/>
  <c r="E11" i="7"/>
  <c r="D44" i="7"/>
  <c r="D41" i="7"/>
  <c r="D38" i="7"/>
  <c r="D28" i="7"/>
  <c r="D24" i="7"/>
  <c r="D20" i="7"/>
  <c r="D14" i="7"/>
  <c r="D11" i="7"/>
  <c r="D8" i="7"/>
  <c r="C41" i="7"/>
  <c r="C38" i="7"/>
  <c r="C28" i="7"/>
  <c r="C24" i="7"/>
  <c r="C14" i="7"/>
  <c r="C11" i="7"/>
  <c r="C8" i="7"/>
  <c r="H38" i="7" l="1"/>
  <c r="G38" i="7"/>
  <c r="G28" i="7"/>
  <c r="H28" i="7"/>
  <c r="H24" i="7"/>
  <c r="G24" i="7"/>
  <c r="G20" i="7"/>
  <c r="H20" i="7"/>
  <c r="H14" i="7"/>
  <c r="G14" i="7"/>
  <c r="H11" i="7"/>
  <c r="G11" i="7"/>
  <c r="H8" i="7"/>
  <c r="G8" i="7"/>
  <c r="J894" i="5"/>
  <c r="I894" i="5"/>
  <c r="I177" i="5"/>
  <c r="J177" i="5"/>
  <c r="J478" i="5"/>
  <c r="I478" i="5"/>
  <c r="H143" i="5"/>
  <c r="J150" i="5"/>
  <c r="I150" i="5"/>
  <c r="H778" i="5"/>
  <c r="J779" i="5"/>
  <c r="I779" i="5"/>
  <c r="I205" i="5"/>
  <c r="J205" i="5"/>
  <c r="J858" i="5"/>
  <c r="I858" i="5"/>
  <c r="J722" i="5"/>
  <c r="I722" i="5"/>
  <c r="H749" i="5"/>
  <c r="J750" i="5"/>
  <c r="I750" i="5"/>
  <c r="H757" i="5"/>
  <c r="J758" i="5"/>
  <c r="I758" i="5"/>
  <c r="J64" i="5"/>
  <c r="I64" i="5"/>
  <c r="I184" i="5"/>
  <c r="H940" i="5"/>
  <c r="I941" i="5"/>
  <c r="J941" i="5"/>
  <c r="H72" i="5"/>
  <c r="I73" i="5"/>
  <c r="J73" i="5"/>
  <c r="H277" i="5"/>
  <c r="J278" i="5"/>
  <c r="I278" i="5"/>
  <c r="J377" i="5"/>
  <c r="I377" i="5"/>
  <c r="H212" i="5"/>
  <c r="I213" i="5"/>
  <c r="J213" i="5"/>
  <c r="H688" i="5"/>
  <c r="I689" i="5"/>
  <c r="J689" i="5"/>
  <c r="H871" i="5"/>
  <c r="J872" i="5"/>
  <c r="I872" i="5"/>
  <c r="H91" i="5"/>
  <c r="J92" i="5"/>
  <c r="I92" i="5"/>
  <c r="J608" i="5"/>
  <c r="I608" i="5"/>
  <c r="H85" i="5"/>
  <c r="J86" i="5"/>
  <c r="I86" i="5"/>
  <c r="H934" i="5"/>
  <c r="J935" i="5"/>
  <c r="I935" i="5"/>
  <c r="H957" i="5"/>
  <c r="J958" i="5"/>
  <c r="I958" i="5"/>
  <c r="J358" i="5"/>
  <c r="I358" i="5"/>
  <c r="H673" i="5"/>
  <c r="J674" i="5"/>
  <c r="I674" i="5"/>
  <c r="H926" i="5"/>
  <c r="J927" i="5"/>
  <c r="I927" i="5"/>
  <c r="H106" i="5"/>
  <c r="J107" i="5"/>
  <c r="I107" i="5"/>
  <c r="H902" i="5"/>
  <c r="J903" i="5"/>
  <c r="I903" i="5"/>
  <c r="J895" i="5"/>
  <c r="I895" i="5"/>
  <c r="H836" i="5"/>
  <c r="J839" i="5"/>
  <c r="I839" i="5"/>
  <c r="J416" i="5"/>
  <c r="I416" i="5"/>
  <c r="H731" i="5"/>
  <c r="J732" i="5"/>
  <c r="I732" i="5"/>
  <c r="H243" i="5"/>
  <c r="J244" i="5"/>
  <c r="I244" i="5"/>
  <c r="H564" i="5"/>
  <c r="J565" i="5"/>
  <c r="I565" i="5"/>
  <c r="J453" i="5"/>
  <c r="I453" i="5"/>
  <c r="J658" i="5"/>
  <c r="I658" i="5"/>
  <c r="J23" i="5"/>
  <c r="I23" i="5"/>
  <c r="E313" i="5"/>
  <c r="J922" i="5"/>
  <c r="I922" i="5"/>
  <c r="J555" i="5"/>
  <c r="J507" i="5"/>
  <c r="I507" i="5"/>
  <c r="J272" i="5"/>
  <c r="I272" i="5"/>
  <c r="J899" i="5"/>
  <c r="I899" i="5"/>
  <c r="I685" i="5"/>
  <c r="J685" i="5"/>
  <c r="J16" i="5"/>
  <c r="I16" i="5"/>
  <c r="J617" i="5"/>
  <c r="I617" i="5"/>
  <c r="H512" i="5"/>
  <c r="J513" i="5"/>
  <c r="I513" i="5"/>
  <c r="H435" i="5"/>
  <c r="J436" i="5"/>
  <c r="I436" i="5"/>
  <c r="H483" i="5"/>
  <c r="J484" i="5"/>
  <c r="I484" i="5"/>
  <c r="H536" i="5"/>
  <c r="J537" i="5"/>
  <c r="I537" i="5"/>
  <c r="H913" i="5"/>
  <c r="J914" i="5"/>
  <c r="I914" i="5"/>
  <c r="H961" i="5"/>
  <c r="J962" i="5"/>
  <c r="I962" i="5"/>
  <c r="J888" i="5"/>
  <c r="I888" i="5"/>
  <c r="J798" i="5"/>
  <c r="I798" i="5"/>
  <c r="J554" i="5"/>
  <c r="I554" i="5"/>
  <c r="J744" i="5"/>
  <c r="I744" i="5"/>
  <c r="J306" i="5"/>
  <c r="I306" i="5"/>
  <c r="H865" i="5"/>
  <c r="J866" i="5"/>
  <c r="I866" i="5"/>
  <c r="J103" i="5"/>
  <c r="I103" i="5"/>
  <c r="C6" i="7"/>
  <c r="H452" i="5"/>
  <c r="G313" i="5"/>
  <c r="E755" i="5"/>
  <c r="G91" i="5"/>
  <c r="E8" i="15"/>
  <c r="E7" i="15" s="1"/>
  <c r="H8" i="15"/>
  <c r="G185" i="5"/>
  <c r="J185" i="5" s="1"/>
  <c r="G737" i="15"/>
  <c r="G871" i="5"/>
  <c r="G902" i="5"/>
  <c r="G483" i="5"/>
  <c r="G564" i="5"/>
  <c r="G756" i="5"/>
  <c r="G731" i="5"/>
  <c r="G673" i="5"/>
  <c r="G865" i="5"/>
  <c r="G72" i="5"/>
  <c r="G688" i="5"/>
  <c r="G934" i="5"/>
  <c r="G435" i="5"/>
  <c r="G512" i="5"/>
  <c r="G926" i="5"/>
  <c r="G957" i="5"/>
  <c r="G961" i="5"/>
  <c r="G536" i="5"/>
  <c r="G835" i="5"/>
  <c r="G913" i="5"/>
  <c r="G778" i="5"/>
  <c r="G940" i="5"/>
  <c r="G277" i="5"/>
  <c r="G243" i="5"/>
  <c r="G212" i="5"/>
  <c r="G106" i="5"/>
  <c r="G452" i="5"/>
  <c r="G22" i="5"/>
  <c r="H376" i="5"/>
  <c r="E22" i="5"/>
  <c r="E21" i="5" s="1"/>
  <c r="E20" i="5" s="1"/>
  <c r="G142" i="5"/>
  <c r="E142" i="5"/>
  <c r="H616" i="5"/>
  <c r="H183" i="5"/>
  <c r="E616" i="5"/>
  <c r="E563" i="5" s="1"/>
  <c r="E376" i="5"/>
  <c r="E312" i="5" s="1"/>
  <c r="G616" i="5"/>
  <c r="C20" i="7"/>
  <c r="E9" i="5"/>
  <c r="E8" i="5" s="1"/>
  <c r="E7" i="5" s="1"/>
  <c r="E6" i="5" s="1"/>
  <c r="G9" i="5"/>
  <c r="G376" i="5"/>
  <c r="H10" i="5"/>
  <c r="H22" i="5"/>
  <c r="H321" i="5"/>
  <c r="H142" i="5"/>
  <c r="H939" i="5"/>
  <c r="H511" i="5"/>
  <c r="E511" i="5"/>
  <c r="E925" i="5"/>
  <c r="E893" i="5"/>
  <c r="H242" i="5"/>
  <c r="H893" i="5"/>
  <c r="H925" i="5"/>
  <c r="F6" i="7"/>
  <c r="F7" i="7"/>
  <c r="D6" i="7"/>
  <c r="D7" i="7"/>
  <c r="H7" i="15" l="1"/>
  <c r="J8" i="15"/>
  <c r="I8" i="15"/>
  <c r="H7" i="7"/>
  <c r="G7" i="7"/>
  <c r="H6" i="7"/>
  <c r="G6" i="7"/>
  <c r="H9" i="5"/>
  <c r="J10" i="5"/>
  <c r="I10" i="5"/>
  <c r="I183" i="5"/>
  <c r="J536" i="5"/>
  <c r="I536" i="5"/>
  <c r="J731" i="5"/>
  <c r="I731" i="5"/>
  <c r="J926" i="5"/>
  <c r="I926" i="5"/>
  <c r="J957" i="5"/>
  <c r="I957" i="5"/>
  <c r="J212" i="5"/>
  <c r="I212" i="5"/>
  <c r="H71" i="5"/>
  <c r="J72" i="5"/>
  <c r="I72" i="5"/>
  <c r="I925" i="5"/>
  <c r="J142" i="5"/>
  <c r="I142" i="5"/>
  <c r="H563" i="5"/>
  <c r="J616" i="5"/>
  <c r="I616" i="5"/>
  <c r="J376" i="5"/>
  <c r="I376" i="5"/>
  <c r="J865" i="5"/>
  <c r="I865" i="5"/>
  <c r="J913" i="5"/>
  <c r="I913" i="5"/>
  <c r="J512" i="5"/>
  <c r="I512" i="5"/>
  <c r="J243" i="5"/>
  <c r="I243" i="5"/>
  <c r="H835" i="5"/>
  <c r="J836" i="5"/>
  <c r="I836" i="5"/>
  <c r="J106" i="5"/>
  <c r="I106" i="5"/>
  <c r="J688" i="5"/>
  <c r="I688" i="5"/>
  <c r="I277" i="5"/>
  <c r="J277" i="5"/>
  <c r="J749" i="5"/>
  <c r="I749" i="5"/>
  <c r="J143" i="5"/>
  <c r="I143" i="5"/>
  <c r="I893" i="5"/>
  <c r="H314" i="5"/>
  <c r="J321" i="5"/>
  <c r="I321" i="5"/>
  <c r="J961" i="5"/>
  <c r="I961" i="5"/>
  <c r="H434" i="5"/>
  <c r="J435" i="5"/>
  <c r="I435" i="5"/>
  <c r="J564" i="5"/>
  <c r="I564" i="5"/>
  <c r="J902" i="5"/>
  <c r="I902" i="5"/>
  <c r="I85" i="5"/>
  <c r="J85" i="5"/>
  <c r="H870" i="5"/>
  <c r="J871" i="5"/>
  <c r="I871" i="5"/>
  <c r="H756" i="5"/>
  <c r="I757" i="5"/>
  <c r="J757" i="5"/>
  <c r="J778" i="5"/>
  <c r="I778" i="5"/>
  <c r="H241" i="5"/>
  <c r="I242" i="5"/>
  <c r="I511" i="5"/>
  <c r="J22" i="5"/>
  <c r="I22" i="5"/>
  <c r="H451" i="5"/>
  <c r="J452" i="5"/>
  <c r="I452" i="5"/>
  <c r="H482" i="5"/>
  <c r="J483" i="5"/>
  <c r="I483" i="5"/>
  <c r="J673" i="5"/>
  <c r="I673" i="5"/>
  <c r="J934" i="5"/>
  <c r="I934" i="5"/>
  <c r="J91" i="5"/>
  <c r="I91" i="5"/>
  <c r="J940" i="5"/>
  <c r="G434" i="5"/>
  <c r="G925" i="5"/>
  <c r="J925" i="5" s="1"/>
  <c r="G71" i="5"/>
  <c r="G563" i="5"/>
  <c r="G755" i="5"/>
  <c r="G184" i="5"/>
  <c r="J184" i="5" s="1"/>
  <c r="G736" i="15"/>
  <c r="G21" i="5"/>
  <c r="G939" i="5"/>
  <c r="J939" i="5" s="1"/>
  <c r="G511" i="5"/>
  <c r="J511" i="5" s="1"/>
  <c r="G451" i="5"/>
  <c r="G893" i="5"/>
  <c r="J893" i="5" s="1"/>
  <c r="G482" i="5"/>
  <c r="G870" i="5"/>
  <c r="G242" i="5"/>
  <c r="J242" i="5" s="1"/>
  <c r="G8" i="5"/>
  <c r="H21" i="5"/>
  <c r="C7" i="7"/>
  <c r="E84" i="5"/>
  <c r="E83" i="5" s="1"/>
  <c r="H84" i="5"/>
  <c r="G312" i="5"/>
  <c r="J7" i="15" l="1"/>
  <c r="I7" i="15"/>
  <c r="J482" i="5"/>
  <c r="I482" i="5"/>
  <c r="H313" i="5"/>
  <c r="J314" i="5"/>
  <c r="I314" i="5"/>
  <c r="I241" i="5"/>
  <c r="J870" i="5"/>
  <c r="I870" i="5"/>
  <c r="H8" i="5"/>
  <c r="J9" i="5"/>
  <c r="I9" i="5"/>
  <c r="H20" i="5"/>
  <c r="I21" i="5"/>
  <c r="J21" i="5"/>
  <c r="H83" i="5"/>
  <c r="I84" i="5"/>
  <c r="J451" i="5"/>
  <c r="I451" i="5"/>
  <c r="J756" i="5"/>
  <c r="I756" i="5"/>
  <c r="H755" i="5"/>
  <c r="J434" i="5"/>
  <c r="I434" i="5"/>
  <c r="J835" i="5"/>
  <c r="I835" i="5"/>
  <c r="J71" i="5"/>
  <c r="I71" i="5"/>
  <c r="J563" i="5"/>
  <c r="I563" i="5"/>
  <c r="E8" i="7"/>
  <c r="G735" i="15"/>
  <c r="G183" i="5"/>
  <c r="J183" i="5" s="1"/>
  <c r="G20" i="5"/>
  <c r="G311" i="5"/>
  <c r="H312" i="5"/>
  <c r="G241" i="5"/>
  <c r="J241" i="5" s="1"/>
  <c r="G7" i="5"/>
  <c r="F363" i="3"/>
  <c r="F362" i="3" s="1"/>
  <c r="F361" i="3"/>
  <c r="F360" i="3" s="1"/>
  <c r="F358" i="3"/>
  <c r="F357" i="3" s="1"/>
  <c r="E56" i="12"/>
  <c r="E55" i="12"/>
  <c r="E54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6" i="12"/>
  <c r="E25" i="12"/>
  <c r="E24" i="12"/>
  <c r="E23" i="12"/>
  <c r="E22" i="12"/>
  <c r="E17" i="12"/>
  <c r="E16" i="12"/>
  <c r="E15" i="12"/>
  <c r="E13" i="12"/>
  <c r="E12" i="12"/>
  <c r="E11" i="12"/>
  <c r="E10" i="12"/>
  <c r="E9" i="12"/>
  <c r="E3" i="12"/>
  <c r="E2" i="12"/>
  <c r="F11" i="13" s="1"/>
  <c r="I83" i="5" l="1"/>
  <c r="J755" i="5"/>
  <c r="I755" i="5"/>
  <c r="J313" i="5"/>
  <c r="I313" i="5"/>
  <c r="H7" i="5"/>
  <c r="J8" i="5"/>
  <c r="I8" i="5"/>
  <c r="H311" i="5"/>
  <c r="J312" i="5"/>
  <c r="I312" i="5"/>
  <c r="J20" i="5"/>
  <c r="I20" i="5"/>
  <c r="E6" i="7"/>
  <c r="E7" i="7"/>
  <c r="F356" i="3"/>
  <c r="F355" i="3" s="1"/>
  <c r="F354" i="3" s="1"/>
  <c r="G84" i="5"/>
  <c r="J84" i="5" s="1"/>
  <c r="G6" i="5"/>
  <c r="E8" i="12"/>
  <c r="E21" i="12"/>
  <c r="E14" i="12"/>
  <c r="E53" i="12"/>
  <c r="E27" i="12"/>
  <c r="F53" i="3"/>
  <c r="H6" i="5" l="1"/>
  <c r="J7" i="5"/>
  <c r="I7" i="5"/>
  <c r="H5" i="5"/>
  <c r="J311" i="5"/>
  <c r="G83" i="5"/>
  <c r="J83" i="5" s="1"/>
  <c r="E20" i="12"/>
  <c r="E19" i="12" s="1"/>
  <c r="E18" i="12" s="1"/>
  <c r="E7" i="12"/>
  <c r="E6" i="12" s="1"/>
  <c r="E5" i="12" s="1"/>
  <c r="J3" i="10"/>
  <c r="J6" i="5" l="1"/>
  <c r="I6" i="5"/>
  <c r="G5" i="5"/>
  <c r="J5" i="5" s="1"/>
  <c r="E4" i="12" l="1"/>
  <c r="G9" i="9"/>
  <c r="H9" i="9"/>
  <c r="I9" i="9"/>
  <c r="I8" i="9" s="1"/>
  <c r="F11" i="9"/>
  <c r="F12" i="9"/>
  <c r="F13" i="9"/>
  <c r="F14" i="9"/>
  <c r="F16" i="9"/>
  <c r="F15" i="9" s="1"/>
  <c r="F18" i="9"/>
  <c r="F17" i="9" s="1"/>
  <c r="F20" i="9"/>
  <c r="F21" i="9"/>
  <c r="F22" i="9"/>
  <c r="F25" i="9"/>
  <c r="F26" i="9"/>
  <c r="F27" i="9"/>
  <c r="F30" i="9"/>
  <c r="F29" i="9" s="1"/>
  <c r="F28" i="9" s="1"/>
  <c r="F33" i="9"/>
  <c r="F34" i="9"/>
  <c r="F36" i="9"/>
  <c r="F37" i="9"/>
  <c r="F40" i="9"/>
  <c r="F41" i="9"/>
  <c r="F44" i="9"/>
  <c r="F43" i="9" s="1"/>
  <c r="F46" i="9"/>
  <c r="F45" i="9" s="1"/>
  <c r="F50" i="9"/>
  <c r="F49" i="9" s="1"/>
  <c r="F52" i="9"/>
  <c r="F53" i="9"/>
  <c r="F55" i="9"/>
  <c r="F54" i="9" s="1"/>
  <c r="F57" i="9"/>
  <c r="F56" i="9" s="1"/>
  <c r="F9" i="9"/>
  <c r="F8" i="9" s="1"/>
  <c r="F51" i="9" l="1"/>
  <c r="H8" i="9"/>
  <c r="K9" i="9"/>
  <c r="F48" i="9"/>
  <c r="F47" i="9" s="1"/>
  <c r="F19" i="9"/>
  <c r="F10" i="9"/>
  <c r="F35" i="9"/>
  <c r="F39" i="9"/>
  <c r="F38" i="9" s="1"/>
  <c r="F42" i="9"/>
  <c r="F32" i="9"/>
  <c r="F24" i="9"/>
  <c r="F23" i="9" s="1"/>
  <c r="G8" i="9"/>
  <c r="H530" i="12"/>
  <c r="K8" i="9" l="1"/>
  <c r="F7" i="9"/>
  <c r="F31" i="9"/>
  <c r="H492" i="12"/>
  <c r="F492" i="12"/>
  <c r="H137" i="12"/>
  <c r="G137" i="12"/>
  <c r="F137" i="12"/>
  <c r="H67" i="12"/>
  <c r="G68" i="12"/>
  <c r="G75" i="12"/>
  <c r="G76" i="12"/>
  <c r="G77" i="12"/>
  <c r="G79" i="12"/>
  <c r="G80" i="12"/>
  <c r="G82" i="12"/>
  <c r="G87" i="12"/>
  <c r="G88" i="12"/>
  <c r="H126" i="3" s="1"/>
  <c r="G89" i="12"/>
  <c r="G90" i="12"/>
  <c r="G92" i="12"/>
  <c r="G93" i="12"/>
  <c r="G94" i="12"/>
  <c r="G95" i="12"/>
  <c r="G98" i="12"/>
  <c r="G102" i="12"/>
  <c r="G103" i="12"/>
  <c r="G104" i="12"/>
  <c r="G105" i="12"/>
  <c r="G107" i="12"/>
  <c r="G108" i="12"/>
  <c r="G109" i="12"/>
  <c r="G110" i="12"/>
  <c r="G111" i="12"/>
  <c r="G112" i="12"/>
  <c r="G113" i="12"/>
  <c r="G114" i="12"/>
  <c r="G115" i="12"/>
  <c r="G122" i="12"/>
  <c r="G124" i="12"/>
  <c r="G126" i="12"/>
  <c r="G129" i="12"/>
  <c r="G130" i="12"/>
  <c r="G131" i="12"/>
  <c r="G132" i="12"/>
  <c r="G136" i="12"/>
  <c r="G138" i="12"/>
  <c r="G139" i="12"/>
  <c r="G140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9" i="12"/>
  <c r="G161" i="12"/>
  <c r="G163" i="12"/>
  <c r="G164" i="12"/>
  <c r="G165" i="12"/>
  <c r="G167" i="12"/>
  <c r="G170" i="12"/>
  <c r="G169" i="12" s="1"/>
  <c r="G173" i="12"/>
  <c r="G172" i="12" s="1"/>
  <c r="G178" i="12"/>
  <c r="G179" i="12"/>
  <c r="G180" i="12"/>
  <c r="G182" i="12"/>
  <c r="G183" i="12"/>
  <c r="G184" i="12"/>
  <c r="G185" i="12"/>
  <c r="G186" i="12"/>
  <c r="G187" i="12"/>
  <c r="G188" i="12"/>
  <c r="G189" i="12"/>
  <c r="G190" i="12"/>
  <c r="G191" i="12"/>
  <c r="G193" i="12"/>
  <c r="G196" i="12"/>
  <c r="G199" i="12"/>
  <c r="G201" i="12"/>
  <c r="G202" i="12"/>
  <c r="G203" i="12"/>
  <c r="G207" i="12"/>
  <c r="G208" i="12"/>
  <c r="G209" i="12"/>
  <c r="G211" i="12"/>
  <c r="H476" i="3" s="1"/>
  <c r="G212" i="12"/>
  <c r="G213" i="12"/>
  <c r="G67" i="12"/>
  <c r="F67" i="12"/>
  <c r="G181" i="12" l="1"/>
  <c r="G166" i="12"/>
  <c r="G123" i="12"/>
  <c r="G81" i="12"/>
  <c r="G160" i="12"/>
  <c r="G121" i="12"/>
  <c r="G198" i="12"/>
  <c r="G158" i="12"/>
  <c r="G195" i="12"/>
  <c r="G125" i="12"/>
  <c r="G97" i="12"/>
  <c r="F6" i="9"/>
  <c r="F5" i="9" s="1"/>
  <c r="G78" i="12"/>
  <c r="G101" i="12"/>
  <c r="G86" i="12"/>
  <c r="G206" i="12"/>
  <c r="G177" i="12"/>
  <c r="G106" i="12"/>
  <c r="G200" i="12"/>
  <c r="G162" i="12"/>
  <c r="G91" i="12"/>
  <c r="G210" i="12"/>
  <c r="G141" i="12"/>
  <c r="G135" i="12"/>
  <c r="G128" i="12"/>
  <c r="G74" i="12"/>
  <c r="H22" i="12"/>
  <c r="G22" i="12"/>
  <c r="F22" i="12"/>
  <c r="G23" i="12"/>
  <c r="F532" i="12"/>
  <c r="G496" i="3" s="1"/>
  <c r="H532" i="12"/>
  <c r="I496" i="3" s="1"/>
  <c r="H531" i="12"/>
  <c r="I494" i="3" s="1"/>
  <c r="F531" i="12"/>
  <c r="G494" i="3" s="1"/>
  <c r="G493" i="3" s="1"/>
  <c r="F530" i="12"/>
  <c r="H529" i="12"/>
  <c r="F529" i="12"/>
  <c r="H307" i="12"/>
  <c r="F307" i="12"/>
  <c r="K496" i="3" l="1"/>
  <c r="J496" i="3"/>
  <c r="J494" i="3"/>
  <c r="G168" i="12"/>
  <c r="G127" i="12"/>
  <c r="G96" i="12"/>
  <c r="G197" i="12"/>
  <c r="G73" i="12"/>
  <c r="G100" i="12"/>
  <c r="G205" i="12"/>
  <c r="G134" i="12"/>
  <c r="G85" i="12"/>
  <c r="G176" i="12"/>
  <c r="I493" i="3"/>
  <c r="H494" i="3"/>
  <c r="K494" i="3" s="1"/>
  <c r="H477" i="3"/>
  <c r="H212" i="12"/>
  <c r="F212" i="12"/>
  <c r="F201" i="12"/>
  <c r="H201" i="12"/>
  <c r="H190" i="12"/>
  <c r="H380" i="3"/>
  <c r="F190" i="12"/>
  <c r="H170" i="12"/>
  <c r="H169" i="12" s="1"/>
  <c r="F170" i="12"/>
  <c r="F169" i="12" s="1"/>
  <c r="H517" i="12"/>
  <c r="F517" i="12"/>
  <c r="H491" i="12"/>
  <c r="F491" i="12"/>
  <c r="H329" i="12"/>
  <c r="H478" i="12"/>
  <c r="F478" i="12"/>
  <c r="F477" i="12"/>
  <c r="F329" i="12"/>
  <c r="H385" i="12"/>
  <c r="F385" i="12"/>
  <c r="H473" i="12"/>
  <c r="H468" i="12"/>
  <c r="H467" i="12"/>
  <c r="H463" i="12"/>
  <c r="H462" i="12" s="1"/>
  <c r="H460" i="12"/>
  <c r="H459" i="12" s="1"/>
  <c r="H458" i="12"/>
  <c r="H456" i="12"/>
  <c r="H453" i="12"/>
  <c r="I315" i="3"/>
  <c r="H449" i="12"/>
  <c r="H446" i="12"/>
  <c r="H444" i="12"/>
  <c r="H442" i="12"/>
  <c r="H441" i="12"/>
  <c r="I297" i="3"/>
  <c r="H434" i="12"/>
  <c r="H432" i="12"/>
  <c r="H429" i="12"/>
  <c r="H427" i="12"/>
  <c r="I281" i="3"/>
  <c r="I212" i="12" l="1"/>
  <c r="J212" i="12"/>
  <c r="J493" i="3"/>
  <c r="G133" i="12"/>
  <c r="G99" i="12"/>
  <c r="G175" i="12"/>
  <c r="G84" i="12"/>
  <c r="G204" i="12"/>
  <c r="G72" i="12"/>
  <c r="H455" i="12"/>
  <c r="H465" i="12"/>
  <c r="H461" i="12" s="1"/>
  <c r="G380" i="3"/>
  <c r="G477" i="3"/>
  <c r="I477" i="3"/>
  <c r="H281" i="3"/>
  <c r="K281" i="3" s="1"/>
  <c r="H297" i="3"/>
  <c r="K297" i="3" s="1"/>
  <c r="H315" i="3"/>
  <c r="K315" i="3" s="1"/>
  <c r="I380" i="3"/>
  <c r="H493" i="3"/>
  <c r="K493" i="3" s="1"/>
  <c r="I340" i="3"/>
  <c r="H340" i="3"/>
  <c r="H339" i="3" s="1"/>
  <c r="F351" i="3"/>
  <c r="G347" i="3"/>
  <c r="H347" i="3"/>
  <c r="I347" i="3"/>
  <c r="F347" i="3"/>
  <c r="F468" i="12"/>
  <c r="H346" i="3"/>
  <c r="I346" i="3"/>
  <c r="F346" i="3"/>
  <c r="F467" i="12"/>
  <c r="G345" i="3" s="1"/>
  <c r="H345" i="3"/>
  <c r="I345" i="3"/>
  <c r="F345" i="3"/>
  <c r="F463" i="12"/>
  <c r="F460" i="12"/>
  <c r="H331" i="3"/>
  <c r="I331" i="3"/>
  <c r="F331" i="3"/>
  <c r="F458" i="12"/>
  <c r="H323" i="3"/>
  <c r="I323" i="3"/>
  <c r="F456" i="12"/>
  <c r="H321" i="3"/>
  <c r="I321" i="3"/>
  <c r="F323" i="3"/>
  <c r="G318" i="3"/>
  <c r="H318" i="3"/>
  <c r="I318" i="3"/>
  <c r="F453" i="12"/>
  <c r="G317" i="3" s="1"/>
  <c r="H317" i="3"/>
  <c r="I317" i="3"/>
  <c r="F317" i="3"/>
  <c r="F318" i="3"/>
  <c r="G315" i="3"/>
  <c r="F315" i="3"/>
  <c r="J315" i="3" s="1"/>
  <c r="F449" i="12"/>
  <c r="G313" i="3" s="1"/>
  <c r="H313" i="3"/>
  <c r="H311" i="3"/>
  <c r="I311" i="3"/>
  <c r="F311" i="3"/>
  <c r="F310" i="3" s="1"/>
  <c r="F446" i="12"/>
  <c r="H308" i="3"/>
  <c r="I308" i="3"/>
  <c r="F308" i="3"/>
  <c r="F444" i="12"/>
  <c r="G306" i="3" s="1"/>
  <c r="H306" i="3"/>
  <c r="F442" i="12"/>
  <c r="G304" i="3" s="1"/>
  <c r="H304" i="3"/>
  <c r="F441" i="12"/>
  <c r="F304" i="3"/>
  <c r="G297" i="3"/>
  <c r="F297" i="3"/>
  <c r="J297" i="3" s="1"/>
  <c r="F434" i="12"/>
  <c r="H292" i="3"/>
  <c r="I292" i="3"/>
  <c r="F292" i="3"/>
  <c r="F432" i="12"/>
  <c r="F427" i="12"/>
  <c r="G281" i="3"/>
  <c r="F281" i="3"/>
  <c r="J281" i="3" s="1"/>
  <c r="F429" i="12"/>
  <c r="F473" i="12"/>
  <c r="J308" i="3" l="1"/>
  <c r="K308" i="3"/>
  <c r="K323" i="3"/>
  <c r="J323" i="3"/>
  <c r="K331" i="3"/>
  <c r="J331" i="3"/>
  <c r="F350" i="3"/>
  <c r="J351" i="3"/>
  <c r="K380" i="3"/>
  <c r="J380" i="3"/>
  <c r="J477" i="3"/>
  <c r="K477" i="3"/>
  <c r="J292" i="3"/>
  <c r="K292" i="3"/>
  <c r="K311" i="3"/>
  <c r="J311" i="3"/>
  <c r="J318" i="3"/>
  <c r="K318" i="3"/>
  <c r="K321" i="3"/>
  <c r="K345" i="3"/>
  <c r="J345" i="3"/>
  <c r="K346" i="3"/>
  <c r="J346" i="3"/>
  <c r="K347" i="3"/>
  <c r="J347" i="3"/>
  <c r="K317" i="3"/>
  <c r="J317" i="3"/>
  <c r="I339" i="3"/>
  <c r="K340" i="3"/>
  <c r="F462" i="12"/>
  <c r="G71" i="12"/>
  <c r="G83" i="12"/>
  <c r="F465" i="12"/>
  <c r="F459" i="12"/>
  <c r="G321" i="3"/>
  <c r="F455" i="12"/>
  <c r="I310" i="3"/>
  <c r="I350" i="3"/>
  <c r="H350" i="3"/>
  <c r="H310" i="3"/>
  <c r="F340" i="3"/>
  <c r="F339" i="3" s="1"/>
  <c r="F338" i="3" s="1"/>
  <c r="G340" i="3"/>
  <c r="G350" i="3"/>
  <c r="G346" i="3"/>
  <c r="G331" i="3"/>
  <c r="F321" i="3"/>
  <c r="J321" i="3" s="1"/>
  <c r="G323" i="3"/>
  <c r="G308" i="3"/>
  <c r="G311" i="3"/>
  <c r="G310" i="3" s="1"/>
  <c r="F313" i="3"/>
  <c r="I313" i="3"/>
  <c r="I306" i="3"/>
  <c r="F306" i="3"/>
  <c r="I304" i="3"/>
  <c r="G292" i="3"/>
  <c r="K313" i="3" l="1"/>
  <c r="J313" i="3"/>
  <c r="K304" i="3"/>
  <c r="J304" i="3"/>
  <c r="J350" i="3"/>
  <c r="K350" i="3"/>
  <c r="K310" i="3"/>
  <c r="J310" i="3"/>
  <c r="J340" i="3"/>
  <c r="K306" i="3"/>
  <c r="J306" i="3"/>
  <c r="K339" i="3"/>
  <c r="J339" i="3"/>
  <c r="G339" i="3"/>
  <c r="G338" i="3" s="1"/>
  <c r="F461" i="12"/>
  <c r="I338" i="3"/>
  <c r="H338" i="3"/>
  <c r="I185" i="3"/>
  <c r="I181" i="3"/>
  <c r="I2" i="3"/>
  <c r="F185" i="3"/>
  <c r="F2" i="3"/>
  <c r="F63" i="3"/>
  <c r="F62" i="3" s="1"/>
  <c r="F61" i="3" s="1"/>
  <c r="F59" i="3"/>
  <c r="F58" i="3" s="1"/>
  <c r="F57" i="3" s="1"/>
  <c r="F56" i="3"/>
  <c r="F55" i="3" s="1"/>
  <c r="F54" i="3" s="1"/>
  <c r="F52" i="3"/>
  <c r="F51" i="3"/>
  <c r="F48" i="3"/>
  <c r="F45" i="3"/>
  <c r="F44" i="3"/>
  <c r="F43" i="3"/>
  <c r="F41" i="3"/>
  <c r="F39" i="3"/>
  <c r="F38" i="3"/>
  <c r="F37" i="3"/>
  <c r="F35" i="3"/>
  <c r="F34" i="3"/>
  <c r="F33" i="3"/>
  <c r="F32" i="3"/>
  <c r="F31" i="3"/>
  <c r="F29" i="3"/>
  <c r="F28" i="3"/>
  <c r="F28" i="10" s="1"/>
  <c r="F27" i="3"/>
  <c r="F26" i="3"/>
  <c r="F25" i="3"/>
  <c r="F24" i="3"/>
  <c r="F22" i="3"/>
  <c r="F21" i="3"/>
  <c r="F19" i="3"/>
  <c r="F10" i="3"/>
  <c r="K338" i="3" l="1"/>
  <c r="J338" i="3"/>
  <c r="F23" i="3"/>
  <c r="F40" i="3"/>
  <c r="F231" i="12" l="1"/>
  <c r="H231" i="12"/>
  <c r="F202" i="12"/>
  <c r="H202" i="12"/>
  <c r="I231" i="12" l="1"/>
  <c r="J231" i="12"/>
  <c r="I507" i="3"/>
  <c r="F82" i="12"/>
  <c r="J507" i="3" l="1"/>
  <c r="F81" i="12"/>
  <c r="G55" i="9"/>
  <c r="H55" i="9"/>
  <c r="I55" i="9"/>
  <c r="K55" i="9" l="1"/>
  <c r="I54" i="9"/>
  <c r="G54" i="9"/>
  <c r="H54" i="9"/>
  <c r="I2" i="12"/>
  <c r="J11" i="13" s="1"/>
  <c r="J3" i="5"/>
  <c r="K2" i="3"/>
  <c r="J2" i="3"/>
  <c r="K3" i="10"/>
  <c r="D3" i="12"/>
  <c r="F3" i="12"/>
  <c r="G3" i="12"/>
  <c r="H3" i="12"/>
  <c r="A4" i="10"/>
  <c r="K54" i="9" l="1"/>
  <c r="H82" i="12"/>
  <c r="H81" i="12" l="1"/>
  <c r="H328" i="12" l="1"/>
  <c r="F328" i="12"/>
  <c r="H309" i="12"/>
  <c r="F309" i="12"/>
  <c r="H515" i="12"/>
  <c r="F515" i="12"/>
  <c r="F349" i="12"/>
  <c r="H541" i="12"/>
  <c r="I510" i="3" s="1"/>
  <c r="F541" i="12"/>
  <c r="F225" i="3"/>
  <c r="H387" i="12"/>
  <c r="F387" i="12"/>
  <c r="I353" i="3"/>
  <c r="H353" i="3"/>
  <c r="F348" i="3"/>
  <c r="I348" i="3"/>
  <c r="H348" i="3"/>
  <c r="H430" i="12"/>
  <c r="F430" i="12"/>
  <c r="H428" i="12"/>
  <c r="F428" i="12"/>
  <c r="H425" i="12"/>
  <c r="F425" i="12"/>
  <c r="J510" i="3" l="1"/>
  <c r="J348" i="3"/>
  <c r="K348" i="3"/>
  <c r="K353" i="3"/>
  <c r="J353" i="3"/>
  <c r="F424" i="12"/>
  <c r="F423" i="12" s="1"/>
  <c r="F422" i="12" s="1"/>
  <c r="H424" i="12"/>
  <c r="H423" i="12" s="1"/>
  <c r="H422" i="12" s="1"/>
  <c r="I352" i="3"/>
  <c r="I225" i="3"/>
  <c r="G348" i="3"/>
  <c r="G353" i="3"/>
  <c r="H352" i="3"/>
  <c r="F94" i="10"/>
  <c r="G510" i="3"/>
  <c r="H510" i="3"/>
  <c r="K510" i="3" s="1"/>
  <c r="I94" i="10"/>
  <c r="J225" i="3" l="1"/>
  <c r="J94" i="10"/>
  <c r="K352" i="3"/>
  <c r="J352" i="3"/>
  <c r="G352" i="3"/>
  <c r="H94" i="10"/>
  <c r="K94" i="10" s="1"/>
  <c r="G94" i="10"/>
  <c r="H50" i="9" l="1"/>
  <c r="H53" i="9"/>
  <c r="K53" i="9" l="1"/>
  <c r="K50" i="9"/>
  <c r="H313" i="12"/>
  <c r="H324" i="12"/>
  <c r="H145" i="3"/>
  <c r="F324" i="12"/>
  <c r="I150" i="3"/>
  <c r="H150" i="3"/>
  <c r="F313" i="12"/>
  <c r="I371" i="3"/>
  <c r="F208" i="3"/>
  <c r="H373" i="12"/>
  <c r="H208" i="3"/>
  <c r="F373" i="12"/>
  <c r="H353" i="12"/>
  <c r="H180" i="3"/>
  <c r="F353" i="12"/>
  <c r="I20" i="9"/>
  <c r="J20" i="9" s="1"/>
  <c r="H236" i="3"/>
  <c r="H239" i="3"/>
  <c r="H250" i="3"/>
  <c r="H283" i="3"/>
  <c r="H290" i="3"/>
  <c r="H291" i="3"/>
  <c r="H294" i="3"/>
  <c r="H296" i="3"/>
  <c r="H298" i="3"/>
  <c r="H300" i="3"/>
  <c r="H301" i="3"/>
  <c r="H302" i="3"/>
  <c r="H303" i="3"/>
  <c r="H305" i="3"/>
  <c r="H309" i="3"/>
  <c r="H316" i="3"/>
  <c r="H322" i="3"/>
  <c r="H326" i="3"/>
  <c r="H329" i="3"/>
  <c r="H332" i="3"/>
  <c r="H333" i="3"/>
  <c r="H336" i="3"/>
  <c r="H344" i="3"/>
  <c r="H349" i="3"/>
  <c r="H407" i="3"/>
  <c r="H418" i="3"/>
  <c r="H471" i="3"/>
  <c r="H473" i="3"/>
  <c r="H491" i="3"/>
  <c r="H497" i="3"/>
  <c r="H507" i="3"/>
  <c r="K507" i="3" s="1"/>
  <c r="H512" i="3"/>
  <c r="H511" i="3" s="1"/>
  <c r="H423" i="3"/>
  <c r="H425" i="3"/>
  <c r="H427" i="3"/>
  <c r="H430" i="3"/>
  <c r="H431" i="3"/>
  <c r="H432" i="3"/>
  <c r="H434" i="3"/>
  <c r="H435" i="3"/>
  <c r="H436" i="3"/>
  <c r="H439" i="3"/>
  <c r="H440" i="3"/>
  <c r="H441" i="3"/>
  <c r="H442" i="3"/>
  <c r="H443" i="3"/>
  <c r="H444" i="3"/>
  <c r="H445" i="3"/>
  <c r="H446" i="3"/>
  <c r="H448" i="3"/>
  <c r="H451" i="3"/>
  <c r="H454" i="3"/>
  <c r="H457" i="3"/>
  <c r="H461" i="3"/>
  <c r="H462" i="3"/>
  <c r="H464" i="3"/>
  <c r="H77" i="3"/>
  <c r="H79" i="3"/>
  <c r="H81" i="3"/>
  <c r="H84" i="3"/>
  <c r="H85" i="3"/>
  <c r="H86" i="3"/>
  <c r="H88" i="3"/>
  <c r="H89" i="3"/>
  <c r="H90" i="3"/>
  <c r="H91" i="3"/>
  <c r="H93" i="3"/>
  <c r="H94" i="3"/>
  <c r="H95" i="3"/>
  <c r="H96" i="3"/>
  <c r="H97" i="3"/>
  <c r="H98" i="3"/>
  <c r="H99" i="3"/>
  <c r="H100" i="3"/>
  <c r="H102" i="3"/>
  <c r="H105" i="3"/>
  <c r="H108" i="3"/>
  <c r="H111" i="3"/>
  <c r="H115" i="3"/>
  <c r="H116" i="3"/>
  <c r="H118" i="3"/>
  <c r="H124" i="3"/>
  <c r="H134" i="3"/>
  <c r="H135" i="3"/>
  <c r="H137" i="3"/>
  <c r="H138" i="3"/>
  <c r="H140" i="3"/>
  <c r="H141" i="3"/>
  <c r="H143" i="3"/>
  <c r="H144" i="3"/>
  <c r="H146" i="3"/>
  <c r="H147" i="3"/>
  <c r="H148" i="3"/>
  <c r="H151" i="3"/>
  <c r="H153" i="3"/>
  <c r="H155" i="3"/>
  <c r="H156" i="3"/>
  <c r="H157" i="3"/>
  <c r="H158" i="3"/>
  <c r="H159" i="3"/>
  <c r="H162" i="3"/>
  <c r="H163" i="3"/>
  <c r="H164" i="3"/>
  <c r="H165" i="3"/>
  <c r="H168" i="3"/>
  <c r="K168" i="3" s="1"/>
  <c r="H171" i="3"/>
  <c r="H172" i="3"/>
  <c r="H177" i="3"/>
  <c r="H178" i="3"/>
  <c r="H179" i="3"/>
  <c r="H184" i="3"/>
  <c r="H202" i="3"/>
  <c r="H206" i="3"/>
  <c r="H211" i="3"/>
  <c r="H213" i="3"/>
  <c r="H215" i="3"/>
  <c r="H220" i="3"/>
  <c r="H222" i="3"/>
  <c r="H225" i="3"/>
  <c r="K225" i="3" s="1"/>
  <c r="H226" i="3"/>
  <c r="H227" i="3"/>
  <c r="H230" i="3"/>
  <c r="H231" i="3"/>
  <c r="H232" i="3"/>
  <c r="H233" i="3"/>
  <c r="H241" i="3"/>
  <c r="H244" i="3"/>
  <c r="H245" i="3"/>
  <c r="H248" i="3"/>
  <c r="H249" i="3"/>
  <c r="H254" i="3"/>
  <c r="H255" i="3"/>
  <c r="H80" i="10" s="1"/>
  <c r="H259" i="3"/>
  <c r="H260" i="3"/>
  <c r="H262" i="3"/>
  <c r="H265" i="3"/>
  <c r="H266" i="3"/>
  <c r="H268" i="3"/>
  <c r="H271" i="3"/>
  <c r="H272" i="3"/>
  <c r="H275" i="3"/>
  <c r="H209" i="12"/>
  <c r="H79" i="12"/>
  <c r="H77" i="12"/>
  <c r="F79" i="12"/>
  <c r="F47" i="3"/>
  <c r="H80" i="12"/>
  <c r="H76" i="12"/>
  <c r="H75" i="12"/>
  <c r="F76" i="12"/>
  <c r="F77" i="12"/>
  <c r="F80" i="12"/>
  <c r="F75" i="12"/>
  <c r="H10" i="12"/>
  <c r="H15" i="12"/>
  <c r="H16" i="12"/>
  <c r="H279" i="12"/>
  <c r="H281" i="12"/>
  <c r="H284" i="12"/>
  <c r="H301" i="12"/>
  <c r="H271" i="12"/>
  <c r="H241" i="12"/>
  <c r="H242" i="12"/>
  <c r="H245" i="12"/>
  <c r="H247" i="12"/>
  <c r="H249" i="12"/>
  <c r="H250" i="12"/>
  <c r="H267" i="12"/>
  <c r="H208" i="12"/>
  <c r="H218" i="12"/>
  <c r="H224" i="12"/>
  <c r="H227" i="12"/>
  <c r="H232" i="12"/>
  <c r="H183" i="12"/>
  <c r="H187" i="12"/>
  <c r="H199" i="12"/>
  <c r="H198" i="12" s="1"/>
  <c r="I410" i="3"/>
  <c r="H138" i="12"/>
  <c r="H139" i="12"/>
  <c r="H140" i="12"/>
  <c r="H144" i="12"/>
  <c r="H149" i="12"/>
  <c r="H151" i="12"/>
  <c r="H153" i="12"/>
  <c r="H155" i="12"/>
  <c r="H161" i="12"/>
  <c r="H160" i="12" s="1"/>
  <c r="H164" i="12"/>
  <c r="H165" i="12"/>
  <c r="H167" i="12"/>
  <c r="H166" i="12" s="1"/>
  <c r="H185" i="3"/>
  <c r="H181" i="3"/>
  <c r="H2" i="3"/>
  <c r="H412" i="3"/>
  <c r="H376" i="3"/>
  <c r="H359" i="3"/>
  <c r="H72" i="3"/>
  <c r="H68" i="3"/>
  <c r="G66" i="12"/>
  <c r="G65" i="12"/>
  <c r="G63" i="12"/>
  <c r="G60" i="12"/>
  <c r="G58" i="12"/>
  <c r="G56" i="12"/>
  <c r="G55" i="12"/>
  <c r="G54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6" i="12"/>
  <c r="G25" i="12"/>
  <c r="G24" i="12"/>
  <c r="H10" i="3"/>
  <c r="G17" i="12"/>
  <c r="G16" i="12"/>
  <c r="G15" i="12"/>
  <c r="G13" i="12"/>
  <c r="G12" i="12"/>
  <c r="G11" i="12"/>
  <c r="G10" i="12"/>
  <c r="G9" i="12"/>
  <c r="G2" i="12"/>
  <c r="H11" i="13" s="1"/>
  <c r="F547" i="12"/>
  <c r="F546" i="12"/>
  <c r="F545" i="12"/>
  <c r="F540" i="12"/>
  <c r="F539" i="12"/>
  <c r="G506" i="3" s="1"/>
  <c r="F536" i="12"/>
  <c r="F534" i="12"/>
  <c r="F528" i="12"/>
  <c r="G490" i="3" s="1"/>
  <c r="F527" i="12"/>
  <c r="G489" i="3" s="1"/>
  <c r="F526" i="12"/>
  <c r="F525" i="12"/>
  <c r="G483" i="3" s="1"/>
  <c r="G479" i="3" s="1"/>
  <c r="F520" i="12"/>
  <c r="F519" i="12"/>
  <c r="G414" i="3" s="1"/>
  <c r="F518" i="12"/>
  <c r="F516" i="12"/>
  <c r="F513" i="12"/>
  <c r="F512" i="12" s="1"/>
  <c r="F510" i="12"/>
  <c r="F509" i="12" s="1"/>
  <c r="F508" i="12"/>
  <c r="F507" i="12" s="1"/>
  <c r="F506" i="12"/>
  <c r="F505" i="12"/>
  <c r="F503" i="12"/>
  <c r="F502" i="12"/>
  <c r="F500" i="12"/>
  <c r="G388" i="3" s="1"/>
  <c r="F499" i="12"/>
  <c r="F498" i="12"/>
  <c r="F497" i="12"/>
  <c r="F496" i="12"/>
  <c r="F495" i="12"/>
  <c r="F494" i="12"/>
  <c r="F490" i="12"/>
  <c r="F489" i="12"/>
  <c r="F486" i="12"/>
  <c r="F485" i="12"/>
  <c r="F484" i="12"/>
  <c r="F483" i="12"/>
  <c r="F481" i="12"/>
  <c r="F479" i="12"/>
  <c r="F421" i="12"/>
  <c r="F419" i="12"/>
  <c r="F418" i="12"/>
  <c r="F417" i="12"/>
  <c r="F416" i="12"/>
  <c r="F415" i="12"/>
  <c r="F414" i="12"/>
  <c r="F413" i="12"/>
  <c r="F412" i="12"/>
  <c r="F411" i="12"/>
  <c r="F410" i="12"/>
  <c r="F409" i="12"/>
  <c r="F408" i="12"/>
  <c r="F406" i="12"/>
  <c r="F405" i="12"/>
  <c r="F402" i="12"/>
  <c r="F401" i="12"/>
  <c r="F399" i="12"/>
  <c r="F398" i="12"/>
  <c r="F396" i="12"/>
  <c r="F394" i="12"/>
  <c r="F393" i="12"/>
  <c r="F392" i="12"/>
  <c r="F391" i="12"/>
  <c r="F389" i="12"/>
  <c r="F388" i="12"/>
  <c r="G225" i="3"/>
  <c r="F386" i="12"/>
  <c r="F384" i="12"/>
  <c r="F383" i="12"/>
  <c r="F381" i="12"/>
  <c r="F379" i="12"/>
  <c r="F378" i="12"/>
  <c r="F377" i="12"/>
  <c r="F376" i="12"/>
  <c r="F375" i="12"/>
  <c r="F374" i="12"/>
  <c r="F372" i="12"/>
  <c r="F371" i="12"/>
  <c r="F368" i="12"/>
  <c r="F367" i="12"/>
  <c r="F366" i="12"/>
  <c r="F363" i="12"/>
  <c r="F361" i="12"/>
  <c r="F360" i="12"/>
  <c r="F354" i="12"/>
  <c r="F352" i="12"/>
  <c r="F351" i="12"/>
  <c r="F350" i="12"/>
  <c r="F346" i="12"/>
  <c r="F345" i="12"/>
  <c r="F343" i="12"/>
  <c r="F341" i="12"/>
  <c r="F340" i="12"/>
  <c r="F339" i="12"/>
  <c r="F338" i="12"/>
  <c r="F336" i="12"/>
  <c r="F335" i="12"/>
  <c r="F334" i="12"/>
  <c r="F333" i="12"/>
  <c r="F332" i="12"/>
  <c r="F331" i="12"/>
  <c r="F330" i="12"/>
  <c r="F327" i="12"/>
  <c r="F326" i="12"/>
  <c r="F325" i="12"/>
  <c r="F323" i="12"/>
  <c r="F322" i="12"/>
  <c r="F321" i="12"/>
  <c r="F320" i="12"/>
  <c r="F319" i="12"/>
  <c r="F318" i="12"/>
  <c r="F317" i="12"/>
  <c r="F316" i="12"/>
  <c r="F315" i="12"/>
  <c r="F314" i="12"/>
  <c r="F311" i="12"/>
  <c r="F310" i="12"/>
  <c r="F308" i="12"/>
  <c r="F306" i="12"/>
  <c r="F301" i="12"/>
  <c r="F300" i="12"/>
  <c r="F299" i="12"/>
  <c r="F296" i="12"/>
  <c r="F294" i="12"/>
  <c r="F292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3" i="12"/>
  <c r="F272" i="12"/>
  <c r="F271" i="12"/>
  <c r="F267" i="12"/>
  <c r="F266" i="12"/>
  <c r="F265" i="12"/>
  <c r="F262" i="12"/>
  <c r="F260" i="12"/>
  <c r="F258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39" i="12"/>
  <c r="F238" i="12"/>
  <c r="F237" i="12"/>
  <c r="F232" i="12"/>
  <c r="G507" i="3"/>
  <c r="F227" i="12"/>
  <c r="F225" i="12"/>
  <c r="F224" i="12"/>
  <c r="F218" i="12"/>
  <c r="F213" i="12"/>
  <c r="F211" i="12"/>
  <c r="F209" i="12"/>
  <c r="F208" i="12"/>
  <c r="F207" i="12"/>
  <c r="F203" i="12"/>
  <c r="F199" i="12"/>
  <c r="F196" i="12"/>
  <c r="F193" i="12"/>
  <c r="F191" i="12"/>
  <c r="F189" i="12"/>
  <c r="F187" i="12"/>
  <c r="F186" i="12"/>
  <c r="F185" i="12"/>
  <c r="F184" i="12"/>
  <c r="F183" i="12"/>
  <c r="F182" i="12"/>
  <c r="F180" i="12"/>
  <c r="F179" i="12"/>
  <c r="F178" i="12"/>
  <c r="F173" i="12"/>
  <c r="F174" i="12"/>
  <c r="F167" i="12"/>
  <c r="F165" i="12"/>
  <c r="F164" i="12"/>
  <c r="F163" i="12"/>
  <c r="F161" i="12"/>
  <c r="F159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0" i="12"/>
  <c r="F139" i="12"/>
  <c r="F138" i="12"/>
  <c r="F136" i="12"/>
  <c r="F132" i="12"/>
  <c r="F131" i="12"/>
  <c r="F130" i="12"/>
  <c r="F129" i="12"/>
  <c r="F126" i="12"/>
  <c r="F124" i="12"/>
  <c r="F122" i="12"/>
  <c r="F115" i="12"/>
  <c r="F114" i="12"/>
  <c r="F113" i="12"/>
  <c r="F112" i="12"/>
  <c r="F111" i="12"/>
  <c r="F110" i="12"/>
  <c r="F109" i="12"/>
  <c r="F108" i="12"/>
  <c r="F107" i="12"/>
  <c r="F105" i="12"/>
  <c r="F104" i="12"/>
  <c r="F103" i="12"/>
  <c r="F102" i="12"/>
  <c r="F98" i="12"/>
  <c r="F95" i="12"/>
  <c r="F94" i="12"/>
  <c r="F93" i="12"/>
  <c r="F92" i="12"/>
  <c r="F90" i="12"/>
  <c r="F89" i="12"/>
  <c r="F88" i="12"/>
  <c r="F87" i="12"/>
  <c r="F68" i="12"/>
  <c r="F66" i="12"/>
  <c r="F65" i="12"/>
  <c r="F63" i="12"/>
  <c r="F62" i="12" s="1"/>
  <c r="F60" i="12"/>
  <c r="F59" i="12" s="1"/>
  <c r="F58" i="12"/>
  <c r="F56" i="12"/>
  <c r="G53" i="3" s="1"/>
  <c r="F55" i="12"/>
  <c r="F54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6" i="12"/>
  <c r="F25" i="12"/>
  <c r="F24" i="12"/>
  <c r="F23" i="12"/>
  <c r="F17" i="12"/>
  <c r="F16" i="12"/>
  <c r="F15" i="12"/>
  <c r="F13" i="12"/>
  <c r="F12" i="12"/>
  <c r="F11" i="12"/>
  <c r="F10" i="12"/>
  <c r="F9" i="12"/>
  <c r="F2" i="12"/>
  <c r="G11" i="13" s="1"/>
  <c r="H115" i="12"/>
  <c r="H114" i="12"/>
  <c r="H112" i="12"/>
  <c r="H111" i="12"/>
  <c r="H110" i="12"/>
  <c r="H109" i="12"/>
  <c r="H108" i="12"/>
  <c r="F200" i="3"/>
  <c r="H107" i="12"/>
  <c r="H105" i="12"/>
  <c r="H104" i="12"/>
  <c r="H103" i="12"/>
  <c r="H102" i="12"/>
  <c r="H98" i="12"/>
  <c r="H95" i="12"/>
  <c r="H94" i="12"/>
  <c r="H93" i="12"/>
  <c r="H92" i="12"/>
  <c r="H90" i="12"/>
  <c r="H89" i="12"/>
  <c r="H88" i="12"/>
  <c r="I126" i="3" s="1"/>
  <c r="H87" i="12"/>
  <c r="H68" i="12"/>
  <c r="I68" i="3"/>
  <c r="H66" i="12"/>
  <c r="I67" i="3" s="1"/>
  <c r="H65" i="12"/>
  <c r="H63" i="12"/>
  <c r="H60" i="12"/>
  <c r="H58" i="12"/>
  <c r="H56" i="12"/>
  <c r="I53" i="3" s="1"/>
  <c r="H55" i="12"/>
  <c r="I52" i="3" s="1"/>
  <c r="H54" i="12"/>
  <c r="I48" i="3"/>
  <c r="H51" i="12"/>
  <c r="H50" i="12"/>
  <c r="H49" i="12"/>
  <c r="I45" i="3" s="1"/>
  <c r="H48" i="12"/>
  <c r="I44" i="3" s="1"/>
  <c r="H47" i="12"/>
  <c r="I43" i="3" s="1"/>
  <c r="H46" i="12"/>
  <c r="I41" i="3" s="1"/>
  <c r="H45" i="12"/>
  <c r="I39" i="3" s="1"/>
  <c r="H44" i="12"/>
  <c r="I38" i="3" s="1"/>
  <c r="H43" i="12"/>
  <c r="I37" i="3" s="1"/>
  <c r="H42" i="12"/>
  <c r="H41" i="12"/>
  <c r="I35" i="3" s="1"/>
  <c r="H40" i="12"/>
  <c r="I34" i="3" s="1"/>
  <c r="H39" i="12"/>
  <c r="I33" i="3" s="1"/>
  <c r="H38" i="12"/>
  <c r="I32" i="3" s="1"/>
  <c r="H37" i="12"/>
  <c r="I31" i="3" s="1"/>
  <c r="H36" i="12"/>
  <c r="I29" i="3" s="1"/>
  <c r="H35" i="12"/>
  <c r="H34" i="12"/>
  <c r="I27" i="3" s="1"/>
  <c r="H33" i="12"/>
  <c r="I26" i="3" s="1"/>
  <c r="H32" i="12"/>
  <c r="I25" i="3" s="1"/>
  <c r="H31" i="12"/>
  <c r="I24" i="3" s="1"/>
  <c r="H30" i="12"/>
  <c r="I22" i="3" s="1"/>
  <c r="H29" i="12"/>
  <c r="I21" i="3" s="1"/>
  <c r="H28" i="12"/>
  <c r="H26" i="12"/>
  <c r="H25" i="12"/>
  <c r="H24" i="12"/>
  <c r="H23" i="12"/>
  <c r="H57" i="9"/>
  <c r="H52" i="9"/>
  <c r="H49" i="9"/>
  <c r="H46" i="9"/>
  <c r="H44" i="9"/>
  <c r="H41" i="9"/>
  <c r="H40" i="9"/>
  <c r="K40" i="9" s="1"/>
  <c r="H37" i="9"/>
  <c r="H36" i="9"/>
  <c r="H34" i="9"/>
  <c r="H33" i="9"/>
  <c r="H30" i="9"/>
  <c r="H27" i="9"/>
  <c r="H26" i="9"/>
  <c r="H25" i="9"/>
  <c r="H22" i="9"/>
  <c r="H21" i="9"/>
  <c r="H20" i="9"/>
  <c r="H18" i="9"/>
  <c r="H16" i="9"/>
  <c r="H14" i="9"/>
  <c r="H13" i="9"/>
  <c r="H12" i="9"/>
  <c r="H11" i="9"/>
  <c r="H74" i="10"/>
  <c r="H3" i="10"/>
  <c r="H9" i="12"/>
  <c r="H3" i="5"/>
  <c r="H408" i="12"/>
  <c r="F344" i="3"/>
  <c r="F336" i="3"/>
  <c r="F335" i="3" s="1"/>
  <c r="F334" i="3" s="1"/>
  <c r="F332" i="3"/>
  <c r="F329" i="3"/>
  <c r="F326" i="3"/>
  <c r="F325" i="3" s="1"/>
  <c r="F324" i="3" s="1"/>
  <c r="I18" i="9"/>
  <c r="G18" i="9"/>
  <c r="H484" i="12"/>
  <c r="H486" i="12"/>
  <c r="H330" i="12"/>
  <c r="H519" i="12"/>
  <c r="I414" i="3" s="1"/>
  <c r="H498" i="12"/>
  <c r="I386" i="3" s="1"/>
  <c r="H526" i="12"/>
  <c r="H505" i="12"/>
  <c r="H366" i="12"/>
  <c r="F232" i="3"/>
  <c r="H393" i="12"/>
  <c r="H496" i="12"/>
  <c r="I383" i="3" s="1"/>
  <c r="H497" i="12"/>
  <c r="H490" i="12"/>
  <c r="H506" i="12"/>
  <c r="I397" i="3" s="1"/>
  <c r="I359" i="3"/>
  <c r="H414" i="12"/>
  <c r="F202" i="3"/>
  <c r="H368" i="12"/>
  <c r="H361" i="12"/>
  <c r="H360" i="12"/>
  <c r="H494" i="12"/>
  <c r="I412" i="3"/>
  <c r="H485" i="12"/>
  <c r="H483" i="12"/>
  <c r="H479" i="12"/>
  <c r="H413" i="12"/>
  <c r="H411" i="12"/>
  <c r="H406" i="12"/>
  <c r="F220" i="3"/>
  <c r="H383" i="12"/>
  <c r="H378" i="12"/>
  <c r="H367" i="12"/>
  <c r="H547" i="12"/>
  <c r="I520" i="3" s="1"/>
  <c r="H546" i="12"/>
  <c r="I518" i="3" s="1"/>
  <c r="H545" i="12"/>
  <c r="H540" i="12"/>
  <c r="I509" i="3" s="1"/>
  <c r="H539" i="12"/>
  <c r="I506" i="3" s="1"/>
  <c r="H536" i="12"/>
  <c r="H534" i="12"/>
  <c r="I499" i="3" s="1"/>
  <c r="H528" i="12"/>
  <c r="I490" i="3" s="1"/>
  <c r="H527" i="12"/>
  <c r="I489" i="3" s="1"/>
  <c r="H525" i="12"/>
  <c r="I483" i="3" s="1"/>
  <c r="H520" i="12"/>
  <c r="I416" i="3" s="1"/>
  <c r="H518" i="12"/>
  <c r="I413" i="3" s="1"/>
  <c r="H516" i="12"/>
  <c r="H513" i="12"/>
  <c r="H512" i="12" s="1"/>
  <c r="H510" i="12"/>
  <c r="H508" i="12"/>
  <c r="H503" i="12"/>
  <c r="H502" i="12"/>
  <c r="H500" i="12"/>
  <c r="I388" i="3" s="1"/>
  <c r="H499" i="12"/>
  <c r="I376" i="3"/>
  <c r="H489" i="12"/>
  <c r="I372" i="3"/>
  <c r="H481" i="12"/>
  <c r="H421" i="12"/>
  <c r="H420" i="12" s="1"/>
  <c r="H419" i="12"/>
  <c r="H418" i="12"/>
  <c r="H417" i="12"/>
  <c r="H416" i="12"/>
  <c r="H415" i="12"/>
  <c r="H412" i="12"/>
  <c r="H410" i="12"/>
  <c r="H409" i="12"/>
  <c r="H405" i="12"/>
  <c r="H402" i="12"/>
  <c r="H401" i="12"/>
  <c r="H399" i="12"/>
  <c r="H398" i="12"/>
  <c r="H396" i="12"/>
  <c r="H395" i="12" s="1"/>
  <c r="H394" i="12"/>
  <c r="H392" i="12"/>
  <c r="H391" i="12"/>
  <c r="H389" i="12"/>
  <c r="H388" i="12"/>
  <c r="H386" i="12"/>
  <c r="H384" i="12"/>
  <c r="H381" i="12"/>
  <c r="H379" i="12"/>
  <c r="H377" i="12"/>
  <c r="H376" i="12"/>
  <c r="H374" i="12"/>
  <c r="H372" i="12"/>
  <c r="H371" i="12"/>
  <c r="H363" i="12"/>
  <c r="H354" i="12"/>
  <c r="H352" i="12"/>
  <c r="H351" i="12"/>
  <c r="H350" i="12"/>
  <c r="H349" i="12"/>
  <c r="H346" i="12"/>
  <c r="H345" i="12"/>
  <c r="H342" i="12"/>
  <c r="H341" i="12"/>
  <c r="H340" i="12"/>
  <c r="H339" i="12"/>
  <c r="H338" i="12"/>
  <c r="H336" i="12"/>
  <c r="H335" i="12"/>
  <c r="H334" i="12"/>
  <c r="H333" i="12"/>
  <c r="H332" i="12"/>
  <c r="H331" i="12"/>
  <c r="H327" i="12"/>
  <c r="H326" i="12"/>
  <c r="H325" i="12"/>
  <c r="H323" i="12"/>
  <c r="H322" i="12"/>
  <c r="H321" i="12"/>
  <c r="H320" i="12"/>
  <c r="H319" i="12"/>
  <c r="H318" i="12"/>
  <c r="H317" i="12"/>
  <c r="H316" i="12"/>
  <c r="H315" i="12"/>
  <c r="H314" i="12"/>
  <c r="H311" i="12"/>
  <c r="H310" i="12"/>
  <c r="H308" i="12"/>
  <c r="I124" i="3"/>
  <c r="H306" i="12"/>
  <c r="H178" i="12"/>
  <c r="H136" i="12"/>
  <c r="H132" i="12"/>
  <c r="H131" i="12"/>
  <c r="H130" i="12"/>
  <c r="H129" i="12"/>
  <c r="H126" i="12"/>
  <c r="H125" i="12" s="1"/>
  <c r="H124" i="12"/>
  <c r="H123" i="12" s="1"/>
  <c r="H122" i="12"/>
  <c r="H121" i="12" s="1"/>
  <c r="H113" i="12"/>
  <c r="H2" i="12"/>
  <c r="I11" i="13" s="1"/>
  <c r="G3" i="5"/>
  <c r="I22" i="9"/>
  <c r="J22" i="9" s="1"/>
  <c r="G22" i="9"/>
  <c r="I41" i="9"/>
  <c r="J41" i="9" s="1"/>
  <c r="G41" i="9"/>
  <c r="F248" i="3"/>
  <c r="F29" i="10"/>
  <c r="F211" i="3"/>
  <c r="F227" i="3"/>
  <c r="I14" i="9"/>
  <c r="J14" i="9" s="1"/>
  <c r="G14" i="9"/>
  <c r="I13" i="9"/>
  <c r="J13" i="9" s="1"/>
  <c r="G13" i="9"/>
  <c r="G40" i="9"/>
  <c r="I34" i="9"/>
  <c r="G34" i="9"/>
  <c r="I57" i="9"/>
  <c r="G57" i="9"/>
  <c r="I53" i="9"/>
  <c r="G53" i="9"/>
  <c r="I52" i="9"/>
  <c r="I51" i="9" s="1"/>
  <c r="G52" i="9"/>
  <c r="G51" i="9" s="1"/>
  <c r="I50" i="9"/>
  <c r="G50" i="9"/>
  <c r="I46" i="9"/>
  <c r="G46" i="9"/>
  <c r="I44" i="9"/>
  <c r="G44" i="9"/>
  <c r="I37" i="9"/>
  <c r="G37" i="9"/>
  <c r="I36" i="9"/>
  <c r="G36" i="9"/>
  <c r="I33" i="9"/>
  <c r="G33" i="9"/>
  <c r="I30" i="9"/>
  <c r="J30" i="9" s="1"/>
  <c r="G30" i="9"/>
  <c r="I27" i="9"/>
  <c r="J27" i="9" s="1"/>
  <c r="G27" i="9"/>
  <c r="I26" i="9"/>
  <c r="G26" i="9"/>
  <c r="I25" i="9"/>
  <c r="G25" i="9"/>
  <c r="G21" i="9"/>
  <c r="G20" i="9"/>
  <c r="I16" i="9"/>
  <c r="G16" i="9"/>
  <c r="I12" i="9"/>
  <c r="G12" i="9"/>
  <c r="I11" i="9"/>
  <c r="G11" i="9"/>
  <c r="F191" i="3"/>
  <c r="F259" i="3"/>
  <c r="F250" i="3"/>
  <c r="F239" i="3"/>
  <c r="F236" i="3"/>
  <c r="E3" i="5"/>
  <c r="G2" i="3"/>
  <c r="I3" i="10"/>
  <c r="F3" i="10"/>
  <c r="G3" i="10"/>
  <c r="F184" i="3"/>
  <c r="F183" i="3" s="1"/>
  <c r="F174" i="3" s="1"/>
  <c r="F173" i="3" s="1"/>
  <c r="F119" i="3" s="1"/>
  <c r="F230" i="3"/>
  <c r="F213" i="3"/>
  <c r="G74" i="10"/>
  <c r="G185" i="3"/>
  <c r="G181" i="3"/>
  <c r="I74" i="10"/>
  <c r="F222" i="3"/>
  <c r="F302" i="3"/>
  <c r="F298" i="3"/>
  <c r="F272" i="3"/>
  <c r="F275" i="3"/>
  <c r="F274" i="3" s="1"/>
  <c r="F273" i="3" s="1"/>
  <c r="F210" i="3"/>
  <c r="F36" i="3"/>
  <c r="F20" i="3"/>
  <c r="F15" i="3"/>
  <c r="F13" i="3"/>
  <c r="F12" i="3" s="1"/>
  <c r="F226" i="3"/>
  <c r="F245" i="3"/>
  <c r="F68" i="10" s="1"/>
  <c r="F244" i="3"/>
  <c r="F303" i="3"/>
  <c r="F301" i="3"/>
  <c r="F296" i="3"/>
  <c r="F289" i="3"/>
  <c r="F285" i="3"/>
  <c r="F280" i="3"/>
  <c r="F279" i="3" s="1"/>
  <c r="F349" i="3"/>
  <c r="F233" i="3"/>
  <c r="F271" i="3"/>
  <c r="F268" i="3"/>
  <c r="F93" i="10" s="1"/>
  <c r="F266" i="3"/>
  <c r="F262" i="3"/>
  <c r="F260" i="3"/>
  <c r="F254" i="3"/>
  <c r="F249" i="3"/>
  <c r="F72" i="10" s="1"/>
  <c r="F241" i="3"/>
  <c r="F240" i="3" s="1"/>
  <c r="F231" i="3"/>
  <c r="F215" i="3"/>
  <c r="C346" i="12"/>
  <c r="F322" i="3"/>
  <c r="F316" i="3"/>
  <c r="F314" i="3"/>
  <c r="F309" i="3"/>
  <c r="F307" i="3"/>
  <c r="F305" i="3"/>
  <c r="F300" i="3"/>
  <c r="F294" i="3"/>
  <c r="F291" i="3"/>
  <c r="F290" i="3"/>
  <c r="J218" i="12" l="1"/>
  <c r="I218" i="12"/>
  <c r="I209" i="12"/>
  <c r="J209" i="12"/>
  <c r="I232" i="12"/>
  <c r="J232" i="12"/>
  <c r="I208" i="12"/>
  <c r="J208" i="12"/>
  <c r="I224" i="12"/>
  <c r="J224" i="12"/>
  <c r="J372" i="3"/>
  <c r="J388" i="3"/>
  <c r="K388" i="3"/>
  <c r="J416" i="3"/>
  <c r="J499" i="3"/>
  <c r="K359" i="3"/>
  <c r="J359" i="3"/>
  <c r="J383" i="3"/>
  <c r="J21" i="3"/>
  <c r="J26" i="3"/>
  <c r="J31" i="3"/>
  <c r="J35" i="3"/>
  <c r="J39" i="3"/>
  <c r="J45" i="3"/>
  <c r="K68" i="3"/>
  <c r="J68" i="3"/>
  <c r="J371" i="3"/>
  <c r="I479" i="3"/>
  <c r="K483" i="3"/>
  <c r="J483" i="3"/>
  <c r="J518" i="3"/>
  <c r="K412" i="3"/>
  <c r="J412" i="3"/>
  <c r="J397" i="3"/>
  <c r="J22" i="3"/>
  <c r="J27" i="3"/>
  <c r="J32" i="3"/>
  <c r="J41" i="3"/>
  <c r="J52" i="3"/>
  <c r="J124" i="3"/>
  <c r="K124" i="3"/>
  <c r="K376" i="3"/>
  <c r="J376" i="3"/>
  <c r="J489" i="3"/>
  <c r="K489" i="3"/>
  <c r="K506" i="3"/>
  <c r="J506" i="3"/>
  <c r="J520" i="3"/>
  <c r="J386" i="3"/>
  <c r="J24" i="3"/>
  <c r="J33" i="3"/>
  <c r="J37" i="3"/>
  <c r="J43" i="3"/>
  <c r="J53" i="3"/>
  <c r="J413" i="3"/>
  <c r="K490" i="3"/>
  <c r="J490" i="3"/>
  <c r="J509" i="3"/>
  <c r="J414" i="3"/>
  <c r="J25" i="3"/>
  <c r="J29" i="3"/>
  <c r="J34" i="3"/>
  <c r="J38" i="3"/>
  <c r="J44" i="3"/>
  <c r="J48" i="3"/>
  <c r="J67" i="3"/>
  <c r="K126" i="3"/>
  <c r="J126" i="3"/>
  <c r="J410" i="3"/>
  <c r="K150" i="3"/>
  <c r="J150" i="3"/>
  <c r="K14" i="9"/>
  <c r="K57" i="9"/>
  <c r="K12" i="9"/>
  <c r="K18" i="9"/>
  <c r="K25" i="9"/>
  <c r="K49" i="9"/>
  <c r="K26" i="9"/>
  <c r="K52" i="9"/>
  <c r="H51" i="9"/>
  <c r="K16" i="9"/>
  <c r="K22" i="9"/>
  <c r="K30" i="9"/>
  <c r="K37" i="9"/>
  <c r="K46" i="9"/>
  <c r="G476" i="3"/>
  <c r="H312" i="12"/>
  <c r="K41" i="9"/>
  <c r="F535" i="12"/>
  <c r="G502" i="3"/>
  <c r="H535" i="12"/>
  <c r="I502" i="3"/>
  <c r="K44" i="9"/>
  <c r="K33" i="9"/>
  <c r="K27" i="9"/>
  <c r="F172" i="12"/>
  <c r="F47" i="10"/>
  <c r="K21" i="9"/>
  <c r="F53" i="10"/>
  <c r="F43" i="10"/>
  <c r="F51" i="10"/>
  <c r="F63" i="10"/>
  <c r="G126" i="3"/>
  <c r="G125" i="3" s="1"/>
  <c r="K20" i="9"/>
  <c r="K11" i="9"/>
  <c r="K34" i="9"/>
  <c r="F71" i="10"/>
  <c r="F229" i="12"/>
  <c r="H229" i="12"/>
  <c r="F62" i="10"/>
  <c r="F238" i="3"/>
  <c r="F237" i="3" s="1"/>
  <c r="F60" i="10"/>
  <c r="F59" i="10" s="1"/>
  <c r="F41" i="10"/>
  <c r="F40" i="10" s="1"/>
  <c r="F36" i="10"/>
  <c r="F32" i="10"/>
  <c r="F73" i="10"/>
  <c r="F235" i="3"/>
  <c r="F234" i="3" s="1"/>
  <c r="F57" i="10"/>
  <c r="F56" i="10" s="1"/>
  <c r="F55" i="10" s="1"/>
  <c r="F48" i="10"/>
  <c r="F54" i="10"/>
  <c r="F67" i="10"/>
  <c r="F66" i="10" s="1"/>
  <c r="F65" i="10" s="1"/>
  <c r="F34" i="10"/>
  <c r="F328" i="3"/>
  <c r="K13" i="9"/>
  <c r="K36" i="9"/>
  <c r="G59" i="12"/>
  <c r="G57" i="12" s="1"/>
  <c r="F198" i="12"/>
  <c r="G62" i="12"/>
  <c r="F200" i="12"/>
  <c r="H53" i="3"/>
  <c r="K53" i="3" s="1"/>
  <c r="F364" i="12"/>
  <c r="H135" i="12"/>
  <c r="F400" i="12"/>
  <c r="H400" i="12"/>
  <c r="F53" i="12"/>
  <c r="I373" i="3"/>
  <c r="H482" i="12"/>
  <c r="G14" i="12"/>
  <c r="G21" i="12"/>
  <c r="F501" i="12"/>
  <c r="I59" i="3"/>
  <c r="H59" i="12"/>
  <c r="H57" i="12" s="1"/>
  <c r="H390" i="12"/>
  <c r="H397" i="12"/>
  <c r="H404" i="12"/>
  <c r="H523" i="12"/>
  <c r="H476" i="12"/>
  <c r="I391" i="3"/>
  <c r="H501" i="12"/>
  <c r="I517" i="3"/>
  <c r="H544" i="12"/>
  <c r="H543" i="12" s="1"/>
  <c r="H542" i="12" s="1"/>
  <c r="I411" i="3"/>
  <c r="H514" i="12"/>
  <c r="H511" i="12" s="1"/>
  <c r="H358" i="12"/>
  <c r="F27" i="12"/>
  <c r="F210" i="12"/>
  <c r="F404" i="12"/>
  <c r="I400" i="3"/>
  <c r="H507" i="12"/>
  <c r="I505" i="3"/>
  <c r="H538" i="12"/>
  <c r="H537" i="12" s="1"/>
  <c r="F358" i="12"/>
  <c r="F482" i="12"/>
  <c r="F538" i="12"/>
  <c r="F537" i="12" s="1"/>
  <c r="G64" i="12"/>
  <c r="I395" i="3"/>
  <c r="H504" i="12"/>
  <c r="F8" i="12"/>
  <c r="F397" i="12"/>
  <c r="I403" i="3"/>
  <c r="H509" i="12"/>
  <c r="H407" i="12"/>
  <c r="F407" i="12"/>
  <c r="F420" i="12"/>
  <c r="F504" i="12"/>
  <c r="F390" i="12"/>
  <c r="F395" i="12"/>
  <c r="F476" i="12"/>
  <c r="F514" i="12"/>
  <c r="F511" i="12" s="1"/>
  <c r="F523" i="12"/>
  <c r="F544" i="12"/>
  <c r="F543" i="12" s="1"/>
  <c r="F542" i="12" s="1"/>
  <c r="F14" i="12"/>
  <c r="I56" i="3"/>
  <c r="H101" i="12"/>
  <c r="F21" i="12"/>
  <c r="F128" i="12"/>
  <c r="F141" i="12"/>
  <c r="F177" i="12"/>
  <c r="F259" i="12"/>
  <c r="F274" i="12"/>
  <c r="F291" i="12"/>
  <c r="F74" i="12"/>
  <c r="F78" i="12"/>
  <c r="H348" i="12"/>
  <c r="H347" i="12" s="1"/>
  <c r="I51" i="3"/>
  <c r="H53" i="12"/>
  <c r="F166" i="12"/>
  <c r="F206" i="12"/>
  <c r="F261" i="12"/>
  <c r="F348" i="12"/>
  <c r="H305" i="12"/>
  <c r="H337" i="12"/>
  <c r="I63" i="3"/>
  <c r="H62" i="12"/>
  <c r="H86" i="12"/>
  <c r="F64" i="12"/>
  <c r="F61" i="12" s="1"/>
  <c r="F86" i="12"/>
  <c r="F91" i="12"/>
  <c r="F97" i="12"/>
  <c r="F123" i="12"/>
  <c r="F162" i="12"/>
  <c r="F195" i="12"/>
  <c r="F264" i="12"/>
  <c r="F295" i="12"/>
  <c r="F305" i="12"/>
  <c r="F337" i="12"/>
  <c r="F342" i="12"/>
  <c r="H78" i="12"/>
  <c r="H128" i="12"/>
  <c r="H127" i="12" s="1"/>
  <c r="H106" i="12"/>
  <c r="F135" i="12"/>
  <c r="F158" i="12"/>
  <c r="F236" i="12"/>
  <c r="H74" i="12"/>
  <c r="F312" i="12"/>
  <c r="F121" i="12"/>
  <c r="F160" i="12"/>
  <c r="F270" i="12"/>
  <c r="F293" i="12"/>
  <c r="I20" i="3"/>
  <c r="H344" i="12"/>
  <c r="H21" i="12"/>
  <c r="I19" i="3"/>
  <c r="H27" i="12"/>
  <c r="I66" i="3"/>
  <c r="H64" i="12"/>
  <c r="H91" i="12"/>
  <c r="H97" i="12"/>
  <c r="H96" i="12" s="1"/>
  <c r="F57" i="12"/>
  <c r="F101" i="12"/>
  <c r="F106" i="12"/>
  <c r="F125" i="12"/>
  <c r="F240" i="12"/>
  <c r="F257" i="12"/>
  <c r="F298" i="12"/>
  <c r="F344" i="12"/>
  <c r="G8" i="12"/>
  <c r="G27" i="12"/>
  <c r="G53" i="12"/>
  <c r="I415" i="3"/>
  <c r="I508" i="3"/>
  <c r="I396" i="3"/>
  <c r="I382" i="3"/>
  <c r="I519" i="3"/>
  <c r="I15" i="9"/>
  <c r="I45" i="9"/>
  <c r="I56" i="9"/>
  <c r="I17" i="9"/>
  <c r="I29" i="9"/>
  <c r="J29" i="9" s="1"/>
  <c r="I49" i="9"/>
  <c r="H56" i="9"/>
  <c r="H15" i="9"/>
  <c r="H45" i="9"/>
  <c r="H43" i="9"/>
  <c r="H17" i="9"/>
  <c r="H24" i="9"/>
  <c r="H29" i="9"/>
  <c r="H32" i="9"/>
  <c r="H57" i="10"/>
  <c r="I266" i="3"/>
  <c r="I149" i="3"/>
  <c r="H19" i="3"/>
  <c r="H25" i="3"/>
  <c r="K25" i="3" s="1"/>
  <c r="H29" i="3"/>
  <c r="K29" i="3" s="1"/>
  <c r="H34" i="3"/>
  <c r="H34" i="10" s="1"/>
  <c r="H38" i="3"/>
  <c r="K38" i="3" s="1"/>
  <c r="H44" i="3"/>
  <c r="K44" i="3" s="1"/>
  <c r="H48" i="3"/>
  <c r="K48" i="3" s="1"/>
  <c r="H56" i="3"/>
  <c r="H67" i="3"/>
  <c r="K67" i="3" s="1"/>
  <c r="H373" i="3"/>
  <c r="H386" i="3"/>
  <c r="K386" i="3" s="1"/>
  <c r="H403" i="3"/>
  <c r="H413" i="3"/>
  <c r="K413" i="3" s="1"/>
  <c r="H499" i="3"/>
  <c r="H495" i="3" s="1"/>
  <c r="H517" i="3"/>
  <c r="I332" i="3"/>
  <c r="I302" i="3"/>
  <c r="I285" i="3"/>
  <c r="I491" i="3"/>
  <c r="I441" i="3"/>
  <c r="I431" i="3"/>
  <c r="I95" i="3"/>
  <c r="I138" i="3"/>
  <c r="I163" i="3"/>
  <c r="I178" i="3"/>
  <c r="I230" i="3"/>
  <c r="I272" i="3"/>
  <c r="I134" i="3"/>
  <c r="I144" i="3"/>
  <c r="I153" i="3"/>
  <c r="I158" i="3"/>
  <c r="I164" i="3"/>
  <c r="I172" i="3"/>
  <c r="I179" i="3"/>
  <c r="I206" i="3"/>
  <c r="I213" i="3"/>
  <c r="I231" i="3"/>
  <c r="I245" i="3"/>
  <c r="I259" i="3"/>
  <c r="I268" i="3"/>
  <c r="I275" i="3"/>
  <c r="I191" i="3"/>
  <c r="I151" i="3"/>
  <c r="I10" i="3"/>
  <c r="G283" i="3"/>
  <c r="G290" i="3"/>
  <c r="G302" i="3"/>
  <c r="G309" i="3"/>
  <c r="H11" i="3"/>
  <c r="H20" i="3"/>
  <c r="H21" i="3"/>
  <c r="K21" i="3" s="1"/>
  <c r="H26" i="3"/>
  <c r="K26" i="3" s="1"/>
  <c r="H31" i="3"/>
  <c r="K31" i="3" s="1"/>
  <c r="H35" i="3"/>
  <c r="K35" i="3" s="1"/>
  <c r="H39" i="3"/>
  <c r="K39" i="3" s="1"/>
  <c r="H45" i="3"/>
  <c r="K45" i="3" s="1"/>
  <c r="H51" i="3"/>
  <c r="H59" i="3"/>
  <c r="H72" i="10" s="1"/>
  <c r="H395" i="3"/>
  <c r="H414" i="3"/>
  <c r="K414" i="3" s="1"/>
  <c r="I326" i="3"/>
  <c r="I300" i="3"/>
  <c r="I440" i="3"/>
  <c r="I430" i="3"/>
  <c r="I91" i="3"/>
  <c r="H320" i="3"/>
  <c r="I180" i="3"/>
  <c r="H371" i="3"/>
  <c r="K371" i="3" s="1"/>
  <c r="I145" i="3"/>
  <c r="I143" i="3"/>
  <c r="I148" i="3"/>
  <c r="I171" i="3"/>
  <c r="I222" i="3"/>
  <c r="I254" i="3"/>
  <c r="I220" i="3"/>
  <c r="I280" i="3"/>
  <c r="I236" i="3"/>
  <c r="I135" i="3"/>
  <c r="I140" i="3"/>
  <c r="I146" i="3"/>
  <c r="I155" i="3"/>
  <c r="I159" i="3"/>
  <c r="I165" i="3"/>
  <c r="I184" i="3"/>
  <c r="I215" i="3"/>
  <c r="I226" i="3"/>
  <c r="I233" i="3"/>
  <c r="I248" i="3"/>
  <c r="I260" i="3"/>
  <c r="I202" i="3"/>
  <c r="I72" i="3"/>
  <c r="G291" i="3"/>
  <c r="H22" i="3"/>
  <c r="K22" i="3" s="1"/>
  <c r="H27" i="3"/>
  <c r="K27" i="3" s="1"/>
  <c r="H32" i="3"/>
  <c r="H32" i="10" s="1"/>
  <c r="H41" i="3"/>
  <c r="K41" i="3" s="1"/>
  <c r="H52" i="3"/>
  <c r="K52" i="3" s="1"/>
  <c r="H63" i="3"/>
  <c r="H383" i="3"/>
  <c r="K383" i="3" s="1"/>
  <c r="H397" i="3"/>
  <c r="K397" i="3" s="1"/>
  <c r="H411" i="3"/>
  <c r="H416" i="3"/>
  <c r="K416" i="3" s="1"/>
  <c r="H520" i="3"/>
  <c r="K520" i="3" s="1"/>
  <c r="I336" i="3"/>
  <c r="I309" i="3"/>
  <c r="I291" i="3"/>
  <c r="I512" i="3"/>
  <c r="I471" i="3"/>
  <c r="I437" i="3"/>
  <c r="I77" i="3"/>
  <c r="I89" i="3"/>
  <c r="I473" i="3"/>
  <c r="I208" i="3"/>
  <c r="I250" i="3"/>
  <c r="I157" i="3"/>
  <c r="I244" i="3"/>
  <c r="I239" i="3"/>
  <c r="I137" i="3"/>
  <c r="I141" i="3"/>
  <c r="I147" i="3"/>
  <c r="I156" i="3"/>
  <c r="I162" i="3"/>
  <c r="I168" i="3"/>
  <c r="I177" i="3"/>
  <c r="I227" i="3"/>
  <c r="I241" i="3"/>
  <c r="I249" i="3"/>
  <c r="I262" i="3"/>
  <c r="I271" i="3"/>
  <c r="I232" i="3"/>
  <c r="G294" i="3"/>
  <c r="G300" i="3"/>
  <c r="G316" i="3"/>
  <c r="G349" i="3"/>
  <c r="H24" i="3"/>
  <c r="K24" i="3" s="1"/>
  <c r="H28" i="3"/>
  <c r="H33" i="3"/>
  <c r="K33" i="3" s="1"/>
  <c r="H37" i="3"/>
  <c r="K37" i="3" s="1"/>
  <c r="H43" i="3"/>
  <c r="K43" i="3" s="1"/>
  <c r="H66" i="3"/>
  <c r="H372" i="3"/>
  <c r="K372" i="3" s="1"/>
  <c r="H391" i="3"/>
  <c r="H400" i="3"/>
  <c r="H509" i="3"/>
  <c r="K509" i="3" s="1"/>
  <c r="I305" i="3"/>
  <c r="I407" i="3"/>
  <c r="I497" i="3"/>
  <c r="I464" i="3"/>
  <c r="I435" i="3"/>
  <c r="I118" i="3"/>
  <c r="I205" i="3"/>
  <c r="F219" i="3"/>
  <c r="I200" i="3"/>
  <c r="H469" i="3"/>
  <c r="I377" i="3"/>
  <c r="I47" i="3"/>
  <c r="F16" i="3"/>
  <c r="F258" i="3"/>
  <c r="F267" i="3"/>
  <c r="H343" i="3"/>
  <c r="F343" i="3"/>
  <c r="F342" i="3" s="1"/>
  <c r="F337" i="3" s="1"/>
  <c r="F85" i="10"/>
  <c r="F84" i="10"/>
  <c r="F312" i="3"/>
  <c r="F79" i="10"/>
  <c r="H330" i="3"/>
  <c r="F50" i="3"/>
  <c r="F49" i="3" s="1"/>
  <c r="F320" i="3"/>
  <c r="F319" i="3" s="1"/>
  <c r="I40" i="3"/>
  <c r="F30" i="3"/>
  <c r="F288" i="3"/>
  <c r="F22" i="10"/>
  <c r="F18" i="3"/>
  <c r="I283" i="3"/>
  <c r="F283" i="3"/>
  <c r="F282" i="3" s="1"/>
  <c r="I204" i="3"/>
  <c r="I217" i="3"/>
  <c r="F217" i="3"/>
  <c r="F38" i="10" s="1"/>
  <c r="F10" i="10"/>
  <c r="I139" i="3"/>
  <c r="F87" i="10"/>
  <c r="I133" i="3"/>
  <c r="F204" i="3"/>
  <c r="F60" i="3"/>
  <c r="F224" i="3"/>
  <c r="F45" i="10" s="1"/>
  <c r="I128" i="3"/>
  <c r="I176" i="3"/>
  <c r="I218" i="3"/>
  <c r="I123" i="3"/>
  <c r="F218" i="3"/>
  <c r="I258" i="3"/>
  <c r="F247" i="3"/>
  <c r="F246" i="3" s="1"/>
  <c r="F46" i="3"/>
  <c r="F46" i="10" s="1"/>
  <c r="F205" i="3"/>
  <c r="F9" i="3"/>
  <c r="I210" i="3"/>
  <c r="F295" i="3"/>
  <c r="F293" i="3" s="1"/>
  <c r="F270" i="3"/>
  <c r="F269" i="3" s="1"/>
  <c r="I9" i="3"/>
  <c r="F223" i="3"/>
  <c r="F255" i="3"/>
  <c r="F263" i="3"/>
  <c r="I28" i="3"/>
  <c r="F190" i="3"/>
  <c r="F189" i="3" s="1"/>
  <c r="F195" i="3"/>
  <c r="F201" i="3"/>
  <c r="F212" i="3"/>
  <c r="F216" i="3"/>
  <c r="I333" i="3"/>
  <c r="I286" i="3"/>
  <c r="I36" i="3"/>
  <c r="F333" i="3"/>
  <c r="F64" i="10" s="1"/>
  <c r="I261" i="3"/>
  <c r="I358" i="3"/>
  <c r="I265" i="3"/>
  <c r="F229" i="3"/>
  <c r="F228" i="3" s="1"/>
  <c r="I193" i="3"/>
  <c r="I196" i="3"/>
  <c r="I199" i="3"/>
  <c r="I207" i="3"/>
  <c r="I214" i="3"/>
  <c r="F286" i="3"/>
  <c r="F284" i="3" s="1"/>
  <c r="I224" i="3"/>
  <c r="F261" i="3"/>
  <c r="F86" i="10" s="1"/>
  <c r="F265" i="3"/>
  <c r="F90" i="10" s="1"/>
  <c r="F11" i="3"/>
  <c r="F11" i="10" s="1"/>
  <c r="F193" i="3"/>
  <c r="F192" i="3" s="1"/>
  <c r="F196" i="3"/>
  <c r="F199" i="3"/>
  <c r="F207" i="3"/>
  <c r="F27" i="10" s="1"/>
  <c r="F214" i="3"/>
  <c r="I367" i="3"/>
  <c r="I485" i="3"/>
  <c r="I11" i="3"/>
  <c r="I132" i="3"/>
  <c r="F299" i="3"/>
  <c r="F243" i="3"/>
  <c r="F242" i="3" s="1"/>
  <c r="I270" i="3"/>
  <c r="I223" i="3"/>
  <c r="I255" i="3"/>
  <c r="I263" i="3"/>
  <c r="I129" i="3"/>
  <c r="I190" i="3"/>
  <c r="I195" i="3"/>
  <c r="I201" i="3"/>
  <c r="I212" i="3"/>
  <c r="I216" i="3"/>
  <c r="G45" i="9"/>
  <c r="G43" i="9"/>
  <c r="G17" i="9"/>
  <c r="G49" i="9"/>
  <c r="G15" i="9"/>
  <c r="G56" i="9"/>
  <c r="G27" i="3"/>
  <c r="G41" i="3"/>
  <c r="G280" i="3"/>
  <c r="G279" i="3" s="1"/>
  <c r="G301" i="3"/>
  <c r="G333" i="3"/>
  <c r="G64" i="10" s="1"/>
  <c r="G439" i="3"/>
  <c r="G147" i="3"/>
  <c r="G233" i="3"/>
  <c r="G262" i="3"/>
  <c r="G359" i="3"/>
  <c r="G383" i="3"/>
  <c r="G382" i="3" s="1"/>
  <c r="G411" i="3"/>
  <c r="G518" i="3"/>
  <c r="G208" i="3"/>
  <c r="G24" i="3"/>
  <c r="G28" i="3"/>
  <c r="G28" i="10" s="1"/>
  <c r="G33" i="3"/>
  <c r="G43" i="3"/>
  <c r="G66" i="3"/>
  <c r="G72" i="3"/>
  <c r="G71" i="3" s="1"/>
  <c r="G236" i="3"/>
  <c r="G296" i="3"/>
  <c r="G326" i="3"/>
  <c r="G336" i="3"/>
  <c r="G335" i="3" s="1"/>
  <c r="G473" i="3"/>
  <c r="G472" i="3" s="1"/>
  <c r="G491" i="3"/>
  <c r="G512" i="3"/>
  <c r="G511" i="3" s="1"/>
  <c r="G430" i="3"/>
  <c r="G435" i="3"/>
  <c r="G440" i="3"/>
  <c r="G444" i="3"/>
  <c r="G451" i="3"/>
  <c r="G462" i="3"/>
  <c r="G124" i="3"/>
  <c r="G138" i="3"/>
  <c r="G143" i="3"/>
  <c r="G148" i="3"/>
  <c r="G162" i="3"/>
  <c r="G168" i="3"/>
  <c r="G178" i="3"/>
  <c r="G191" i="3"/>
  <c r="G230" i="3"/>
  <c r="G249" i="3"/>
  <c r="G259" i="3"/>
  <c r="G373" i="3"/>
  <c r="G391" i="3"/>
  <c r="G400" i="3"/>
  <c r="G412" i="3"/>
  <c r="G520" i="3"/>
  <c r="G150" i="3"/>
  <c r="G145" i="3"/>
  <c r="G22" i="3"/>
  <c r="G32" i="3"/>
  <c r="G63" i="3"/>
  <c r="G62" i="3" s="1"/>
  <c r="G322" i="3"/>
  <c r="G320" i="3" s="1"/>
  <c r="G407" i="3"/>
  <c r="G406" i="3" s="1"/>
  <c r="G434" i="3"/>
  <c r="G448" i="3"/>
  <c r="G141" i="3"/>
  <c r="G213" i="3"/>
  <c r="G227" i="3"/>
  <c r="G248" i="3"/>
  <c r="G268" i="3"/>
  <c r="G275" i="3"/>
  <c r="G372" i="3"/>
  <c r="G416" i="3"/>
  <c r="G415" i="3" s="1"/>
  <c r="G11" i="3"/>
  <c r="G10" i="3"/>
  <c r="G29" i="3"/>
  <c r="G38" i="3"/>
  <c r="G48" i="3"/>
  <c r="G56" i="3"/>
  <c r="G239" i="3"/>
  <c r="G298" i="3"/>
  <c r="G303" i="3"/>
  <c r="G314" i="3"/>
  <c r="G329" i="3"/>
  <c r="G344" i="3"/>
  <c r="G418" i="3"/>
  <c r="G431" i="3"/>
  <c r="G436" i="3"/>
  <c r="G441" i="3"/>
  <c r="G445" i="3"/>
  <c r="G454" i="3"/>
  <c r="G464" i="3"/>
  <c r="G463" i="3" s="1"/>
  <c r="G134" i="3"/>
  <c r="G144" i="3"/>
  <c r="G157" i="3"/>
  <c r="G163" i="3"/>
  <c r="G171" i="3"/>
  <c r="G179" i="3"/>
  <c r="G215" i="3"/>
  <c r="G220" i="3"/>
  <c r="G231" i="3"/>
  <c r="G244" i="3"/>
  <c r="G254" i="3"/>
  <c r="G260" i="3"/>
  <c r="G265" i="3"/>
  <c r="G90" i="10" s="1"/>
  <c r="G271" i="3"/>
  <c r="G386" i="3"/>
  <c r="G403" i="3"/>
  <c r="G402" i="3" s="1"/>
  <c r="G413" i="3"/>
  <c r="G509" i="3"/>
  <c r="G52" i="3"/>
  <c r="G289" i="3"/>
  <c r="G471" i="3"/>
  <c r="G470" i="3" s="1"/>
  <c r="G443" i="3"/>
  <c r="G461" i="3"/>
  <c r="G137" i="3"/>
  <c r="G177" i="3"/>
  <c r="G202" i="3"/>
  <c r="G397" i="3"/>
  <c r="G396" i="3" s="1"/>
  <c r="G21" i="3"/>
  <c r="G26" i="3"/>
  <c r="G31" i="3"/>
  <c r="G35" i="3"/>
  <c r="G39" i="3"/>
  <c r="G51" i="3"/>
  <c r="G59" i="3"/>
  <c r="G68" i="3"/>
  <c r="G250" i="3"/>
  <c r="G305" i="3"/>
  <c r="G332" i="3"/>
  <c r="G469" i="3"/>
  <c r="G478" i="3"/>
  <c r="G497" i="3"/>
  <c r="G425" i="3"/>
  <c r="G432" i="3"/>
  <c r="G437" i="3"/>
  <c r="G442" i="3"/>
  <c r="G446" i="3"/>
  <c r="G457" i="3"/>
  <c r="G135" i="3"/>
  <c r="G140" i="3"/>
  <c r="G146" i="3"/>
  <c r="G153" i="3"/>
  <c r="G152" i="3" s="1"/>
  <c r="G158" i="3"/>
  <c r="G164" i="3"/>
  <c r="G172" i="3"/>
  <c r="G184" i="3"/>
  <c r="G183" i="3" s="1"/>
  <c r="G226" i="3"/>
  <c r="G232" i="3"/>
  <c r="G245" i="3"/>
  <c r="G68" i="10" s="1"/>
  <c r="G255" i="3"/>
  <c r="G80" i="10" s="1"/>
  <c r="G266" i="3"/>
  <c r="G91" i="10" s="1"/>
  <c r="G272" i="3"/>
  <c r="G376" i="3"/>
  <c r="G395" i="3"/>
  <c r="G499" i="3"/>
  <c r="G517" i="3"/>
  <c r="G180" i="3"/>
  <c r="G371" i="3"/>
  <c r="G79" i="3"/>
  <c r="G91" i="3"/>
  <c r="G96" i="3"/>
  <c r="G100" i="3"/>
  <c r="G111" i="3"/>
  <c r="G81" i="3"/>
  <c r="G80" i="3" s="1"/>
  <c r="G88" i="3"/>
  <c r="G93" i="3"/>
  <c r="G97" i="3"/>
  <c r="G102" i="3"/>
  <c r="G101" i="3" s="1"/>
  <c r="G115" i="3"/>
  <c r="G89" i="3"/>
  <c r="G94" i="3"/>
  <c r="G98" i="3"/>
  <c r="G105" i="3"/>
  <c r="G116" i="3"/>
  <c r="G77" i="3"/>
  <c r="G85" i="3"/>
  <c r="G90" i="3"/>
  <c r="G95" i="3"/>
  <c r="G99" i="3"/>
  <c r="G108" i="3"/>
  <c r="G118" i="3"/>
  <c r="H152" i="3"/>
  <c r="H240" i="3"/>
  <c r="H104" i="3"/>
  <c r="H463" i="3"/>
  <c r="H453" i="3"/>
  <c r="H422" i="3"/>
  <c r="H417" i="3"/>
  <c r="H328" i="3"/>
  <c r="H238" i="3"/>
  <c r="H219" i="3"/>
  <c r="H76" i="3"/>
  <c r="H71" i="3"/>
  <c r="H267" i="3"/>
  <c r="H167" i="3"/>
  <c r="K167" i="3" s="1"/>
  <c r="H101" i="3"/>
  <c r="H80" i="3"/>
  <c r="H450" i="3"/>
  <c r="H472" i="3"/>
  <c r="H335" i="3"/>
  <c r="H325" i="3"/>
  <c r="H282" i="3"/>
  <c r="H424" i="3"/>
  <c r="H91" i="10"/>
  <c r="H68" i="10"/>
  <c r="H110" i="3"/>
  <c r="H78" i="3"/>
  <c r="H447" i="3"/>
  <c r="H426" i="3"/>
  <c r="H470" i="3"/>
  <c r="H406" i="3"/>
  <c r="H64" i="10"/>
  <c r="G32" i="9"/>
  <c r="I40" i="9"/>
  <c r="J40" i="9" s="1"/>
  <c r="G39" i="9"/>
  <c r="I21" i="9"/>
  <c r="J21" i="9" s="1"/>
  <c r="I35" i="9"/>
  <c r="I24" i="9"/>
  <c r="J24" i="9" s="1"/>
  <c r="H35" i="9"/>
  <c r="I43" i="9"/>
  <c r="G35" i="9"/>
  <c r="G24" i="9"/>
  <c r="H223" i="3"/>
  <c r="H176" i="3"/>
  <c r="G10" i="9"/>
  <c r="I32" i="9"/>
  <c r="G29" i="9"/>
  <c r="H10" i="9"/>
  <c r="I10" i="9"/>
  <c r="J10" i="9" s="1"/>
  <c r="G19" i="9"/>
  <c r="G212" i="3"/>
  <c r="H224" i="3"/>
  <c r="H128" i="3"/>
  <c r="H193" i="12"/>
  <c r="H375" i="12"/>
  <c r="H364" i="12" s="1"/>
  <c r="H262" i="12"/>
  <c r="H261" i="12" s="1"/>
  <c r="H186" i="12"/>
  <c r="H296" i="12"/>
  <c r="H295" i="12" s="1"/>
  <c r="H288" i="12"/>
  <c r="H254" i="12"/>
  <c r="H173" i="12"/>
  <c r="H179" i="12"/>
  <c r="H272" i="12"/>
  <c r="H157" i="12"/>
  <c r="H145" i="12"/>
  <c r="H213" i="12"/>
  <c r="H285" i="12"/>
  <c r="H260" i="12"/>
  <c r="H259" i="12" s="1"/>
  <c r="H246" i="12"/>
  <c r="H277" i="12"/>
  <c r="I385" i="3"/>
  <c r="H294" i="12"/>
  <c r="H293" i="12" s="1"/>
  <c r="H276" i="12"/>
  <c r="H182" i="12"/>
  <c r="H191" i="12"/>
  <c r="H289" i="12"/>
  <c r="G223" i="3"/>
  <c r="G9" i="3"/>
  <c r="H286" i="3"/>
  <c r="H258" i="3"/>
  <c r="H207" i="3"/>
  <c r="H139" i="3"/>
  <c r="G193" i="3"/>
  <c r="G307" i="3"/>
  <c r="G485" i="3"/>
  <c r="G379" i="3"/>
  <c r="H98" i="10"/>
  <c r="H183" i="3"/>
  <c r="G358" i="3"/>
  <c r="G377" i="3"/>
  <c r="H184" i="12"/>
  <c r="G295" i="3"/>
  <c r="H286" i="12"/>
  <c r="H203" i="12"/>
  <c r="H200" i="12" s="1"/>
  <c r="H197" i="12" s="1"/>
  <c r="H256" i="12"/>
  <c r="H278" i="12"/>
  <c r="H290" i="12"/>
  <c r="G366" i="3"/>
  <c r="H147" i="12"/>
  <c r="G387" i="3"/>
  <c r="G139" i="3"/>
  <c r="G207" i="3"/>
  <c r="G258" i="3"/>
  <c r="G375" i="3"/>
  <c r="G37" i="3"/>
  <c r="G410" i="3"/>
  <c r="H154" i="12"/>
  <c r="H188" i="12"/>
  <c r="H180" i="12"/>
  <c r="H237" i="12"/>
  <c r="H282" i="12"/>
  <c r="H273" i="12"/>
  <c r="H193" i="3"/>
  <c r="G285" i="3"/>
  <c r="G201" i="3"/>
  <c r="G361" i="3"/>
  <c r="G367" i="3"/>
  <c r="G385" i="3"/>
  <c r="G149" i="3"/>
  <c r="G392" i="3"/>
  <c r="H133" i="3"/>
  <c r="H132" i="3"/>
  <c r="H199" i="3"/>
  <c r="H159" i="12"/>
  <c r="H158" i="12" s="1"/>
  <c r="H146" i="12"/>
  <c r="H150" i="12"/>
  <c r="H238" i="12"/>
  <c r="H275" i="12"/>
  <c r="H251" i="12"/>
  <c r="H243" i="12"/>
  <c r="H255" i="12"/>
  <c r="H142" i="12"/>
  <c r="H11" i="12"/>
  <c r="I13" i="3" s="1"/>
  <c r="H299" i="12"/>
  <c r="G67" i="3"/>
  <c r="G363" i="3"/>
  <c r="G362" i="3" s="1"/>
  <c r="G368" i="3"/>
  <c r="G492" i="3"/>
  <c r="H307" i="3"/>
  <c r="H366" i="3"/>
  <c r="H381" i="3"/>
  <c r="H485" i="3"/>
  <c r="H295" i="3"/>
  <c r="H375" i="3"/>
  <c r="G20" i="3"/>
  <c r="G25" i="3"/>
  <c r="G34" i="3"/>
  <c r="G44" i="3"/>
  <c r="G159" i="3"/>
  <c r="G176" i="3"/>
  <c r="G195" i="3"/>
  <c r="H143" i="12"/>
  <c r="H265" i="12"/>
  <c r="H258" i="12"/>
  <c r="H257" i="12" s="1"/>
  <c r="H248" i="12"/>
  <c r="H239" i="12"/>
  <c r="H292" i="12"/>
  <c r="H291" i="12" s="1"/>
  <c r="H283" i="12"/>
  <c r="H12" i="12"/>
  <c r="I15" i="3" s="1"/>
  <c r="H196" i="12"/>
  <c r="H195" i="12" s="1"/>
  <c r="G84" i="3"/>
  <c r="G206" i="3"/>
  <c r="G222" i="3"/>
  <c r="H300" i="12"/>
  <c r="H189" i="12"/>
  <c r="H252" i="12"/>
  <c r="H244" i="12"/>
  <c r="G423" i="3"/>
  <c r="G155" i="3"/>
  <c r="G165" i="3"/>
  <c r="H185" i="12"/>
  <c r="H287" i="12"/>
  <c r="H17" i="12"/>
  <c r="I46" i="3" s="1"/>
  <c r="G19" i="3"/>
  <c r="H437" i="3"/>
  <c r="H216" i="3"/>
  <c r="H54" i="10"/>
  <c r="H492" i="3"/>
  <c r="H363" i="3"/>
  <c r="H218" i="3"/>
  <c r="H274" i="3"/>
  <c r="H101" i="10"/>
  <c r="H196" i="3"/>
  <c r="H205" i="3"/>
  <c r="H370" i="3"/>
  <c r="H379" i="3"/>
  <c r="H392" i="3"/>
  <c r="H270" i="3"/>
  <c r="H214" i="3"/>
  <c r="H361" i="3"/>
  <c r="H217" i="3"/>
  <c r="H149" i="3"/>
  <c r="H36" i="3"/>
  <c r="H46" i="3"/>
  <c r="H163" i="12"/>
  <c r="H174" i="12"/>
  <c r="H212" i="3"/>
  <c r="H280" i="12"/>
  <c r="H152" i="12"/>
  <c r="H148" i="12"/>
  <c r="H211" i="12"/>
  <c r="H207" i="12"/>
  <c r="H285" i="3"/>
  <c r="H156" i="12"/>
  <c r="H13" i="12"/>
  <c r="I16" i="3" s="1"/>
  <c r="H225" i="12"/>
  <c r="H266" i="12"/>
  <c r="H253" i="12"/>
  <c r="H253" i="3"/>
  <c r="H243" i="3"/>
  <c r="H114" i="3"/>
  <c r="H261" i="3"/>
  <c r="H235" i="3"/>
  <c r="H201" i="3"/>
  <c r="H195" i="3"/>
  <c r="G16" i="3"/>
  <c r="G47" i="3"/>
  <c r="H16" i="3"/>
  <c r="H314" i="3"/>
  <c r="H280" i="3"/>
  <c r="H460" i="3"/>
  <c r="H387" i="3"/>
  <c r="G132" i="3"/>
  <c r="H15" i="3"/>
  <c r="H47" i="3"/>
  <c r="H367" i="3"/>
  <c r="H377" i="3"/>
  <c r="G133" i="3"/>
  <c r="G205" i="3"/>
  <c r="G214" i="3"/>
  <c r="G286" i="3"/>
  <c r="H368" i="3"/>
  <c r="H378" i="3"/>
  <c r="H263" i="3"/>
  <c r="H204" i="3"/>
  <c r="F98" i="10"/>
  <c r="H13" i="3"/>
  <c r="H264" i="3"/>
  <c r="H90" i="10"/>
  <c r="H438" i="3"/>
  <c r="H129" i="3"/>
  <c r="H87" i="3"/>
  <c r="H247" i="3"/>
  <c r="H410" i="3"/>
  <c r="K410" i="3" s="1"/>
  <c r="G13" i="3"/>
  <c r="G36" i="3"/>
  <c r="G45" i="3"/>
  <c r="H518" i="3"/>
  <c r="K518" i="3" s="1"/>
  <c r="F206" i="3"/>
  <c r="G200" i="3"/>
  <c r="G15" i="3"/>
  <c r="G46" i="3"/>
  <c r="H9" i="3"/>
  <c r="H154" i="3"/>
  <c r="H210" i="3"/>
  <c r="H385" i="3"/>
  <c r="G128" i="3"/>
  <c r="G224" i="3"/>
  <c r="G263" i="3"/>
  <c r="G370" i="3"/>
  <c r="H289" i="3"/>
  <c r="G129" i="3"/>
  <c r="H92" i="3"/>
  <c r="H429" i="3"/>
  <c r="G270" i="3"/>
  <c r="G241" i="3"/>
  <c r="G218" i="3"/>
  <c r="G204" i="3"/>
  <c r="G261" i="3"/>
  <c r="G196" i="3"/>
  <c r="G427" i="3"/>
  <c r="G86" i="3"/>
  <c r="G381" i="3"/>
  <c r="G123" i="3"/>
  <c r="G151" i="3"/>
  <c r="G216" i="3"/>
  <c r="G217" i="3"/>
  <c r="G199" i="3"/>
  <c r="G210" i="3"/>
  <c r="G156" i="3"/>
  <c r="H229" i="3"/>
  <c r="G211" i="3"/>
  <c r="H358" i="3"/>
  <c r="H170" i="3"/>
  <c r="H161" i="3"/>
  <c r="H123" i="3"/>
  <c r="H191" i="3"/>
  <c r="H190" i="3"/>
  <c r="G190" i="3"/>
  <c r="H200" i="3"/>
  <c r="H117" i="3"/>
  <c r="H107" i="3"/>
  <c r="H83" i="3"/>
  <c r="H456" i="3"/>
  <c r="H73" i="10"/>
  <c r="H478" i="3"/>
  <c r="H475" i="3" s="1"/>
  <c r="H63" i="10"/>
  <c r="H19" i="9"/>
  <c r="H39" i="9"/>
  <c r="K39" i="9" s="1"/>
  <c r="I476" i="3" l="1"/>
  <c r="I211" i="12"/>
  <c r="J211" i="12"/>
  <c r="I225" i="12"/>
  <c r="J225" i="12"/>
  <c r="H206" i="12"/>
  <c r="I207" i="12"/>
  <c r="J207" i="12"/>
  <c r="I213" i="12"/>
  <c r="J213" i="12"/>
  <c r="H228" i="12"/>
  <c r="I229" i="12"/>
  <c r="J229" i="12"/>
  <c r="K385" i="3"/>
  <c r="J385" i="3"/>
  <c r="J212" i="3"/>
  <c r="K212" i="3"/>
  <c r="K129" i="3"/>
  <c r="J129" i="3"/>
  <c r="J270" i="3"/>
  <c r="K270" i="3"/>
  <c r="K11" i="3"/>
  <c r="J11" i="3"/>
  <c r="J196" i="3"/>
  <c r="K196" i="3"/>
  <c r="K358" i="3"/>
  <c r="J358" i="3"/>
  <c r="J286" i="3"/>
  <c r="K286" i="3"/>
  <c r="J128" i="3"/>
  <c r="K128" i="3"/>
  <c r="K133" i="3"/>
  <c r="J133" i="3"/>
  <c r="K283" i="3"/>
  <c r="J283" i="3"/>
  <c r="K118" i="3"/>
  <c r="J118" i="3"/>
  <c r="K407" i="3"/>
  <c r="J407" i="3"/>
  <c r="K232" i="3"/>
  <c r="J232" i="3"/>
  <c r="K241" i="3"/>
  <c r="J241" i="3"/>
  <c r="K162" i="3"/>
  <c r="J162" i="3"/>
  <c r="K137" i="3"/>
  <c r="J137" i="3"/>
  <c r="K250" i="3"/>
  <c r="J250" i="3"/>
  <c r="K77" i="3"/>
  <c r="J77" i="3"/>
  <c r="K291" i="3"/>
  <c r="J291" i="3"/>
  <c r="K202" i="3"/>
  <c r="J202" i="3"/>
  <c r="K226" i="3"/>
  <c r="J226" i="3"/>
  <c r="K159" i="3"/>
  <c r="J159" i="3"/>
  <c r="K135" i="3"/>
  <c r="J135" i="3"/>
  <c r="J254" i="3"/>
  <c r="K254" i="3"/>
  <c r="K143" i="3"/>
  <c r="J143" i="3"/>
  <c r="J300" i="3"/>
  <c r="K300" i="3"/>
  <c r="K191" i="3"/>
  <c r="J191" i="3"/>
  <c r="K245" i="3"/>
  <c r="J245" i="3"/>
  <c r="K179" i="3"/>
  <c r="J179" i="3"/>
  <c r="K153" i="3"/>
  <c r="J153" i="3"/>
  <c r="K230" i="3"/>
  <c r="J230" i="3"/>
  <c r="K95" i="3"/>
  <c r="J95" i="3"/>
  <c r="K285" i="3"/>
  <c r="J285" i="3"/>
  <c r="J382" i="3"/>
  <c r="K19" i="3"/>
  <c r="J19" i="3"/>
  <c r="I58" i="3"/>
  <c r="K59" i="3"/>
  <c r="J59" i="3"/>
  <c r="J16" i="3"/>
  <c r="K16" i="3"/>
  <c r="J476" i="3"/>
  <c r="K476" i="3"/>
  <c r="K46" i="3"/>
  <c r="J46" i="3"/>
  <c r="K13" i="3"/>
  <c r="J13" i="3"/>
  <c r="K201" i="3"/>
  <c r="J201" i="3"/>
  <c r="K263" i="3"/>
  <c r="J263" i="3"/>
  <c r="J485" i="3"/>
  <c r="K485" i="3"/>
  <c r="K214" i="3"/>
  <c r="J214" i="3"/>
  <c r="K193" i="3"/>
  <c r="J193" i="3"/>
  <c r="K261" i="3"/>
  <c r="J261" i="3"/>
  <c r="K333" i="3"/>
  <c r="J333" i="3"/>
  <c r="K123" i="3"/>
  <c r="J123" i="3"/>
  <c r="K217" i="3"/>
  <c r="J217" i="3"/>
  <c r="J40" i="3"/>
  <c r="K200" i="3"/>
  <c r="J200" i="3"/>
  <c r="K435" i="3"/>
  <c r="J435" i="3"/>
  <c r="K305" i="3"/>
  <c r="J305" i="3"/>
  <c r="K271" i="3"/>
  <c r="J271" i="3"/>
  <c r="K227" i="3"/>
  <c r="J227" i="3"/>
  <c r="K156" i="3"/>
  <c r="J156" i="3"/>
  <c r="K239" i="3"/>
  <c r="J239" i="3"/>
  <c r="K208" i="3"/>
  <c r="J208" i="3"/>
  <c r="K437" i="3"/>
  <c r="J437" i="3"/>
  <c r="K309" i="3"/>
  <c r="J309" i="3"/>
  <c r="J260" i="3"/>
  <c r="K260" i="3"/>
  <c r="K215" i="3"/>
  <c r="J215" i="3"/>
  <c r="K155" i="3"/>
  <c r="J155" i="3"/>
  <c r="J236" i="3"/>
  <c r="K236" i="3"/>
  <c r="J222" i="3"/>
  <c r="K222" i="3"/>
  <c r="K145" i="3"/>
  <c r="J145" i="3"/>
  <c r="K91" i="3"/>
  <c r="J91" i="3"/>
  <c r="K326" i="3"/>
  <c r="J326" i="3"/>
  <c r="K275" i="3"/>
  <c r="J275" i="3"/>
  <c r="K231" i="3"/>
  <c r="J231" i="3"/>
  <c r="K172" i="3"/>
  <c r="J172" i="3"/>
  <c r="J144" i="3"/>
  <c r="K144" i="3"/>
  <c r="K178" i="3"/>
  <c r="J178" i="3"/>
  <c r="K431" i="3"/>
  <c r="J431" i="3"/>
  <c r="J302" i="3"/>
  <c r="K302" i="3"/>
  <c r="J396" i="3"/>
  <c r="J505" i="3"/>
  <c r="K411" i="3"/>
  <c r="J411" i="3"/>
  <c r="K391" i="3"/>
  <c r="J391" i="3"/>
  <c r="K373" i="3"/>
  <c r="J373" i="3"/>
  <c r="K502" i="3"/>
  <c r="J502" i="3"/>
  <c r="K32" i="3"/>
  <c r="K499" i="3"/>
  <c r="K195" i="3"/>
  <c r="J195" i="3"/>
  <c r="I80" i="10"/>
  <c r="K255" i="3"/>
  <c r="J255" i="3"/>
  <c r="K367" i="3"/>
  <c r="J367" i="3"/>
  <c r="K207" i="3"/>
  <c r="J207" i="3"/>
  <c r="K210" i="3"/>
  <c r="J210" i="3"/>
  <c r="K218" i="3"/>
  <c r="J218" i="3"/>
  <c r="K139" i="3"/>
  <c r="J139" i="3"/>
  <c r="J204" i="3"/>
  <c r="K204" i="3"/>
  <c r="K47" i="3"/>
  <c r="J47" i="3"/>
  <c r="K464" i="3"/>
  <c r="J464" i="3"/>
  <c r="K262" i="3"/>
  <c r="J262" i="3"/>
  <c r="K177" i="3"/>
  <c r="J177" i="3"/>
  <c r="K147" i="3"/>
  <c r="J147" i="3"/>
  <c r="J244" i="3"/>
  <c r="K244" i="3"/>
  <c r="J473" i="3"/>
  <c r="K473" i="3"/>
  <c r="K471" i="3"/>
  <c r="J471" i="3"/>
  <c r="K336" i="3"/>
  <c r="J336" i="3"/>
  <c r="K248" i="3"/>
  <c r="J248" i="3"/>
  <c r="J184" i="3"/>
  <c r="K184" i="3"/>
  <c r="K146" i="3"/>
  <c r="J146" i="3"/>
  <c r="K280" i="3"/>
  <c r="J280" i="3"/>
  <c r="K171" i="3"/>
  <c r="J171" i="3"/>
  <c r="J430" i="3"/>
  <c r="K430" i="3"/>
  <c r="K10" i="3"/>
  <c r="J10" i="3"/>
  <c r="I93" i="10"/>
  <c r="J268" i="3"/>
  <c r="K268" i="3"/>
  <c r="K213" i="3"/>
  <c r="J213" i="3"/>
  <c r="K164" i="3"/>
  <c r="J164" i="3"/>
  <c r="K134" i="3"/>
  <c r="J134" i="3"/>
  <c r="K163" i="3"/>
  <c r="J163" i="3"/>
  <c r="K441" i="3"/>
  <c r="J441" i="3"/>
  <c r="J332" i="3"/>
  <c r="K332" i="3"/>
  <c r="K149" i="3"/>
  <c r="J149" i="3"/>
  <c r="J508" i="3"/>
  <c r="I65" i="3"/>
  <c r="K66" i="3"/>
  <c r="J66" i="3"/>
  <c r="I62" i="3"/>
  <c r="K63" i="3"/>
  <c r="J63" i="3"/>
  <c r="K51" i="3"/>
  <c r="J51" i="3"/>
  <c r="I55" i="3"/>
  <c r="J56" i="3"/>
  <c r="K56" i="3"/>
  <c r="K34" i="3"/>
  <c r="K15" i="3"/>
  <c r="J15" i="3"/>
  <c r="K216" i="3"/>
  <c r="J216" i="3"/>
  <c r="J190" i="3"/>
  <c r="K190" i="3"/>
  <c r="K223" i="3"/>
  <c r="J223" i="3"/>
  <c r="K132" i="3"/>
  <c r="J132" i="3"/>
  <c r="K224" i="3"/>
  <c r="J224" i="3"/>
  <c r="K199" i="3"/>
  <c r="J199" i="3"/>
  <c r="K265" i="3"/>
  <c r="J265" i="3"/>
  <c r="K36" i="3"/>
  <c r="J36" i="3"/>
  <c r="J28" i="3"/>
  <c r="K28" i="3"/>
  <c r="K9" i="3"/>
  <c r="J9" i="3"/>
  <c r="K258" i="3"/>
  <c r="J258" i="3"/>
  <c r="J176" i="3"/>
  <c r="K176" i="3"/>
  <c r="K377" i="3"/>
  <c r="J377" i="3"/>
  <c r="K205" i="3"/>
  <c r="J205" i="3"/>
  <c r="I495" i="3"/>
  <c r="J497" i="3"/>
  <c r="K497" i="3"/>
  <c r="K249" i="3"/>
  <c r="J249" i="3"/>
  <c r="K141" i="3"/>
  <c r="J141" i="3"/>
  <c r="K157" i="3"/>
  <c r="J157" i="3"/>
  <c r="K89" i="3"/>
  <c r="J89" i="3"/>
  <c r="K512" i="3"/>
  <c r="J512" i="3"/>
  <c r="J72" i="3"/>
  <c r="K72" i="3"/>
  <c r="K233" i="3"/>
  <c r="J233" i="3"/>
  <c r="K165" i="3"/>
  <c r="J165" i="3"/>
  <c r="K140" i="3"/>
  <c r="J140" i="3"/>
  <c r="J220" i="3"/>
  <c r="K220" i="3"/>
  <c r="K148" i="3"/>
  <c r="J148" i="3"/>
  <c r="K180" i="3"/>
  <c r="J180" i="3"/>
  <c r="K440" i="3"/>
  <c r="J440" i="3"/>
  <c r="K151" i="3"/>
  <c r="J151" i="3"/>
  <c r="K259" i="3"/>
  <c r="J259" i="3"/>
  <c r="J206" i="3"/>
  <c r="K206" i="3"/>
  <c r="K158" i="3"/>
  <c r="J158" i="3"/>
  <c r="K272" i="3"/>
  <c r="J272" i="3"/>
  <c r="J138" i="3"/>
  <c r="K138" i="3"/>
  <c r="K491" i="3"/>
  <c r="J491" i="3"/>
  <c r="K266" i="3"/>
  <c r="J266" i="3"/>
  <c r="J519" i="3"/>
  <c r="J415" i="3"/>
  <c r="K20" i="3"/>
  <c r="J20" i="3"/>
  <c r="K403" i="3"/>
  <c r="J403" i="3"/>
  <c r="I394" i="3"/>
  <c r="K395" i="3"/>
  <c r="J395" i="3"/>
  <c r="I399" i="3"/>
  <c r="K400" i="3"/>
  <c r="J400" i="3"/>
  <c r="J517" i="3"/>
  <c r="K517" i="3"/>
  <c r="K479" i="3"/>
  <c r="J479" i="3"/>
  <c r="K15" i="9"/>
  <c r="K17" i="9"/>
  <c r="K56" i="9"/>
  <c r="K29" i="9"/>
  <c r="K45" i="9"/>
  <c r="K51" i="9"/>
  <c r="G46" i="10"/>
  <c r="H46" i="10"/>
  <c r="G495" i="3"/>
  <c r="H65" i="3"/>
  <c r="H64" i="3" s="1"/>
  <c r="F522" i="12"/>
  <c r="F521" i="12" s="1"/>
  <c r="G72" i="10"/>
  <c r="G501" i="3"/>
  <c r="H522" i="12"/>
  <c r="H521" i="12" s="1"/>
  <c r="I72" i="10"/>
  <c r="I501" i="3"/>
  <c r="K43" i="9"/>
  <c r="H23" i="9"/>
  <c r="K24" i="9"/>
  <c r="H93" i="10"/>
  <c r="G93" i="10"/>
  <c r="G92" i="10" s="1"/>
  <c r="H45" i="10"/>
  <c r="F253" i="3"/>
  <c r="F252" i="3" s="1"/>
  <c r="F80" i="10"/>
  <c r="F78" i="10" s="1"/>
  <c r="F77" i="10" s="1"/>
  <c r="H172" i="12"/>
  <c r="H168" i="12" s="1"/>
  <c r="F168" i="12"/>
  <c r="F31" i="10"/>
  <c r="H181" i="12"/>
  <c r="F70" i="10"/>
  <c r="F69" i="10" s="1"/>
  <c r="F35" i="10"/>
  <c r="F13" i="10"/>
  <c r="F12" i="10" s="1"/>
  <c r="K19" i="9"/>
  <c r="K32" i="9"/>
  <c r="I33" i="10"/>
  <c r="F33" i="10"/>
  <c r="F39" i="10"/>
  <c r="F44" i="10"/>
  <c r="G34" i="10"/>
  <c r="G32" i="10"/>
  <c r="F42" i="3"/>
  <c r="F17" i="3" s="1"/>
  <c r="F42" i="10"/>
  <c r="G33" i="10"/>
  <c r="H33" i="10"/>
  <c r="F52" i="10"/>
  <c r="F50" i="10" s="1"/>
  <c r="F49" i="10" s="1"/>
  <c r="F61" i="10"/>
  <c r="F58" i="10" s="1"/>
  <c r="H24" i="10"/>
  <c r="H25" i="10"/>
  <c r="H26" i="10"/>
  <c r="F25" i="10"/>
  <c r="G25" i="10"/>
  <c r="F24" i="10"/>
  <c r="F26" i="10"/>
  <c r="G26" i="10"/>
  <c r="G24" i="10"/>
  <c r="G475" i="3"/>
  <c r="F197" i="12"/>
  <c r="K10" i="9"/>
  <c r="K35" i="9"/>
  <c r="F297" i="12"/>
  <c r="F263" i="12"/>
  <c r="F127" i="12"/>
  <c r="F188" i="12"/>
  <c r="F96" i="12"/>
  <c r="F228" i="12"/>
  <c r="F347" i="12"/>
  <c r="G61" i="12"/>
  <c r="F278" i="3"/>
  <c r="F287" i="3"/>
  <c r="H362" i="3"/>
  <c r="G7" i="12"/>
  <c r="H403" i="12"/>
  <c r="I409" i="3"/>
  <c r="H20" i="12"/>
  <c r="I16" i="10"/>
  <c r="G20" i="12"/>
  <c r="F14" i="3"/>
  <c r="F16" i="10"/>
  <c r="H16" i="10"/>
  <c r="F20" i="12"/>
  <c r="F19" i="12" s="1"/>
  <c r="G16" i="10"/>
  <c r="F475" i="12"/>
  <c r="F474" i="12" s="1"/>
  <c r="I402" i="3"/>
  <c r="F7" i="12"/>
  <c r="F6" i="12" s="1"/>
  <c r="F5" i="12" s="1"/>
  <c r="F205" i="12"/>
  <c r="H475" i="12"/>
  <c r="H474" i="12" s="1"/>
  <c r="I516" i="3"/>
  <c r="H357" i="12"/>
  <c r="F403" i="12"/>
  <c r="F357" i="12"/>
  <c r="H210" i="12"/>
  <c r="H270" i="12"/>
  <c r="F85" i="12"/>
  <c r="H240" i="12"/>
  <c r="H177" i="12"/>
  <c r="F73" i="12"/>
  <c r="H100" i="12"/>
  <c r="H99" i="12" s="1"/>
  <c r="I18" i="3"/>
  <c r="H14" i="12"/>
  <c r="F269" i="12"/>
  <c r="H73" i="12"/>
  <c r="H72" i="12" s="1"/>
  <c r="H71" i="12" s="1"/>
  <c r="F235" i="12"/>
  <c r="H85" i="12"/>
  <c r="H84" i="12" s="1"/>
  <c r="H141" i="12"/>
  <c r="H274" i="12"/>
  <c r="F134" i="12"/>
  <c r="H8" i="12"/>
  <c r="H304" i="12"/>
  <c r="H303" i="12" s="1"/>
  <c r="H162" i="12"/>
  <c r="H61" i="12"/>
  <c r="H264" i="12"/>
  <c r="H263" i="12" s="1"/>
  <c r="H298" i="12"/>
  <c r="H297" i="12" s="1"/>
  <c r="H236" i="12"/>
  <c r="F100" i="12"/>
  <c r="F304" i="12"/>
  <c r="I393" i="3"/>
  <c r="I12" i="3"/>
  <c r="I64" i="10"/>
  <c r="I122" i="3"/>
  <c r="I183" i="3"/>
  <c r="I279" i="3"/>
  <c r="H29" i="10"/>
  <c r="I357" i="3"/>
  <c r="I117" i="3"/>
  <c r="I463" i="3"/>
  <c r="I406" i="3"/>
  <c r="H43" i="10"/>
  <c r="I238" i="3"/>
  <c r="I511" i="3"/>
  <c r="H505" i="3"/>
  <c r="K505" i="3" s="1"/>
  <c r="H62" i="10"/>
  <c r="H22" i="10"/>
  <c r="H60" i="10"/>
  <c r="I125" i="3"/>
  <c r="I274" i="3"/>
  <c r="H402" i="3"/>
  <c r="H55" i="3"/>
  <c r="I192" i="3"/>
  <c r="I282" i="3"/>
  <c r="H28" i="10"/>
  <c r="H519" i="3"/>
  <c r="K519" i="3" s="1"/>
  <c r="H84" i="10"/>
  <c r="H79" i="10"/>
  <c r="H40" i="3"/>
  <c r="K40" i="3" s="1"/>
  <c r="I71" i="3"/>
  <c r="I235" i="3"/>
  <c r="I219" i="3"/>
  <c r="I325" i="3"/>
  <c r="H87" i="10"/>
  <c r="H85" i="10"/>
  <c r="I23" i="3"/>
  <c r="H399" i="3"/>
  <c r="I240" i="3"/>
  <c r="I472" i="3"/>
  <c r="I76" i="3"/>
  <c r="I470" i="3"/>
  <c r="I335" i="3"/>
  <c r="H415" i="3"/>
  <c r="K415" i="3" s="1"/>
  <c r="H382" i="3"/>
  <c r="K382" i="3" s="1"/>
  <c r="H11" i="10"/>
  <c r="I152" i="3"/>
  <c r="I57" i="3"/>
  <c r="I398" i="3"/>
  <c r="I61" i="3"/>
  <c r="I39" i="9"/>
  <c r="J39" i="9" s="1"/>
  <c r="I28" i="9"/>
  <c r="J28" i="9" s="1"/>
  <c r="H97" i="10"/>
  <c r="I41" i="10"/>
  <c r="I36" i="10"/>
  <c r="I10" i="10"/>
  <c r="H58" i="3"/>
  <c r="H396" i="3"/>
  <c r="K396" i="3" s="1"/>
  <c r="I253" i="3"/>
  <c r="H71" i="10"/>
  <c r="G312" i="3"/>
  <c r="I87" i="10"/>
  <c r="I22" i="10"/>
  <c r="I42" i="3"/>
  <c r="I47" i="10"/>
  <c r="I98" i="10"/>
  <c r="H48" i="10"/>
  <c r="I161" i="3"/>
  <c r="H62" i="3"/>
  <c r="H67" i="10"/>
  <c r="I189" i="3"/>
  <c r="I243" i="3"/>
  <c r="I267" i="3"/>
  <c r="I54" i="10"/>
  <c r="I29" i="10"/>
  <c r="I45" i="10"/>
  <c r="I43" i="10"/>
  <c r="I48" i="10"/>
  <c r="I167" i="3"/>
  <c r="I79" i="10"/>
  <c r="I247" i="3"/>
  <c r="H41" i="10"/>
  <c r="H23" i="3"/>
  <c r="H18" i="3"/>
  <c r="H48" i="9"/>
  <c r="I48" i="9"/>
  <c r="H28" i="9"/>
  <c r="H38" i="9"/>
  <c r="K38" i="9" s="1"/>
  <c r="H42" i="9"/>
  <c r="H394" i="3"/>
  <c r="H508" i="3"/>
  <c r="K508" i="3" s="1"/>
  <c r="I175" i="3"/>
  <c r="I51" i="10"/>
  <c r="H51" i="10"/>
  <c r="I229" i="3"/>
  <c r="I85" i="10"/>
  <c r="I84" i="10"/>
  <c r="I67" i="10"/>
  <c r="I264" i="3"/>
  <c r="I284" i="3"/>
  <c r="I53" i="10"/>
  <c r="G7" i="9"/>
  <c r="G38" i="9"/>
  <c r="H86" i="10"/>
  <c r="I116" i="3"/>
  <c r="I432" i="3"/>
  <c r="I307" i="3"/>
  <c r="H47" i="10"/>
  <c r="H56" i="10"/>
  <c r="I492" i="3"/>
  <c r="I298" i="3"/>
  <c r="I344" i="3"/>
  <c r="I443" i="3"/>
  <c r="I439" i="3"/>
  <c r="I289" i="3"/>
  <c r="I84" i="3"/>
  <c r="I322" i="3"/>
  <c r="I363" i="3"/>
  <c r="I102" i="3"/>
  <c r="I97" i="3"/>
  <c r="I381" i="3"/>
  <c r="I96" i="3"/>
  <c r="I79" i="3"/>
  <c r="I99" i="3"/>
  <c r="I387" i="3"/>
  <c r="I170" i="3"/>
  <c r="H10" i="10"/>
  <c r="H288" i="3"/>
  <c r="H312" i="3"/>
  <c r="I444" i="3"/>
  <c r="I90" i="3"/>
  <c r="I461" i="3"/>
  <c r="I301" i="3"/>
  <c r="I93" i="3"/>
  <c r="I296" i="3"/>
  <c r="I436" i="3"/>
  <c r="I349" i="3"/>
  <c r="H279" i="3"/>
  <c r="I469" i="3"/>
  <c r="I303" i="3"/>
  <c r="H38" i="10"/>
  <c r="H100" i="10"/>
  <c r="I98" i="3"/>
  <c r="I379" i="3"/>
  <c r="I94" i="3"/>
  <c r="I451" i="3"/>
  <c r="H293" i="3"/>
  <c r="I446" i="3"/>
  <c r="I425" i="3"/>
  <c r="I81" i="3"/>
  <c r="I378" i="3"/>
  <c r="I88" i="3"/>
  <c r="I366" i="3"/>
  <c r="I86" i="3"/>
  <c r="I478" i="3"/>
  <c r="I361" i="3"/>
  <c r="I111" i="3"/>
  <c r="I154" i="3"/>
  <c r="I142" i="3"/>
  <c r="I136" i="3"/>
  <c r="H468" i="3"/>
  <c r="I105" i="3"/>
  <c r="I115" i="3"/>
  <c r="I448" i="3"/>
  <c r="I368" i="3"/>
  <c r="I85" i="3"/>
  <c r="I294" i="3"/>
  <c r="I375" i="3"/>
  <c r="I462" i="3"/>
  <c r="I314" i="3"/>
  <c r="I475" i="3"/>
  <c r="H36" i="10"/>
  <c r="I370" i="3"/>
  <c r="I434" i="3"/>
  <c r="I392" i="3"/>
  <c r="I427" i="3"/>
  <c r="I290" i="3"/>
  <c r="I442" i="3"/>
  <c r="I295" i="3"/>
  <c r="I423" i="3"/>
  <c r="I418" i="3"/>
  <c r="I100" i="3"/>
  <c r="I108" i="3"/>
  <c r="I454" i="3"/>
  <c r="I316" i="3"/>
  <c r="I445" i="3"/>
  <c r="I457" i="3"/>
  <c r="I211" i="3"/>
  <c r="H53" i="10"/>
  <c r="G288" i="3"/>
  <c r="I269" i="3"/>
  <c r="H7" i="9"/>
  <c r="G41" i="10"/>
  <c r="F20" i="10"/>
  <c r="I50" i="3"/>
  <c r="G20" i="10"/>
  <c r="H20" i="10"/>
  <c r="G38" i="10"/>
  <c r="G293" i="3"/>
  <c r="G343" i="3"/>
  <c r="G86" i="10"/>
  <c r="G85" i="10"/>
  <c r="G84" i="10"/>
  <c r="G79" i="10"/>
  <c r="G62" i="10"/>
  <c r="F330" i="3"/>
  <c r="F327" i="3" s="1"/>
  <c r="I330" i="3"/>
  <c r="G330" i="3"/>
  <c r="G51" i="10"/>
  <c r="G53" i="10"/>
  <c r="G48" i="10"/>
  <c r="G47" i="10"/>
  <c r="G45" i="10"/>
  <c r="G43" i="10"/>
  <c r="G40" i="3"/>
  <c r="G36" i="10"/>
  <c r="I131" i="3"/>
  <c r="G22" i="10"/>
  <c r="I203" i="3"/>
  <c r="G447" i="3"/>
  <c r="G10" i="10"/>
  <c r="G87" i="10"/>
  <c r="G508" i="3"/>
  <c r="G274" i="3"/>
  <c r="G273" i="3" s="1"/>
  <c r="G101" i="10"/>
  <c r="G100" i="10" s="1"/>
  <c r="F221" i="3"/>
  <c r="G325" i="3"/>
  <c r="G324" i="3" s="1"/>
  <c r="I8" i="3"/>
  <c r="I127" i="3"/>
  <c r="G282" i="3"/>
  <c r="G110" i="3"/>
  <c r="G109" i="3" s="1"/>
  <c r="I30" i="3"/>
  <c r="G238" i="3"/>
  <c r="I221" i="3"/>
  <c r="G76" i="3"/>
  <c r="F264" i="3"/>
  <c r="F257" i="3"/>
  <c r="F203" i="3"/>
  <c r="G58" i="3"/>
  <c r="G57" i="3" s="1"/>
  <c r="I194" i="3"/>
  <c r="F198" i="3"/>
  <c r="F8" i="3"/>
  <c r="I257" i="3"/>
  <c r="I11" i="10"/>
  <c r="F194" i="3"/>
  <c r="F188" i="3" s="1"/>
  <c r="I90" i="10"/>
  <c r="I28" i="10"/>
  <c r="I329" i="3"/>
  <c r="F209" i="3"/>
  <c r="I14" i="3"/>
  <c r="I198" i="3"/>
  <c r="G42" i="9"/>
  <c r="G450" i="3"/>
  <c r="G328" i="3"/>
  <c r="G117" i="3"/>
  <c r="G264" i="3"/>
  <c r="G219" i="3"/>
  <c r="G29" i="10"/>
  <c r="G78" i="3"/>
  <c r="G97" i="10"/>
  <c r="H421" i="3"/>
  <c r="G71" i="10"/>
  <c r="G11" i="10"/>
  <c r="G170" i="3"/>
  <c r="G63" i="10"/>
  <c r="G114" i="3"/>
  <c r="G424" i="3"/>
  <c r="G519" i="3"/>
  <c r="G516" i="3"/>
  <c r="G98" i="10"/>
  <c r="G399" i="3"/>
  <c r="G167" i="3"/>
  <c r="G166" i="3" s="1"/>
  <c r="G235" i="3"/>
  <c r="G453" i="3"/>
  <c r="H75" i="3"/>
  <c r="G23" i="9"/>
  <c r="G417" i="3"/>
  <c r="G60" i="10"/>
  <c r="G438" i="3"/>
  <c r="G247" i="3"/>
  <c r="G246" i="3" s="1"/>
  <c r="G107" i="3"/>
  <c r="G106" i="3" s="1"/>
  <c r="G468" i="3"/>
  <c r="G394" i="3"/>
  <c r="G243" i="3"/>
  <c r="G460" i="3"/>
  <c r="G459" i="3" s="1"/>
  <c r="G456" i="3"/>
  <c r="H237" i="3"/>
  <c r="G429" i="3"/>
  <c r="G433" i="3"/>
  <c r="G229" i="3"/>
  <c r="G87" i="3"/>
  <c r="C19" i="8"/>
  <c r="G31" i="9"/>
  <c r="H89" i="10"/>
  <c r="G48" i="9"/>
  <c r="G57" i="10"/>
  <c r="G92" i="3"/>
  <c r="G505" i="3"/>
  <c r="G267" i="3"/>
  <c r="G67" i="10"/>
  <c r="G73" i="10"/>
  <c r="G253" i="3"/>
  <c r="G104" i="3"/>
  <c r="G55" i="3"/>
  <c r="G54" i="3" s="1"/>
  <c r="H122" i="3"/>
  <c r="H142" i="3"/>
  <c r="H390" i="3"/>
  <c r="G192" i="3"/>
  <c r="H166" i="3"/>
  <c r="K166" i="3" s="1"/>
  <c r="H452" i="3"/>
  <c r="H327" i="3"/>
  <c r="H357" i="3"/>
  <c r="H246" i="3"/>
  <c r="H125" i="3"/>
  <c r="H433" i="3"/>
  <c r="G52" i="10"/>
  <c r="G360" i="3"/>
  <c r="G8" i="3"/>
  <c r="H319" i="3"/>
  <c r="H405" i="3"/>
  <c r="G61" i="3"/>
  <c r="H103" i="3"/>
  <c r="H169" i="3"/>
  <c r="G426" i="3"/>
  <c r="H8" i="3"/>
  <c r="H252" i="3"/>
  <c r="H192" i="3"/>
  <c r="G357" i="3"/>
  <c r="H175" i="3"/>
  <c r="H334" i="3"/>
  <c r="G96" i="10"/>
  <c r="H409" i="3"/>
  <c r="H160" i="3"/>
  <c r="H228" i="3"/>
  <c r="H12" i="3"/>
  <c r="H360" i="3"/>
  <c r="H369" i="3"/>
  <c r="G422" i="3"/>
  <c r="G27" i="10"/>
  <c r="H324" i="3"/>
  <c r="G334" i="3"/>
  <c r="H106" i="3"/>
  <c r="H234" i="3"/>
  <c r="G54" i="10"/>
  <c r="H109" i="3"/>
  <c r="G405" i="3"/>
  <c r="G369" i="3"/>
  <c r="H455" i="3"/>
  <c r="G88" i="10"/>
  <c r="H516" i="3"/>
  <c r="H459" i="3"/>
  <c r="H242" i="3"/>
  <c r="H96" i="10"/>
  <c r="H273" i="3"/>
  <c r="G65" i="3"/>
  <c r="G64" i="3" s="1"/>
  <c r="G89" i="10"/>
  <c r="G409" i="3"/>
  <c r="G408" i="3" s="1"/>
  <c r="G299" i="3"/>
  <c r="H136" i="3"/>
  <c r="G319" i="3"/>
  <c r="H449" i="3"/>
  <c r="G401" i="3"/>
  <c r="I19" i="9"/>
  <c r="J19" i="9" s="1"/>
  <c r="H31" i="9"/>
  <c r="I42" i="9"/>
  <c r="I23" i="9"/>
  <c r="J23" i="9" s="1"/>
  <c r="H221" i="3"/>
  <c r="G28" i="9"/>
  <c r="I31" i="9"/>
  <c r="H127" i="3"/>
  <c r="F96" i="10"/>
  <c r="H284" i="3"/>
  <c r="G136" i="3"/>
  <c r="G161" i="3"/>
  <c r="G23" i="3"/>
  <c r="G484" i="3"/>
  <c r="G13" i="10"/>
  <c r="H484" i="3"/>
  <c r="G390" i="3"/>
  <c r="H131" i="3"/>
  <c r="G284" i="3"/>
  <c r="H269" i="3"/>
  <c r="G83" i="10"/>
  <c r="G384" i="3"/>
  <c r="H52" i="10"/>
  <c r="H39" i="10"/>
  <c r="I97" i="10"/>
  <c r="G18" i="3"/>
  <c r="G37" i="10"/>
  <c r="F91" i="10"/>
  <c r="F89" i="10" s="1"/>
  <c r="H203" i="3"/>
  <c r="G175" i="3"/>
  <c r="H384" i="3"/>
  <c r="H257" i="3"/>
  <c r="H35" i="10"/>
  <c r="G365" i="3"/>
  <c r="F21" i="10"/>
  <c r="H194" i="3"/>
  <c r="H30" i="3"/>
  <c r="F92" i="10"/>
  <c r="H365" i="3"/>
  <c r="G50" i="3"/>
  <c r="H15" i="10"/>
  <c r="H198" i="3"/>
  <c r="G21" i="10"/>
  <c r="H31" i="10"/>
  <c r="I71" i="10"/>
  <c r="G30" i="3"/>
  <c r="H42" i="3"/>
  <c r="H37" i="10"/>
  <c r="H14" i="3"/>
  <c r="H27" i="10"/>
  <c r="H374" i="3"/>
  <c r="H299" i="3"/>
  <c r="H88" i="10"/>
  <c r="H21" i="10"/>
  <c r="H209" i="3"/>
  <c r="I91" i="10"/>
  <c r="I68" i="10"/>
  <c r="G131" i="3"/>
  <c r="F19" i="10"/>
  <c r="H83" i="10"/>
  <c r="H113" i="3"/>
  <c r="H44" i="10"/>
  <c r="G127" i="3"/>
  <c r="G194" i="3"/>
  <c r="H13" i="10"/>
  <c r="F97" i="10"/>
  <c r="F88" i="10"/>
  <c r="F101" i="10"/>
  <c r="F100" i="10" s="1"/>
  <c r="F99" i="10" s="1"/>
  <c r="I101" i="10"/>
  <c r="G221" i="3"/>
  <c r="G42" i="3"/>
  <c r="G19" i="10"/>
  <c r="G198" i="3"/>
  <c r="G14" i="3"/>
  <c r="H19" i="10"/>
  <c r="G15" i="10"/>
  <c r="F83" i="10"/>
  <c r="F9" i="10"/>
  <c r="F8" i="10" s="1"/>
  <c r="G12" i="3"/>
  <c r="G203" i="3"/>
  <c r="H82" i="3"/>
  <c r="H50" i="3"/>
  <c r="F15" i="10"/>
  <c r="G269" i="3"/>
  <c r="G240" i="3"/>
  <c r="G257" i="3"/>
  <c r="G83" i="3"/>
  <c r="G122" i="3"/>
  <c r="G39" i="10"/>
  <c r="G142" i="3"/>
  <c r="G209" i="3"/>
  <c r="G31" i="10"/>
  <c r="G44" i="10"/>
  <c r="G154" i="3"/>
  <c r="H9" i="10"/>
  <c r="H189" i="3"/>
  <c r="G189" i="3"/>
  <c r="G9" i="10"/>
  <c r="H205" i="12" l="1"/>
  <c r="J210" i="12"/>
  <c r="I210" i="12"/>
  <c r="I228" i="12"/>
  <c r="J228" i="12"/>
  <c r="J206" i="12"/>
  <c r="I206" i="12"/>
  <c r="K329" i="3"/>
  <c r="J329" i="3"/>
  <c r="K30" i="3"/>
  <c r="J30" i="3"/>
  <c r="K454" i="3"/>
  <c r="J454" i="3"/>
  <c r="K375" i="3"/>
  <c r="J375" i="3"/>
  <c r="K361" i="3"/>
  <c r="J361" i="3"/>
  <c r="K379" i="3"/>
  <c r="J379" i="3"/>
  <c r="K436" i="3"/>
  <c r="J436" i="3"/>
  <c r="J461" i="3"/>
  <c r="K461" i="3"/>
  <c r="K97" i="3"/>
  <c r="J97" i="3"/>
  <c r="K344" i="3"/>
  <c r="J344" i="3"/>
  <c r="J284" i="3"/>
  <c r="K284" i="3"/>
  <c r="K175" i="3"/>
  <c r="J175" i="3"/>
  <c r="J45" i="10"/>
  <c r="K45" i="10"/>
  <c r="K161" i="3"/>
  <c r="J161" i="3"/>
  <c r="K10" i="10"/>
  <c r="J10" i="10"/>
  <c r="J57" i="3"/>
  <c r="J472" i="3"/>
  <c r="K472" i="3"/>
  <c r="K274" i="3"/>
  <c r="J274" i="3"/>
  <c r="K357" i="3"/>
  <c r="J357" i="3"/>
  <c r="I500" i="3"/>
  <c r="J501" i="3"/>
  <c r="K501" i="3"/>
  <c r="K55" i="3"/>
  <c r="J55" i="3"/>
  <c r="K65" i="3"/>
  <c r="J65" i="3"/>
  <c r="K194" i="3"/>
  <c r="J194" i="3"/>
  <c r="J8" i="3"/>
  <c r="K8" i="3"/>
  <c r="K211" i="3"/>
  <c r="J211" i="3"/>
  <c r="K448" i="3"/>
  <c r="J448" i="3"/>
  <c r="J88" i="3"/>
  <c r="K88" i="3"/>
  <c r="K303" i="3"/>
  <c r="J303" i="3"/>
  <c r="K84" i="3"/>
  <c r="J84" i="3"/>
  <c r="J85" i="10"/>
  <c r="K85" i="10"/>
  <c r="J79" i="10"/>
  <c r="K79" i="10"/>
  <c r="K243" i="3"/>
  <c r="J243" i="3"/>
  <c r="K42" i="3"/>
  <c r="J42" i="3"/>
  <c r="K235" i="3"/>
  <c r="J235" i="3"/>
  <c r="K192" i="3"/>
  <c r="J192" i="3"/>
  <c r="K122" i="3"/>
  <c r="J122" i="3"/>
  <c r="I515" i="3"/>
  <c r="J516" i="3"/>
  <c r="K516" i="3"/>
  <c r="I401" i="3"/>
  <c r="K402" i="3"/>
  <c r="J402" i="3"/>
  <c r="K16" i="10"/>
  <c r="J16" i="10"/>
  <c r="J101" i="10"/>
  <c r="K68" i="10"/>
  <c r="J68" i="10"/>
  <c r="J71" i="10"/>
  <c r="K71" i="10"/>
  <c r="K97" i="10"/>
  <c r="J97" i="10"/>
  <c r="K198" i="3"/>
  <c r="J198" i="3"/>
  <c r="J28" i="10"/>
  <c r="K28" i="10"/>
  <c r="K257" i="3"/>
  <c r="J257" i="3"/>
  <c r="K203" i="3"/>
  <c r="J203" i="3"/>
  <c r="K330" i="3"/>
  <c r="J330" i="3"/>
  <c r="K50" i="3"/>
  <c r="J50" i="3"/>
  <c r="K269" i="3"/>
  <c r="J269" i="3"/>
  <c r="J457" i="3"/>
  <c r="K457" i="3"/>
  <c r="J108" i="3"/>
  <c r="K108" i="3"/>
  <c r="I25" i="10"/>
  <c r="K295" i="3"/>
  <c r="J295" i="3"/>
  <c r="K392" i="3"/>
  <c r="J392" i="3"/>
  <c r="K475" i="3"/>
  <c r="J475" i="3"/>
  <c r="K294" i="3"/>
  <c r="J294" i="3"/>
  <c r="K115" i="3"/>
  <c r="J115" i="3"/>
  <c r="K142" i="3"/>
  <c r="J142" i="3"/>
  <c r="K478" i="3"/>
  <c r="J478" i="3"/>
  <c r="K378" i="3"/>
  <c r="J378" i="3"/>
  <c r="K98" i="3"/>
  <c r="J98" i="3"/>
  <c r="J469" i="3"/>
  <c r="K469" i="3"/>
  <c r="K296" i="3"/>
  <c r="J296" i="3"/>
  <c r="K90" i="3"/>
  <c r="J90" i="3"/>
  <c r="K79" i="3"/>
  <c r="J79" i="3"/>
  <c r="K102" i="3"/>
  <c r="J102" i="3"/>
  <c r="K289" i="3"/>
  <c r="J289" i="3"/>
  <c r="K298" i="3"/>
  <c r="J298" i="3"/>
  <c r="K307" i="3"/>
  <c r="J307" i="3"/>
  <c r="K264" i="3"/>
  <c r="J264" i="3"/>
  <c r="K229" i="3"/>
  <c r="J229" i="3"/>
  <c r="K29" i="10"/>
  <c r="J29" i="10"/>
  <c r="K189" i="3"/>
  <c r="J189" i="3"/>
  <c r="K22" i="10"/>
  <c r="J22" i="10"/>
  <c r="K253" i="3"/>
  <c r="J253" i="3"/>
  <c r="K36" i="10"/>
  <c r="J36" i="10"/>
  <c r="J152" i="3"/>
  <c r="K152" i="3"/>
  <c r="K335" i="3"/>
  <c r="J335" i="3"/>
  <c r="K240" i="3"/>
  <c r="J240" i="3"/>
  <c r="I64" i="3"/>
  <c r="K71" i="3"/>
  <c r="J71" i="3"/>
  <c r="I54" i="3"/>
  <c r="K125" i="3"/>
  <c r="J125" i="3"/>
  <c r="K406" i="3"/>
  <c r="J406" i="3"/>
  <c r="K64" i="10"/>
  <c r="J64" i="10"/>
  <c r="K18" i="3"/>
  <c r="J18" i="3"/>
  <c r="K72" i="10"/>
  <c r="J72" i="10"/>
  <c r="K394" i="3"/>
  <c r="J394" i="3"/>
  <c r="K62" i="3"/>
  <c r="J62" i="3"/>
  <c r="J11" i="10"/>
  <c r="K11" i="10"/>
  <c r="K423" i="3"/>
  <c r="J423" i="3"/>
  <c r="K427" i="3"/>
  <c r="J427" i="3"/>
  <c r="J136" i="3"/>
  <c r="K136" i="3"/>
  <c r="J446" i="3"/>
  <c r="K446" i="3"/>
  <c r="K99" i="3"/>
  <c r="J99" i="3"/>
  <c r="J91" i="10"/>
  <c r="K91" i="10"/>
  <c r="K14" i="3"/>
  <c r="J14" i="3"/>
  <c r="K90" i="10"/>
  <c r="J90" i="10"/>
  <c r="K221" i="3"/>
  <c r="J221" i="3"/>
  <c r="K445" i="3"/>
  <c r="J445" i="3"/>
  <c r="K100" i="3"/>
  <c r="J100" i="3"/>
  <c r="K442" i="3"/>
  <c r="J442" i="3"/>
  <c r="K434" i="3"/>
  <c r="J434" i="3"/>
  <c r="K314" i="3"/>
  <c r="J314" i="3"/>
  <c r="K85" i="3"/>
  <c r="J85" i="3"/>
  <c r="K105" i="3"/>
  <c r="J105" i="3"/>
  <c r="J154" i="3"/>
  <c r="K154" i="3"/>
  <c r="K86" i="3"/>
  <c r="J86" i="3"/>
  <c r="K81" i="3"/>
  <c r="J81" i="3"/>
  <c r="K451" i="3"/>
  <c r="J451" i="3"/>
  <c r="K93" i="3"/>
  <c r="J93" i="3"/>
  <c r="K444" i="3"/>
  <c r="J444" i="3"/>
  <c r="J170" i="3"/>
  <c r="K170" i="3"/>
  <c r="J96" i="3"/>
  <c r="K96" i="3"/>
  <c r="K363" i="3"/>
  <c r="J363" i="3"/>
  <c r="K439" i="3"/>
  <c r="J439" i="3"/>
  <c r="K492" i="3"/>
  <c r="J492" i="3"/>
  <c r="K432" i="3"/>
  <c r="J432" i="3"/>
  <c r="J67" i="10"/>
  <c r="K67" i="10"/>
  <c r="K48" i="10"/>
  <c r="J48" i="10"/>
  <c r="K54" i="10"/>
  <c r="J54" i="10"/>
  <c r="K98" i="10"/>
  <c r="J98" i="10"/>
  <c r="J87" i="10"/>
  <c r="K87" i="10"/>
  <c r="J41" i="10"/>
  <c r="K41" i="10"/>
  <c r="J61" i="3"/>
  <c r="K470" i="3"/>
  <c r="J470" i="3"/>
  <c r="K325" i="3"/>
  <c r="J325" i="3"/>
  <c r="K511" i="3"/>
  <c r="J511" i="3"/>
  <c r="K463" i="3"/>
  <c r="J463" i="3"/>
  <c r="K279" i="3"/>
  <c r="J279" i="3"/>
  <c r="J12" i="3"/>
  <c r="K12" i="3"/>
  <c r="I408" i="3"/>
  <c r="K409" i="3"/>
  <c r="J409" i="3"/>
  <c r="J33" i="10"/>
  <c r="K33" i="10"/>
  <c r="K399" i="3"/>
  <c r="J399" i="3"/>
  <c r="K495" i="3"/>
  <c r="J495" i="3"/>
  <c r="J80" i="10"/>
  <c r="K80" i="10"/>
  <c r="K127" i="3"/>
  <c r="J127" i="3"/>
  <c r="K131" i="3"/>
  <c r="J131" i="3"/>
  <c r="I46" i="10"/>
  <c r="J316" i="3"/>
  <c r="K316" i="3"/>
  <c r="K418" i="3"/>
  <c r="J418" i="3"/>
  <c r="K290" i="3"/>
  <c r="J290" i="3"/>
  <c r="K370" i="3"/>
  <c r="J370" i="3"/>
  <c r="K462" i="3"/>
  <c r="J462" i="3"/>
  <c r="K368" i="3"/>
  <c r="J368" i="3"/>
  <c r="K111" i="3"/>
  <c r="J111" i="3"/>
  <c r="J366" i="3"/>
  <c r="K366" i="3"/>
  <c r="K425" i="3"/>
  <c r="J425" i="3"/>
  <c r="K94" i="3"/>
  <c r="J94" i="3"/>
  <c r="K349" i="3"/>
  <c r="J349" i="3"/>
  <c r="K301" i="3"/>
  <c r="J301" i="3"/>
  <c r="K387" i="3"/>
  <c r="J387" i="3"/>
  <c r="K381" i="3"/>
  <c r="J381" i="3"/>
  <c r="K322" i="3"/>
  <c r="J322" i="3"/>
  <c r="K443" i="3"/>
  <c r="J443" i="3"/>
  <c r="K116" i="3"/>
  <c r="J116" i="3"/>
  <c r="K53" i="10"/>
  <c r="J53" i="10"/>
  <c r="K84" i="10"/>
  <c r="J84" i="10"/>
  <c r="J51" i="10"/>
  <c r="K51" i="10"/>
  <c r="K247" i="3"/>
  <c r="J247" i="3"/>
  <c r="J43" i="10"/>
  <c r="K43" i="10"/>
  <c r="K267" i="3"/>
  <c r="J267" i="3"/>
  <c r="J47" i="10"/>
  <c r="K47" i="10"/>
  <c r="J398" i="3"/>
  <c r="J76" i="3"/>
  <c r="K76" i="3"/>
  <c r="K23" i="3"/>
  <c r="J23" i="3"/>
  <c r="K219" i="3"/>
  <c r="J219" i="3"/>
  <c r="K282" i="3"/>
  <c r="J282" i="3"/>
  <c r="J238" i="3"/>
  <c r="K238" i="3"/>
  <c r="K117" i="3"/>
  <c r="J117" i="3"/>
  <c r="K183" i="3"/>
  <c r="J183" i="3"/>
  <c r="J393" i="3"/>
  <c r="K93" i="10"/>
  <c r="J93" i="10"/>
  <c r="K58" i="3"/>
  <c r="J58" i="3"/>
  <c r="K48" i="9"/>
  <c r="H47" i="9"/>
  <c r="K28" i="9"/>
  <c r="G500" i="3"/>
  <c r="K42" i="9"/>
  <c r="K23" i="9"/>
  <c r="G188" i="3"/>
  <c r="F181" i="12"/>
  <c r="I32" i="10"/>
  <c r="I34" i="10"/>
  <c r="F37" i="10"/>
  <c r="F30" i="10" s="1"/>
  <c r="I26" i="10"/>
  <c r="I24" i="10"/>
  <c r="K7" i="9"/>
  <c r="G378" i="3"/>
  <c r="K31" i="9"/>
  <c r="F303" i="12"/>
  <c r="G6" i="12"/>
  <c r="G5" i="12" s="1"/>
  <c r="F99" i="12"/>
  <c r="F133" i="12"/>
  <c r="F268" i="12"/>
  <c r="F72" i="12"/>
  <c r="F84" i="12"/>
  <c r="F204" i="12"/>
  <c r="F234" i="12"/>
  <c r="G19" i="12"/>
  <c r="H356" i="12"/>
  <c r="H302" i="12" s="1"/>
  <c r="F197" i="3"/>
  <c r="F187" i="3" s="1"/>
  <c r="F277" i="3"/>
  <c r="F276" i="3" s="1"/>
  <c r="H61" i="10"/>
  <c r="H78" i="10"/>
  <c r="H77" i="10" s="1"/>
  <c r="H197" i="3"/>
  <c r="G287" i="3"/>
  <c r="H287" i="3"/>
  <c r="H59" i="10"/>
  <c r="K101" i="10"/>
  <c r="G197" i="3"/>
  <c r="F356" i="12"/>
  <c r="F7" i="3"/>
  <c r="F6" i="3" s="1"/>
  <c r="F5" i="3" s="1"/>
  <c r="I362" i="3"/>
  <c r="I38" i="9"/>
  <c r="J38" i="9" s="1"/>
  <c r="H235" i="12"/>
  <c r="H234" i="12" s="1"/>
  <c r="F18" i="12"/>
  <c r="H19" i="12"/>
  <c r="H18" i="12" s="1"/>
  <c r="H176" i="12"/>
  <c r="H175" i="12" s="1"/>
  <c r="H134" i="12"/>
  <c r="H133" i="12" s="1"/>
  <c r="H7" i="12"/>
  <c r="H6" i="12" s="1"/>
  <c r="H5" i="12" s="1"/>
  <c r="H269" i="12"/>
  <c r="H268" i="12" s="1"/>
  <c r="I237" i="3"/>
  <c r="H401" i="3"/>
  <c r="I92" i="10"/>
  <c r="H54" i="3"/>
  <c r="H398" i="3"/>
  <c r="K398" i="3" s="1"/>
  <c r="I49" i="3"/>
  <c r="I63" i="10"/>
  <c r="H467" i="3"/>
  <c r="I360" i="3"/>
  <c r="I278" i="3"/>
  <c r="H504" i="3"/>
  <c r="H92" i="10"/>
  <c r="H66" i="10"/>
  <c r="I324" i="3"/>
  <c r="I234" i="3"/>
  <c r="I100" i="10"/>
  <c r="I121" i="3"/>
  <c r="I384" i="3"/>
  <c r="I166" i="3"/>
  <c r="H57" i="3"/>
  <c r="K57" i="3" s="1"/>
  <c r="I334" i="3"/>
  <c r="I405" i="3"/>
  <c r="I174" i="3"/>
  <c r="H40" i="10"/>
  <c r="I242" i="3"/>
  <c r="I160" i="3"/>
  <c r="H70" i="10"/>
  <c r="I40" i="10"/>
  <c r="I514" i="3"/>
  <c r="I390" i="3"/>
  <c r="I369" i="3"/>
  <c r="I468" i="3"/>
  <c r="I169" i="3"/>
  <c r="I228" i="3"/>
  <c r="I246" i="3"/>
  <c r="I252" i="3"/>
  <c r="I273" i="3"/>
  <c r="I504" i="3"/>
  <c r="I47" i="9"/>
  <c r="H393" i="3"/>
  <c r="K393" i="3" s="1"/>
  <c r="I57" i="10"/>
  <c r="I320" i="3"/>
  <c r="I27" i="10"/>
  <c r="I17" i="3"/>
  <c r="I484" i="3"/>
  <c r="H61" i="3"/>
  <c r="K61" i="3" s="1"/>
  <c r="I188" i="3"/>
  <c r="I293" i="3"/>
  <c r="I288" i="3"/>
  <c r="I38" i="10"/>
  <c r="I299" i="3"/>
  <c r="I209" i="3"/>
  <c r="I87" i="3"/>
  <c r="I88" i="10"/>
  <c r="I365" i="3"/>
  <c r="I130" i="3"/>
  <c r="I73" i="10"/>
  <c r="I374" i="3"/>
  <c r="I13" i="10"/>
  <c r="I39" i="10"/>
  <c r="I7" i="9"/>
  <c r="J7" i="9" s="1"/>
  <c r="E19" i="8"/>
  <c r="I92" i="3"/>
  <c r="I438" i="3"/>
  <c r="I20" i="10"/>
  <c r="I52" i="10"/>
  <c r="I114" i="3"/>
  <c r="H12" i="10"/>
  <c r="I328" i="3"/>
  <c r="I107" i="3"/>
  <c r="H55" i="10"/>
  <c r="I460" i="3"/>
  <c r="I417" i="3"/>
  <c r="I426" i="3"/>
  <c r="I80" i="3"/>
  <c r="I424" i="3"/>
  <c r="I101" i="3"/>
  <c r="H174" i="3"/>
  <c r="I62" i="10"/>
  <c r="H95" i="10"/>
  <c r="I83" i="3"/>
  <c r="I433" i="3"/>
  <c r="I312" i="3"/>
  <c r="I343" i="3"/>
  <c r="I453" i="3"/>
  <c r="I447" i="3"/>
  <c r="I104" i="3"/>
  <c r="I450" i="3"/>
  <c r="H408" i="3"/>
  <c r="I456" i="3"/>
  <c r="I256" i="3"/>
  <c r="I86" i="10"/>
  <c r="I422" i="3"/>
  <c r="I110" i="3"/>
  <c r="H99" i="10"/>
  <c r="I78" i="3"/>
  <c r="I429" i="3"/>
  <c r="H474" i="3"/>
  <c r="G474" i="3"/>
  <c r="G467" i="3"/>
  <c r="G449" i="3"/>
  <c r="I7" i="3"/>
  <c r="F256" i="3"/>
  <c r="F251" i="3" s="1"/>
  <c r="I89" i="10"/>
  <c r="G75" i="3"/>
  <c r="G103" i="3"/>
  <c r="H50" i="10"/>
  <c r="G398" i="3"/>
  <c r="G515" i="3"/>
  <c r="G455" i="3"/>
  <c r="I60" i="10"/>
  <c r="G327" i="3"/>
  <c r="G169" i="3"/>
  <c r="G234" i="3"/>
  <c r="G59" i="10"/>
  <c r="G113" i="3"/>
  <c r="G228" i="3"/>
  <c r="G242" i="3"/>
  <c r="G393" i="3"/>
  <c r="G66" i="10"/>
  <c r="G504" i="3"/>
  <c r="G503" i="3" s="1"/>
  <c r="G452" i="3"/>
  <c r="G252" i="3"/>
  <c r="G95" i="10"/>
  <c r="G428" i="3"/>
  <c r="G56" i="10"/>
  <c r="G70" i="10"/>
  <c r="G40" i="10"/>
  <c r="G50" i="10"/>
  <c r="G49" i="10" s="1"/>
  <c r="H6" i="9"/>
  <c r="G78" i="10"/>
  <c r="G77" i="10" s="1"/>
  <c r="G23" i="10"/>
  <c r="H428" i="3"/>
  <c r="G47" i="9"/>
  <c r="H42" i="10"/>
  <c r="G421" i="3"/>
  <c r="H8" i="10"/>
  <c r="H74" i="3"/>
  <c r="H515" i="3"/>
  <c r="G82" i="3"/>
  <c r="H356" i="3"/>
  <c r="H130" i="3"/>
  <c r="G342" i="3"/>
  <c r="G337" i="3" s="1"/>
  <c r="H389" i="3"/>
  <c r="H7" i="3"/>
  <c r="G278" i="3"/>
  <c r="H458" i="3"/>
  <c r="H112" i="3"/>
  <c r="G174" i="3"/>
  <c r="G160" i="3"/>
  <c r="H121" i="3"/>
  <c r="G12" i="10"/>
  <c r="G356" i="3"/>
  <c r="G458" i="3"/>
  <c r="G237" i="3"/>
  <c r="H49" i="3"/>
  <c r="G49" i="3"/>
  <c r="G389" i="3"/>
  <c r="H278" i="3"/>
  <c r="G99" i="10"/>
  <c r="G42" i="10"/>
  <c r="G6" i="9"/>
  <c r="H342" i="3"/>
  <c r="I19" i="10"/>
  <c r="I96" i="10"/>
  <c r="G17" i="3"/>
  <c r="I35" i="10"/>
  <c r="I15" i="10"/>
  <c r="I78" i="10"/>
  <c r="I83" i="10"/>
  <c r="I21" i="10"/>
  <c r="H256" i="3"/>
  <c r="G18" i="10"/>
  <c r="H23" i="10"/>
  <c r="I37" i="10"/>
  <c r="H188" i="3"/>
  <c r="H17" i="3"/>
  <c r="F18" i="10"/>
  <c r="H364" i="3"/>
  <c r="H30" i="10"/>
  <c r="H14" i="10"/>
  <c r="F95" i="10"/>
  <c r="I31" i="10"/>
  <c r="H18" i="10"/>
  <c r="H82" i="10"/>
  <c r="G14" i="10"/>
  <c r="I66" i="10"/>
  <c r="I44" i="10"/>
  <c r="G404" i="3"/>
  <c r="F23" i="10"/>
  <c r="I9" i="10"/>
  <c r="F82" i="10"/>
  <c r="G7" i="3"/>
  <c r="F14" i="10"/>
  <c r="F7" i="10" s="1"/>
  <c r="G82" i="10"/>
  <c r="G61" i="10"/>
  <c r="G256" i="3"/>
  <c r="G130" i="3"/>
  <c r="G121" i="3"/>
  <c r="G8" i="10"/>
  <c r="H204" i="12" l="1"/>
  <c r="I205" i="12"/>
  <c r="J205" i="12"/>
  <c r="J19" i="10"/>
  <c r="K19" i="10"/>
  <c r="J31" i="10"/>
  <c r="K31" i="10"/>
  <c r="K37" i="10"/>
  <c r="J37" i="10"/>
  <c r="K21" i="10"/>
  <c r="J21" i="10"/>
  <c r="J35" i="10"/>
  <c r="K35" i="10"/>
  <c r="J60" i="10"/>
  <c r="K60" i="10"/>
  <c r="K256" i="3"/>
  <c r="J256" i="3"/>
  <c r="J104" i="3"/>
  <c r="K104" i="3"/>
  <c r="K312" i="3"/>
  <c r="J312" i="3"/>
  <c r="K62" i="10"/>
  <c r="J62" i="10"/>
  <c r="J80" i="3"/>
  <c r="K80" i="3"/>
  <c r="K114" i="3"/>
  <c r="J114" i="3"/>
  <c r="J92" i="3"/>
  <c r="K92" i="3"/>
  <c r="J13" i="10"/>
  <c r="K13" i="10"/>
  <c r="K365" i="3"/>
  <c r="J365" i="3"/>
  <c r="K299" i="3"/>
  <c r="J299" i="3"/>
  <c r="J188" i="3"/>
  <c r="K188" i="3"/>
  <c r="J27" i="10"/>
  <c r="K27" i="10"/>
  <c r="K246" i="3"/>
  <c r="J246" i="3"/>
  <c r="K369" i="3"/>
  <c r="J369" i="3"/>
  <c r="K174" i="3"/>
  <c r="J174" i="3"/>
  <c r="K234" i="3"/>
  <c r="J234" i="3"/>
  <c r="J63" i="10"/>
  <c r="K63" i="10"/>
  <c r="J92" i="10"/>
  <c r="K92" i="10"/>
  <c r="K34" i="10"/>
  <c r="J34" i="10"/>
  <c r="K408" i="3"/>
  <c r="J408" i="3"/>
  <c r="K66" i="10"/>
  <c r="J66" i="10"/>
  <c r="J83" i="10"/>
  <c r="K83" i="10"/>
  <c r="K7" i="3"/>
  <c r="J7" i="3"/>
  <c r="K110" i="3"/>
  <c r="J110" i="3"/>
  <c r="J456" i="3"/>
  <c r="K456" i="3"/>
  <c r="K447" i="3"/>
  <c r="J447" i="3"/>
  <c r="K433" i="3"/>
  <c r="J433" i="3"/>
  <c r="K426" i="3"/>
  <c r="J426" i="3"/>
  <c r="K107" i="3"/>
  <c r="J107" i="3"/>
  <c r="J52" i="10"/>
  <c r="K52" i="10"/>
  <c r="K374" i="3"/>
  <c r="J374" i="3"/>
  <c r="J88" i="10"/>
  <c r="K88" i="10"/>
  <c r="K38" i="10"/>
  <c r="J38" i="10"/>
  <c r="K320" i="3"/>
  <c r="J320" i="3"/>
  <c r="J504" i="3"/>
  <c r="K504" i="3"/>
  <c r="J228" i="3"/>
  <c r="K228" i="3"/>
  <c r="K390" i="3"/>
  <c r="J390" i="3"/>
  <c r="J160" i="3"/>
  <c r="K160" i="3"/>
  <c r="K405" i="3"/>
  <c r="J405" i="3"/>
  <c r="K384" i="3"/>
  <c r="J384" i="3"/>
  <c r="J324" i="3"/>
  <c r="K324" i="3"/>
  <c r="K278" i="3"/>
  <c r="J278" i="3"/>
  <c r="K49" i="3"/>
  <c r="J49" i="3"/>
  <c r="J24" i="10"/>
  <c r="K24" i="10"/>
  <c r="K32" i="10"/>
  <c r="J32" i="10"/>
  <c r="K46" i="10"/>
  <c r="J46" i="10"/>
  <c r="K25" i="10"/>
  <c r="J25" i="10"/>
  <c r="K500" i="3"/>
  <c r="J500" i="3"/>
  <c r="J15" i="10"/>
  <c r="K15" i="10"/>
  <c r="J9" i="10"/>
  <c r="K9" i="10"/>
  <c r="K78" i="10"/>
  <c r="J78" i="10"/>
  <c r="J96" i="10"/>
  <c r="K96" i="10"/>
  <c r="K429" i="3"/>
  <c r="J429" i="3"/>
  <c r="K422" i="3"/>
  <c r="J422" i="3"/>
  <c r="J453" i="3"/>
  <c r="K453" i="3"/>
  <c r="K83" i="3"/>
  <c r="J83" i="3"/>
  <c r="K101" i="3"/>
  <c r="J101" i="3"/>
  <c r="K417" i="3"/>
  <c r="J417" i="3"/>
  <c r="K328" i="3"/>
  <c r="J328" i="3"/>
  <c r="J20" i="10"/>
  <c r="K20" i="10"/>
  <c r="J73" i="10"/>
  <c r="K73" i="10"/>
  <c r="K87" i="3"/>
  <c r="J87" i="3"/>
  <c r="K288" i="3"/>
  <c r="J288" i="3"/>
  <c r="K484" i="3"/>
  <c r="J484" i="3"/>
  <c r="K57" i="10"/>
  <c r="J57" i="10"/>
  <c r="K273" i="3"/>
  <c r="J273" i="3"/>
  <c r="K169" i="3"/>
  <c r="J169" i="3"/>
  <c r="J514" i="3"/>
  <c r="K242" i="3"/>
  <c r="J242" i="3"/>
  <c r="J334" i="3"/>
  <c r="K334" i="3"/>
  <c r="K121" i="3"/>
  <c r="J121" i="3"/>
  <c r="K360" i="3"/>
  <c r="J360" i="3"/>
  <c r="K237" i="3"/>
  <c r="J237" i="3"/>
  <c r="K26" i="10"/>
  <c r="J26" i="10"/>
  <c r="J64" i="3"/>
  <c r="K64" i="3"/>
  <c r="K515" i="3"/>
  <c r="J515" i="3"/>
  <c r="K44" i="10"/>
  <c r="J44" i="10"/>
  <c r="K89" i="10"/>
  <c r="J89" i="10"/>
  <c r="K78" i="3"/>
  <c r="J78" i="3"/>
  <c r="K86" i="10"/>
  <c r="J86" i="10"/>
  <c r="K450" i="3"/>
  <c r="J450" i="3"/>
  <c r="K343" i="3"/>
  <c r="J343" i="3"/>
  <c r="K424" i="3"/>
  <c r="J424" i="3"/>
  <c r="J460" i="3"/>
  <c r="K460" i="3"/>
  <c r="K438" i="3"/>
  <c r="J438" i="3"/>
  <c r="J39" i="10"/>
  <c r="K39" i="10"/>
  <c r="K130" i="3"/>
  <c r="J130" i="3"/>
  <c r="I197" i="3"/>
  <c r="K209" i="3"/>
  <c r="J209" i="3"/>
  <c r="K293" i="3"/>
  <c r="J293" i="3"/>
  <c r="K17" i="3"/>
  <c r="J17" i="3"/>
  <c r="J252" i="3"/>
  <c r="K252" i="3"/>
  <c r="I467" i="3"/>
  <c r="K468" i="3"/>
  <c r="J468" i="3"/>
  <c r="K40" i="10"/>
  <c r="J40" i="10"/>
  <c r="K100" i="10"/>
  <c r="J100" i="10"/>
  <c r="K362" i="3"/>
  <c r="J362" i="3"/>
  <c r="K54" i="3"/>
  <c r="J54" i="3"/>
  <c r="K401" i="3"/>
  <c r="J401" i="3"/>
  <c r="K47" i="9"/>
  <c r="H466" i="3"/>
  <c r="G466" i="3"/>
  <c r="F71" i="12"/>
  <c r="H58" i="10"/>
  <c r="F176" i="12"/>
  <c r="H83" i="12"/>
  <c r="G35" i="10"/>
  <c r="G374" i="3"/>
  <c r="H5" i="9"/>
  <c r="E20" i="8" s="1"/>
  <c r="K6" i="9"/>
  <c r="G187" i="3"/>
  <c r="F233" i="12"/>
  <c r="F186" i="3"/>
  <c r="F4" i="3" s="1"/>
  <c r="G18" i="12"/>
  <c r="H65" i="10"/>
  <c r="I187" i="3"/>
  <c r="I287" i="3"/>
  <c r="H69" i="10"/>
  <c r="H503" i="3"/>
  <c r="H187" i="3"/>
  <c r="F302" i="12"/>
  <c r="F19" i="8"/>
  <c r="H233" i="12"/>
  <c r="I60" i="3"/>
  <c r="H404" i="3"/>
  <c r="I120" i="3"/>
  <c r="I503" i="3"/>
  <c r="I99" i="10"/>
  <c r="I113" i="3"/>
  <c r="I319" i="3"/>
  <c r="I513" i="3"/>
  <c r="I173" i="3"/>
  <c r="I8" i="10"/>
  <c r="I65" i="10"/>
  <c r="I95" i="10"/>
  <c r="I251" i="3"/>
  <c r="I56" i="10"/>
  <c r="I389" i="3"/>
  <c r="I404" i="3"/>
  <c r="H173" i="3"/>
  <c r="I12" i="10"/>
  <c r="H60" i="3"/>
  <c r="I6" i="3"/>
  <c r="I70" i="10"/>
  <c r="I474" i="3"/>
  <c r="I364" i="3"/>
  <c r="I82" i="3"/>
  <c r="I50" i="10"/>
  <c r="I82" i="10"/>
  <c r="I61" i="10"/>
  <c r="C20" i="8"/>
  <c r="G5" i="9"/>
  <c r="D20" i="8" s="1"/>
  <c r="I6" i="9"/>
  <c r="J6" i="9" s="1"/>
  <c r="I327" i="3"/>
  <c r="I356" i="3"/>
  <c r="I428" i="3"/>
  <c r="E18" i="8"/>
  <c r="I449" i="3"/>
  <c r="I103" i="3"/>
  <c r="I452" i="3"/>
  <c r="I59" i="10"/>
  <c r="I75" i="3"/>
  <c r="I109" i="3"/>
  <c r="I459" i="3"/>
  <c r="H420" i="3"/>
  <c r="H49" i="10"/>
  <c r="I421" i="3"/>
  <c r="I106" i="3"/>
  <c r="H81" i="10"/>
  <c r="H337" i="3"/>
  <c r="I455" i="3"/>
  <c r="I342" i="3"/>
  <c r="C18" i="8"/>
  <c r="G55" i="10"/>
  <c r="G112" i="3"/>
  <c r="G65" i="10"/>
  <c r="G514" i="3"/>
  <c r="G513" i="3" s="1"/>
  <c r="G69" i="10"/>
  <c r="H73" i="3"/>
  <c r="H7" i="10"/>
  <c r="G277" i="3"/>
  <c r="H120" i="3"/>
  <c r="H277" i="3"/>
  <c r="D18" i="8"/>
  <c r="G173" i="3"/>
  <c r="G420" i="3"/>
  <c r="G419" i="3" s="1"/>
  <c r="H514" i="3"/>
  <c r="K514" i="3" s="1"/>
  <c r="H355" i="3"/>
  <c r="G81" i="10"/>
  <c r="G76" i="10" s="1"/>
  <c r="H6" i="3"/>
  <c r="H251" i="3"/>
  <c r="G60" i="3"/>
  <c r="G74" i="3"/>
  <c r="I42" i="10"/>
  <c r="F17" i="10"/>
  <c r="F6" i="10" s="1"/>
  <c r="D19" i="8"/>
  <c r="F81" i="10"/>
  <c r="F76" i="10" s="1"/>
  <c r="C22" i="8" s="1"/>
  <c r="I77" i="10"/>
  <c r="I18" i="10"/>
  <c r="H17" i="10"/>
  <c r="I23" i="10"/>
  <c r="I30" i="10"/>
  <c r="I14" i="10"/>
  <c r="G6" i="3"/>
  <c r="G120" i="3"/>
  <c r="G58" i="10"/>
  <c r="G251" i="3"/>
  <c r="G7" i="10"/>
  <c r="H19" i="8" l="1"/>
  <c r="G19" i="8"/>
  <c r="I83" i="12"/>
  <c r="J83" i="12"/>
  <c r="I204" i="12"/>
  <c r="J204" i="12"/>
  <c r="K109" i="3"/>
  <c r="J109" i="3"/>
  <c r="K30" i="10"/>
  <c r="J30" i="10"/>
  <c r="J59" i="10"/>
  <c r="K59" i="10"/>
  <c r="K82" i="10"/>
  <c r="J82" i="10"/>
  <c r="I466" i="3"/>
  <c r="K474" i="3"/>
  <c r="J474" i="3"/>
  <c r="K12" i="10"/>
  <c r="J12" i="10"/>
  <c r="J56" i="10"/>
  <c r="K56" i="10"/>
  <c r="K8" i="10"/>
  <c r="J8" i="10"/>
  <c r="K113" i="3"/>
  <c r="J113" i="3"/>
  <c r="K287" i="3"/>
  <c r="J287" i="3"/>
  <c r="K467" i="3"/>
  <c r="J467" i="3"/>
  <c r="K14" i="10"/>
  <c r="J14" i="10"/>
  <c r="K421" i="3"/>
  <c r="J421" i="3"/>
  <c r="K42" i="10"/>
  <c r="J42" i="10"/>
  <c r="J23" i="10"/>
  <c r="K23" i="10"/>
  <c r="K342" i="3"/>
  <c r="J342" i="3"/>
  <c r="K106" i="3"/>
  <c r="J106" i="3"/>
  <c r="K459" i="3"/>
  <c r="J459" i="3"/>
  <c r="J452" i="3"/>
  <c r="K452" i="3"/>
  <c r="K428" i="3"/>
  <c r="J428" i="3"/>
  <c r="K50" i="10"/>
  <c r="J50" i="10"/>
  <c r="K70" i="10"/>
  <c r="J70" i="10"/>
  <c r="K251" i="3"/>
  <c r="J251" i="3"/>
  <c r="K173" i="3"/>
  <c r="J173" i="3"/>
  <c r="J99" i="10"/>
  <c r="K99" i="10"/>
  <c r="J60" i="3"/>
  <c r="K60" i="3"/>
  <c r="K187" i="3"/>
  <c r="J187" i="3"/>
  <c r="K197" i="3"/>
  <c r="J197" i="3"/>
  <c r="J356" i="3"/>
  <c r="K356" i="3"/>
  <c r="K82" i="3"/>
  <c r="J82" i="3"/>
  <c r="K6" i="3"/>
  <c r="J6" i="3"/>
  <c r="J404" i="3"/>
  <c r="K404" i="3"/>
  <c r="J95" i="10"/>
  <c r="K95" i="10"/>
  <c r="J513" i="3"/>
  <c r="K503" i="3"/>
  <c r="J503" i="3"/>
  <c r="K18" i="10"/>
  <c r="J18" i="10"/>
  <c r="K455" i="3"/>
  <c r="J455" i="3"/>
  <c r="K103" i="3"/>
  <c r="J103" i="3"/>
  <c r="J77" i="10"/>
  <c r="K77" i="10"/>
  <c r="K75" i="3"/>
  <c r="J75" i="3"/>
  <c r="K449" i="3"/>
  <c r="J449" i="3"/>
  <c r="K327" i="3"/>
  <c r="J327" i="3"/>
  <c r="J61" i="10"/>
  <c r="K61" i="10"/>
  <c r="J364" i="3"/>
  <c r="K364" i="3"/>
  <c r="K389" i="3"/>
  <c r="J389" i="3"/>
  <c r="K65" i="10"/>
  <c r="J65" i="10"/>
  <c r="K319" i="3"/>
  <c r="J319" i="3"/>
  <c r="J120" i="3"/>
  <c r="K120" i="3"/>
  <c r="I465" i="3"/>
  <c r="F175" i="12"/>
  <c r="G364" i="3"/>
  <c r="G30" i="10"/>
  <c r="G4" i="12"/>
  <c r="I277" i="3"/>
  <c r="H4" i="12"/>
  <c r="I49" i="10"/>
  <c r="I69" i="10"/>
  <c r="I55" i="10"/>
  <c r="H419" i="3"/>
  <c r="I5" i="3"/>
  <c r="I112" i="3"/>
  <c r="I119" i="3"/>
  <c r="I337" i="3"/>
  <c r="I5" i="9"/>
  <c r="I58" i="10"/>
  <c r="I74" i="3"/>
  <c r="I355" i="3"/>
  <c r="I81" i="10"/>
  <c r="C21" i="8"/>
  <c r="F5" i="10"/>
  <c r="F18" i="8"/>
  <c r="H119" i="3"/>
  <c r="I458" i="3"/>
  <c r="H76" i="10"/>
  <c r="I420" i="3"/>
  <c r="H6" i="10"/>
  <c r="H276" i="3"/>
  <c r="G73" i="3"/>
  <c r="H186" i="3"/>
  <c r="H465" i="3"/>
  <c r="G276" i="3"/>
  <c r="D22" i="8"/>
  <c r="G5" i="3"/>
  <c r="H354" i="3"/>
  <c r="G465" i="3"/>
  <c r="H513" i="3"/>
  <c r="K513" i="3" s="1"/>
  <c r="H5" i="3"/>
  <c r="I17" i="10"/>
  <c r="I7" i="10"/>
  <c r="G119" i="3"/>
  <c r="G186" i="3"/>
  <c r="J4" i="12" l="1"/>
  <c r="I4" i="12"/>
  <c r="K5" i="9"/>
  <c r="J5" i="9"/>
  <c r="H18" i="8"/>
  <c r="G18" i="8"/>
  <c r="J17" i="10"/>
  <c r="K17" i="10"/>
  <c r="J81" i="10"/>
  <c r="K81" i="10"/>
  <c r="J49" i="10"/>
  <c r="K49" i="10"/>
  <c r="K420" i="3"/>
  <c r="J420" i="3"/>
  <c r="K355" i="3"/>
  <c r="J355" i="3"/>
  <c r="K337" i="3"/>
  <c r="J337" i="3"/>
  <c r="J465" i="3"/>
  <c r="K465" i="3"/>
  <c r="K5" i="3"/>
  <c r="J5" i="3"/>
  <c r="K74" i="3"/>
  <c r="J74" i="3"/>
  <c r="K119" i="3"/>
  <c r="J119" i="3"/>
  <c r="J55" i="10"/>
  <c r="K55" i="10"/>
  <c r="K277" i="3"/>
  <c r="J277" i="3"/>
  <c r="J7" i="10"/>
  <c r="K7" i="10"/>
  <c r="K458" i="3"/>
  <c r="J458" i="3"/>
  <c r="K58" i="10"/>
  <c r="J58" i="10"/>
  <c r="J112" i="3"/>
  <c r="K112" i="3"/>
  <c r="K69" i="10"/>
  <c r="J69" i="10"/>
  <c r="K466" i="3"/>
  <c r="J466" i="3"/>
  <c r="F83" i="12"/>
  <c r="G355" i="3"/>
  <c r="G17" i="10"/>
  <c r="I276" i="3"/>
  <c r="C23" i="8"/>
  <c r="C24" i="8" s="1"/>
  <c r="F16" i="13"/>
  <c r="I186" i="3"/>
  <c r="I354" i="3"/>
  <c r="I73" i="3"/>
  <c r="F20" i="8"/>
  <c r="I76" i="10"/>
  <c r="I419" i="3"/>
  <c r="E21" i="8"/>
  <c r="E22" i="8"/>
  <c r="H5" i="10"/>
  <c r="H4" i="3"/>
  <c r="I6" i="10"/>
  <c r="G20" i="8" l="1"/>
  <c r="H20" i="8"/>
  <c r="J276" i="3"/>
  <c r="K276" i="3"/>
  <c r="K73" i="3"/>
  <c r="J73" i="3"/>
  <c r="K6" i="10"/>
  <c r="J6" i="10"/>
  <c r="K419" i="3"/>
  <c r="J419" i="3"/>
  <c r="K354" i="3"/>
  <c r="J354" i="3"/>
  <c r="K76" i="10"/>
  <c r="J76" i="10"/>
  <c r="K186" i="3"/>
  <c r="J186" i="3"/>
  <c r="F4" i="12"/>
  <c r="G6" i="10"/>
  <c r="G354" i="3"/>
  <c r="H16" i="13"/>
  <c r="F21" i="8"/>
  <c r="I4" i="3"/>
  <c r="F22" i="8"/>
  <c r="E23" i="8"/>
  <c r="I5" i="10"/>
  <c r="F32" i="8" l="1"/>
  <c r="H22" i="8"/>
  <c r="G22" i="8"/>
  <c r="J4" i="3"/>
  <c r="K4" i="3"/>
  <c r="J5" i="10"/>
  <c r="K5" i="10"/>
  <c r="G21" i="8"/>
  <c r="H21" i="8"/>
  <c r="G4" i="3"/>
  <c r="G5" i="10"/>
  <c r="D21" i="8"/>
  <c r="K16" i="13"/>
  <c r="I16" i="13"/>
  <c r="F23" i="8"/>
  <c r="E24" i="8"/>
  <c r="H23" i="8" l="1"/>
  <c r="G23" i="8"/>
  <c r="G16" i="13"/>
  <c r="D23" i="8"/>
  <c r="F24" i="8"/>
  <c r="E940" i="5"/>
  <c r="I940" i="5" s="1"/>
  <c r="H24" i="8" l="1"/>
  <c r="G24" i="8"/>
  <c r="D24" i="8"/>
  <c r="E939" i="5"/>
  <c r="I939" i="5" l="1"/>
  <c r="E311" i="5"/>
  <c r="I311" i="5" s="1"/>
  <c r="E5" i="5"/>
  <c r="I5" i="5" s="1"/>
</calcChain>
</file>

<file path=xl/sharedStrings.xml><?xml version="1.0" encoding="utf-8"?>
<sst xmlns="http://schemas.openxmlformats.org/spreadsheetml/2006/main" count="4881" uniqueCount="1749">
  <si>
    <t>Financijski plan broj 325-000005/2017</t>
  </si>
  <si>
    <t>Naziv1</t>
  </si>
  <si>
    <t>Naziv2</t>
  </si>
  <si>
    <t>Naziv3</t>
  </si>
  <si>
    <t>Naziv4</t>
  </si>
  <si>
    <t>Naziv5</t>
  </si>
  <si>
    <t>Planirani iznos</t>
  </si>
  <si>
    <t>Realizirani iznos</t>
  </si>
  <si>
    <t>Plaćeni iznos</t>
  </si>
  <si>
    <t>Izvor financiranja</t>
  </si>
  <si>
    <t>Planirani iznos</t>
  </si>
  <si>
    <t>Realizirani iznos</t>
  </si>
  <si>
    <t>Plaćeni iznos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</si>
  <si>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</si>
  <si>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</si>
  <si>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</si>
  <si>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</si>
  <si>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</si>
  <si>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Pomoći EU (51)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</si>
  <si>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</si>
  <si>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</si>
  <si>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</si>
  <si>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</si>
  <si>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</si>
  <si>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</si>
  <si>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</si>
  <si>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</si>
  <si>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</si>
  <si>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</si>
  <si>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</si>
  <si>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Vlastiti prihodi</t>
  </si>
  <si>
    <t>202 PLAN RASHODA</t>
  </si>
  <si>
    <t>237 OBRAZOVANJE</t>
  </si>
  <si>
    <t>23701 RAZVOJ ODGOJNO OBRAZOVNOG SUSTAVA</t>
  </si>
  <si>
    <t>A679047 Europske integracije</t>
  </si>
  <si>
    <t>3121 OSTALI RASHODI ZA ZAPOSLENE</t>
  </si>
  <si>
    <t>Vlastiti prihodi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</si>
  <si>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</si>
  <si>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</si>
  <si>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</si>
  <si>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</si>
  <si>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</si>
  <si>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Vlastiti prihodi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</si>
  <si>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</si>
  <si>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</si>
  <si>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</si>
  <si>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</si>
  <si>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</si>
  <si>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Pomoći EU (51)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</si>
  <si>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</si>
  <si>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</si>
  <si>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</si>
  <si>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</si>
  <si>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</si>
  <si>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</si>
  <si>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</si>
  <si>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</si>
  <si>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</si>
  <si>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</si>
  <si>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</si>
  <si>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</si>
  <si>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</si>
  <si>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</si>
  <si>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</si>
  <si>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</si>
  <si>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</si>
  <si>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Pomoći EU (51)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</si>
  <si>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</si>
  <si>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</si>
  <si>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</si>
  <si>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</si>
  <si>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</si>
  <si>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Vlastiti prihodi</t>
  </si>
  <si>
    <t>202 PLAN RASHODA</t>
  </si>
  <si>
    <t>237 OBRAZOVANJE</t>
  </si>
  <si>
    <t>23701 RAZVOJ ODGOJNO OBRAZOVNOG SUSTAVA</t>
  </si>
  <si>
    <t>A679047 Europske integracije</t>
  </si>
  <si>
    <t>3211 Službena putovanja</t>
  </si>
  <si>
    <t>Vlastiti prihodi</t>
  </si>
  <si>
    <t>202 PLAN RASHODA</t>
  </si>
  <si>
    <t>237 OBRAZOVANJE</t>
  </si>
  <si>
    <t>23701 RAZVOJ ODGOJNO OBRAZOVNOG SUSTAVA</t>
  </si>
  <si>
    <t>A679047 Europske integracije</t>
  </si>
  <si>
    <t>3211 Službena putovanja</t>
  </si>
  <si>
    <t>Pomoći EU (51)</t>
  </si>
  <si>
    <t>202 PLAN RASHODA</t>
  </si>
  <si>
    <t>237 OBRAZOVANJE</t>
  </si>
  <si>
    <t>23701 RAZVOJ ODGOJNO OBRAZOVNOG SUSTAVA</t>
  </si>
  <si>
    <t>A679047 Europske integracije</t>
  </si>
  <si>
    <t>3212 Naknade za prijevoz, za rad na terenu i odvojeni život</t>
  </si>
  <si>
    <t>Vlastiti prihodi</t>
  </si>
  <si>
    <t>202 PLAN RASHODA</t>
  </si>
  <si>
    <t>237 OBRAZOVANJE</t>
  </si>
  <si>
    <t>23701 RAZVOJ ODGOJNO OBRAZOVNOG SUSTAVA</t>
  </si>
  <si>
    <t>A679047 Europske integracije</t>
  </si>
  <si>
    <t>3213 Stručno usavršavanje zaposlenika</t>
  </si>
  <si>
    <t>Pomoći EU (51)</t>
  </si>
  <si>
    <t>202 PLAN RASHODA</t>
  </si>
  <si>
    <t>237 OBRAZOVANJE</t>
  </si>
  <si>
    <t>23701 RAZVOJ ODGOJNO OBRAZOVNOG SUSTAVA</t>
  </si>
  <si>
    <t>A679047 Europske integracije</t>
  </si>
  <si>
    <t>3221 Uredski materijal i ostali materijalni rashodi</t>
  </si>
  <si>
    <t>Pomoći EU (51)</t>
  </si>
  <si>
    <t>202 PLAN RASHODA</t>
  </si>
  <si>
    <t>237 OBRAZOVANJE</t>
  </si>
  <si>
    <t>23701 RAZVOJ ODGOJNO OBRAZOVNOG SUSTAVA</t>
  </si>
  <si>
    <t>A679047 Europske integracije</t>
  </si>
  <si>
    <t>3221 Uredski materijal i ostali materijalni rashodi</t>
  </si>
  <si>
    <t>Vlastiti prihodi</t>
  </si>
  <si>
    <t>202 PLAN RASHODA</t>
  </si>
  <si>
    <t>237 OBRAZOVANJE</t>
  </si>
  <si>
    <t>23701 RAZVOJ ODGOJNO OBRAZOVNOG SUSTAVA</t>
  </si>
  <si>
    <t>A679047 Europske integracije</t>
  </si>
  <si>
    <t>3231 Usluge telefona, pošte i prijevoza</t>
  </si>
  <si>
    <t>Vlastiti prihodi</t>
  </si>
  <si>
    <t>202 PLAN RASHODA</t>
  </si>
  <si>
    <t>237 OBRAZOVANJE</t>
  </si>
  <si>
    <t>23701 RAZVOJ ODGOJNO OBRAZOVNOG SUSTAVA</t>
  </si>
  <si>
    <t>A679047 Europske integracije</t>
  </si>
  <si>
    <t>3235 Zakupnine i najamnine</t>
  </si>
  <si>
    <t>Pomoći EU (51)</t>
  </si>
  <si>
    <t>202 PLAN RASHODA</t>
  </si>
  <si>
    <t>237 OBRAZOVANJE</t>
  </si>
  <si>
    <t>23701 RAZVOJ ODGOJNO OBRAZOVNOG SUSTAVA</t>
  </si>
  <si>
    <t>A679047 Europske integracije</t>
  </si>
  <si>
    <t>3237 Intelektualne i osobne usluge</t>
  </si>
  <si>
    <t>Vlastiti prihodi</t>
  </si>
  <si>
    <t>202 PLAN RASHODA</t>
  </si>
  <si>
    <t>237 OBRAZOVANJE</t>
  </si>
  <si>
    <t>23701 RAZVOJ ODGOJNO OBRAZOVNOG SUSTAVA</t>
  </si>
  <si>
    <t>A679047 Europske integracije</t>
  </si>
  <si>
    <t>3237 Intelektualne i osobne usluge</t>
  </si>
  <si>
    <t>Pomoći EU (51)</t>
  </si>
  <si>
    <t>202 PLAN RASHODA</t>
  </si>
  <si>
    <t>237 OBRAZOVANJE</t>
  </si>
  <si>
    <t>23701 RAZVOJ ODGOJNO OBRAZOVNOG SUSTAVA</t>
  </si>
  <si>
    <t>A679047 Europske integracije</t>
  </si>
  <si>
    <t>3239 Ostale usluge</t>
  </si>
  <si>
    <t>Vlastiti prihodi</t>
  </si>
  <si>
    <t>202 PLAN RASHODA</t>
  </si>
  <si>
    <t>237 OBRAZOVANJE</t>
  </si>
  <si>
    <t>23701 RAZVOJ ODGOJNO OBRAZOVNOG SUSTAVA</t>
  </si>
  <si>
    <t>A679047 Europske integracije</t>
  </si>
  <si>
    <t>3293 Reprezentacija</t>
  </si>
  <si>
    <t>Vlastiti prihodi</t>
  </si>
  <si>
    <t>202 PLAN RASHODA</t>
  </si>
  <si>
    <t>237 OBRAZOVANJE</t>
  </si>
  <si>
    <t>23701 RAZVOJ ODGOJNO OBRAZOVNOG SUSTAVA</t>
  </si>
  <si>
    <t>A679047 Europske integracije</t>
  </si>
  <si>
    <t>3293 Reprezentacija</t>
  </si>
  <si>
    <t>Pomoći EU (51)</t>
  </si>
  <si>
    <t>202 PLAN RASHODA</t>
  </si>
  <si>
    <t>237 OBRAZOVANJE</t>
  </si>
  <si>
    <t>23701 RAZVOJ ODGOJNO OBRAZOVNOG SUSTAVA</t>
  </si>
  <si>
    <t>A679047 Europske integracije</t>
  </si>
  <si>
    <t>3295 Pristojbe i naknade</t>
  </si>
  <si>
    <t>Vlastiti prihodi</t>
  </si>
  <si>
    <t>202 PLAN RASHODA</t>
  </si>
  <si>
    <t>237 OBRAZOVANJE</t>
  </si>
  <si>
    <t>23701 RAZVOJ ODGOJNO OBRAZOVNOG SUSTAVA</t>
  </si>
  <si>
    <t>A679047 Europske integracije</t>
  </si>
  <si>
    <t>3295 Pristojbe i naknade</t>
  </si>
  <si>
    <t>Pomoći EU (51)</t>
  </si>
  <si>
    <t>202 PLAN RASHODA</t>
  </si>
  <si>
    <t>237 OBRAZOVANJE</t>
  </si>
  <si>
    <t>23701 RAZVOJ ODGOJNO OBRAZOVNOG SUSTAVA</t>
  </si>
  <si>
    <t>A679047 Europske integracije</t>
  </si>
  <si>
    <t>3432 Negativne tečajne razlike i razlike zbog primjene valutne klauzule</t>
  </si>
  <si>
    <t>Pomoći EU (51)</t>
  </si>
  <si>
    <t>202 PLAN RASHODA</t>
  </si>
  <si>
    <t>237 OBRAZOVANJE</t>
  </si>
  <si>
    <t>23701 RAZVOJ ODGOJNO OBRAZOVNOG SUSTAVA</t>
  </si>
  <si>
    <t>A679047 Europske integracije</t>
  </si>
  <si>
    <t>3721 Naknade građanima i kućanstvima u novcu</t>
  </si>
  <si>
    <t>Ostale pomoći i darovnice (52)</t>
  </si>
  <si>
    <t>202 PLAN RASHODA</t>
  </si>
  <si>
    <t>237 OBRAZOVANJE</t>
  </si>
  <si>
    <t>23701 RAZVOJ ODGOJNO OBRAZOVNOG SUSTAVA</t>
  </si>
  <si>
    <t>A679047 Europske integracije</t>
  </si>
  <si>
    <t>4221 Uredska oprema i namještaj</t>
  </si>
  <si>
    <t>Vlastiti prihodi</t>
  </si>
  <si>
    <t>202 PLAN RASHODA</t>
  </si>
  <si>
    <t>237 OBRAZOVANJE</t>
  </si>
  <si>
    <t>23705 VISOKO OBRAZOVANJE</t>
  </si>
  <si>
    <t>A6210 REDOVNA DJELATNOST-MZOS</t>
  </si>
  <si>
    <t>3111 PLAĆE ZA REDOVAN RAD - BRUTO</t>
  </si>
  <si>
    <t>Opći prihodi i primici</t>
  </si>
  <si>
    <t>202 PLAN RASHODA</t>
  </si>
  <si>
    <t>237 OBRAZOVANJE</t>
  </si>
  <si>
    <t>23705 VISOKO OBRAZOVANJE</t>
  </si>
  <si>
    <t>A6210 REDOVNA DJELATNOST-MZOS</t>
  </si>
  <si>
    <t>3121 OSTALI RASHODI ZA ZAPOSLENE</t>
  </si>
  <si>
    <t>Opći prihodi i primici</t>
  </si>
  <si>
    <t>202 PLAN RASHODA</t>
  </si>
  <si>
    <t>237 OBRAZOVANJE</t>
  </si>
  <si>
    <t>23705 VISOKO OBRAZOVANJE</t>
  </si>
  <si>
    <t>A6210 REDOVNA DJELATNOST-MZOS</t>
  </si>
  <si>
    <t>3132 DOPRINOSI ZA OBVEZNO ZDRAVSTVENO OSIGURANJE</t>
  </si>
  <si>
    <t>Opći prihodi i primici</t>
  </si>
  <si>
    <t>202 PLAN RASHODA</t>
  </si>
  <si>
    <t>237 OBRAZOVANJE</t>
  </si>
  <si>
    <t>23705 VISOKO OBRAZOVANJE</t>
  </si>
  <si>
    <t>A6210 REDOVNA DJELATNOST-MZOS</t>
  </si>
  <si>
    <t>3133 DOPRINOSI ZA OBVEZNO OSIGURANJE U SLUČAJU NEZAPOSLENOSTI</t>
  </si>
  <si>
    <t>Opći prihodi i primici</t>
  </si>
  <si>
    <t>202 PLAN RASHODA</t>
  </si>
  <si>
    <t>237 OBRAZOVANJE</t>
  </si>
  <si>
    <t>23705 VISOKO OBRAZOVANJE</t>
  </si>
  <si>
    <t>A6210 REDOVNA DJELATNOST-MZOS</t>
  </si>
  <si>
    <t>3212 Naknade za prijevoz, za rad na terenu i odvojeni život</t>
  </si>
  <si>
    <t>Opći prihodi i primici</t>
  </si>
  <si>
    <t>202 PLAN RASHODA</t>
  </si>
  <si>
    <t>237 OBRAZOVANJE</t>
  </si>
  <si>
    <t>23705 VISOKO OBRAZOVANJE</t>
  </si>
  <si>
    <t>A6210 REDOVNA DJELATNOST-MZOS</t>
  </si>
  <si>
    <t>3236 Zdravstvene i veterinarske usluge</t>
  </si>
  <si>
    <t>Opći prihodi i primici</t>
  </si>
  <si>
    <t>202 PLAN RASHODA</t>
  </si>
  <si>
    <t>237 OBRAZOVANJE</t>
  </si>
  <si>
    <t>23705 VISOKO OBRAZOVANJE</t>
  </si>
  <si>
    <t>A6210 REDOVNA DJELATNOST-MZOS</t>
  </si>
  <si>
    <t>3295 Pristojbe i naknade</t>
  </si>
  <si>
    <t>Opći prihodi i primici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</si>
  <si>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</si>
  <si>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</si>
  <si>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</si>
  <si>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</si>
  <si>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</si>
  <si>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</si>
  <si>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</si>
  <si>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</si>
  <si>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</si>
  <si>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</si>
  <si>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</si>
  <si>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</si>
  <si>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</si>
  <si>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</si>
  <si>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</si>
  <si>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</si>
  <si>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</si>
  <si>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</si>
  <si>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</si>
  <si>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</si>
  <si>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</si>
  <si>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</si>
  <si>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3121 OSTALI RASHODI ZA ZAPOSLENE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</si>
  <si>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</si>
  <si>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</si>
  <si>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</si>
  <si>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</si>
  <si>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</si>
  <si>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3121 OSTALI RASHODI ZA ZAPOSLENE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</si>
  <si>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</si>
  <si>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</si>
  <si>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</si>
  <si>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</si>
  <si>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</si>
  <si>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</si>
  <si>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</si>
  <si>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</si>
  <si>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</si>
  <si>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</si>
  <si>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</si>
  <si>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</si>
  <si>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</si>
  <si>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</si>
  <si>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</si>
  <si>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</si>
  <si>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</si>
  <si>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</si>
  <si>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</si>
  <si>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</si>
  <si>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</si>
  <si>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</si>
  <si>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</si>
  <si>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</si>
  <si>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</si>
  <si>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</si>
  <si>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</si>
  <si>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</si>
  <si>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</si>
  <si>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</si>
  <si>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</si>
  <si>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</si>
  <si>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</si>
  <si>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</si>
  <si>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</si>
  <si>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</si>
  <si>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</si>
  <si>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</si>
  <si>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</si>
  <si>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</si>
  <si>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</si>
  <si>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</si>
  <si>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</si>
  <si>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</si>
  <si>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</si>
  <si>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</si>
  <si>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</si>
  <si>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</si>
  <si>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</si>
  <si>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</si>
  <si>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</si>
  <si>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</si>
  <si>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</si>
  <si>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</si>
  <si>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</si>
  <si>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</si>
  <si>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</si>
  <si>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</si>
  <si>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</si>
  <si>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3212 Naknade za prijevoz, za rad na terenu i odvojeni život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</si>
  <si>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</si>
  <si>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</si>
  <si>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</si>
  <si>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</si>
  <si>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</si>
  <si>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3212 Naknade za prijevoz, za rad na terenu i odvojeni život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</si>
  <si>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</si>
  <si>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</si>
  <si>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</si>
  <si>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</si>
  <si>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</si>
  <si>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</si>
  <si>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</si>
  <si>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</si>
  <si>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</si>
  <si>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</si>
  <si>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</si>
  <si>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</si>
  <si>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</si>
  <si>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</si>
  <si>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</si>
  <si>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</si>
  <si>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</si>
  <si>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</si>
  <si>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</si>
  <si>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</si>
  <si>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</si>
  <si>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</si>
  <si>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</si>
  <si>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</si>
  <si>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</si>
  <si>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</si>
  <si>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</si>
  <si>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</si>
  <si>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</si>
  <si>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</si>
  <si>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</si>
  <si>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</si>
  <si>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</si>
  <si>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</si>
  <si>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</si>
  <si>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</si>
  <si>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</si>
  <si>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</si>
  <si>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</si>
  <si>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</si>
  <si>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</si>
  <si>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3222 Materijal i sirovine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</si>
  <si>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</si>
  <si>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</si>
  <si>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</si>
  <si>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</si>
  <si>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</si>
  <si>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</si>
  <si>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</si>
  <si>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</si>
  <si>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</si>
  <si>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</si>
  <si>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</si>
  <si>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</si>
  <si>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</si>
  <si>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</si>
  <si>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</si>
  <si>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</si>
  <si>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</si>
  <si>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</si>
  <si>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</si>
  <si>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</si>
  <si>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</si>
  <si>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</si>
  <si>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</si>
  <si>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3224 Materijal i dijelovi za tekuće i investicijsko održavanje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</si>
  <si>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</si>
  <si>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</si>
  <si>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</si>
  <si>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</si>
  <si>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</si>
  <si>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3224 Materijal i dijelovi za tekuće i investicijsko održavanje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</si>
  <si>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</si>
  <si>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</si>
  <si>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</si>
  <si>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</si>
  <si>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</si>
  <si>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3227 Službena, radna i zaštitna odjeća i obuća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</si>
  <si>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</si>
  <si>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</si>
  <si>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</si>
  <si>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</si>
  <si>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</si>
  <si>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</si>
  <si>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</si>
  <si>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</si>
  <si>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</si>
  <si>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</si>
  <si>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</si>
  <si>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</si>
  <si>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</si>
  <si>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</si>
  <si>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</si>
  <si>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</si>
  <si>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</si>
  <si>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</si>
  <si>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</si>
  <si>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</si>
  <si>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</si>
  <si>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</si>
  <si>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</si>
  <si>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</si>
  <si>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</si>
  <si>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</si>
  <si>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</si>
  <si>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</si>
  <si>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</si>
  <si>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</si>
  <si>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</si>
  <si>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</si>
  <si>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</si>
  <si>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</si>
  <si>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</si>
  <si>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</si>
  <si>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</si>
  <si>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</si>
  <si>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</si>
  <si>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</si>
  <si>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</si>
  <si>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3233 Usluge promidžbe i informiranja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</si>
  <si>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</si>
  <si>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</si>
  <si>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</si>
  <si>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</si>
  <si>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</si>
  <si>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3233 Usluge promidžbe i informiranja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</si>
  <si>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</si>
  <si>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</si>
  <si>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</si>
  <si>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</si>
  <si>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</si>
  <si>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3234 Komunalne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</si>
  <si>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</si>
  <si>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</si>
  <si>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</si>
  <si>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</si>
  <si>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</si>
  <si>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3234 Komunalne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</si>
  <si>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</si>
  <si>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</si>
  <si>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</si>
  <si>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</si>
  <si>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</si>
  <si>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</si>
  <si>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</si>
  <si>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</si>
  <si>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</si>
  <si>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</si>
  <si>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</si>
  <si>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</si>
  <si>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</si>
  <si>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</si>
  <si>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</si>
  <si>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</si>
  <si>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</si>
  <si>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</si>
  <si>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</si>
  <si>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</si>
  <si>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</si>
  <si>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</si>
  <si>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</si>
  <si>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3236 Zdravstvene i veterinarske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</si>
  <si>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</si>
  <si>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</si>
  <si>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</si>
  <si>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</si>
  <si>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</si>
  <si>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3236 Zdravstvene i veterinarske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</si>
  <si>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</si>
  <si>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</si>
  <si>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</si>
  <si>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</si>
  <si>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</si>
  <si>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</si>
  <si>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</si>
  <si>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</si>
  <si>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</si>
  <si>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</si>
  <si>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</si>
  <si>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</si>
  <si>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</si>
  <si>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</si>
  <si>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</si>
  <si>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</si>
  <si>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</si>
  <si>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</si>
  <si>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</si>
  <si>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</si>
  <si>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</si>
  <si>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</si>
  <si>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</si>
  <si>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3238 Računalne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</si>
  <si>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</si>
  <si>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</si>
  <si>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</si>
  <si>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</si>
  <si>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</si>
  <si>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</si>
  <si>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</si>
  <si>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</si>
  <si>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</si>
  <si>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</si>
  <si>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</si>
  <si>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</si>
  <si>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</si>
  <si>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</si>
  <si>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</si>
  <si>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</si>
  <si>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</si>
  <si>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</si>
  <si>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</si>
  <si>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</si>
  <si>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</si>
  <si>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</si>
  <si>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</si>
  <si>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</si>
  <si>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</si>
  <si>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</si>
  <si>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</si>
  <si>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</si>
  <si>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</si>
  <si>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3241 Naknade troškova osobama izvan radnog odnosa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</si>
  <si>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</si>
  <si>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</si>
  <si>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</si>
  <si>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</si>
  <si>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</si>
  <si>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3241 Naknade troškova osobama izvan radnog odnosa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</si>
  <si>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</si>
  <si>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</si>
  <si>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</si>
  <si>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</si>
  <si>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</si>
  <si>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3292 Premije osiguranja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</si>
  <si>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</si>
  <si>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</si>
  <si>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</si>
  <si>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</si>
  <si>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</si>
  <si>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3292 Premije osiguranja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</si>
  <si>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</si>
  <si>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</si>
  <si>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</si>
  <si>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</si>
  <si>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</si>
  <si>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</si>
  <si>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</si>
  <si>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</si>
  <si>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</si>
  <si>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</si>
  <si>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</si>
  <si>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</si>
  <si>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</si>
  <si>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</si>
  <si>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</si>
  <si>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</si>
  <si>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</si>
  <si>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</si>
  <si>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</si>
  <si>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</si>
  <si>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</si>
  <si>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</si>
  <si>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</si>
  <si>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</si>
  <si>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</si>
  <si>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</si>
  <si>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</si>
  <si>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</si>
  <si>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</si>
  <si>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</si>
  <si>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</si>
  <si>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</si>
  <si>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</si>
  <si>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</si>
  <si>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</si>
  <si>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</si>
  <si>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</si>
  <si>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</si>
  <si>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</si>
  <si>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</si>
  <si>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</si>
  <si>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</si>
  <si>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</si>
  <si>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</si>
  <si>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</si>
  <si>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</si>
  <si>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</si>
  <si>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</si>
  <si>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</si>
  <si>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</si>
  <si>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</si>
  <si>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</si>
  <si>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</si>
  <si>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</si>
  <si>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</si>
  <si>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</si>
  <si>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</si>
  <si>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</si>
  <si>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</si>
  <si>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</si>
  <si>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</si>
  <si>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</si>
  <si>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</si>
  <si>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</si>
  <si>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</si>
  <si>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</si>
  <si>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</si>
  <si>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</si>
  <si>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</si>
  <si>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</si>
  <si>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</si>
  <si>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</si>
  <si>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</si>
  <si>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</si>
  <si>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</si>
  <si>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</si>
  <si>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</si>
  <si>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</si>
  <si>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</si>
  <si>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</si>
  <si>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</si>
  <si>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</si>
  <si>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</si>
  <si>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3431 Bankarske usluge i usluge platnog prometa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</si>
  <si>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</si>
  <si>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</si>
  <si>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</si>
  <si>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</si>
  <si>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</si>
  <si>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3431 Bankarske usluge i usluge platnog prometa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</si>
  <si>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</si>
  <si>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</si>
  <si>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</si>
  <si>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</si>
  <si>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</si>
  <si>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</si>
  <si>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</si>
  <si>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</si>
  <si>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</si>
  <si>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</si>
  <si>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</si>
  <si>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</si>
  <si>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</si>
  <si>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</si>
  <si>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</si>
  <si>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</si>
  <si>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</si>
  <si>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</si>
  <si>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</si>
  <si>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</si>
  <si>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</si>
  <si>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</si>
  <si>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</si>
  <si>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3434 Ostali nespomenuti financijski rashodi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</si>
  <si>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</si>
  <si>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</si>
  <si>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</si>
  <si>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</si>
  <si>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</si>
  <si>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3691 Prijenosi između pror. korisnika istog proračuna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</si>
  <si>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</si>
  <si>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</si>
  <si>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</si>
  <si>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</si>
  <si>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</si>
  <si>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3721 Naknade građanima i kućanstvima u novcu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</si>
  <si>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</si>
  <si>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</si>
  <si>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</si>
  <si>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</si>
  <si>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</si>
  <si>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3722 Naknade građanima i kućanstvima u naravi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</si>
  <si>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</si>
  <si>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</si>
  <si>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</si>
  <si>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</si>
  <si>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</si>
  <si>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</si>
  <si>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</si>
  <si>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</si>
  <si>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</si>
  <si>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</si>
  <si>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</si>
  <si>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</si>
  <si>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</si>
  <si>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</si>
  <si>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</si>
  <si>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</si>
  <si>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</si>
  <si>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</si>
  <si>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</si>
  <si>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</si>
  <si>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</si>
  <si>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</si>
  <si>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</si>
  <si>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</si>
  <si>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</si>
  <si>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</si>
  <si>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</si>
  <si>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</si>
  <si>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</si>
  <si>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3831 Naknade šteta pravnim i fizičkim osobama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</si>
  <si>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</si>
  <si>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</si>
  <si>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</si>
  <si>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</si>
  <si>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</si>
  <si>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4123 Licence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</si>
  <si>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</si>
  <si>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</si>
  <si>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</si>
  <si>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</si>
  <si>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</si>
  <si>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4123 Licence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</si>
  <si>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</si>
  <si>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</si>
  <si>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</si>
  <si>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</si>
  <si>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</si>
  <si>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</si>
  <si>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Prodaja ili zamjena nefinancijske imovine (7)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</si>
  <si>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</si>
  <si>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</si>
  <si>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</si>
  <si>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</si>
  <si>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</si>
  <si>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</si>
  <si>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</si>
  <si>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</si>
  <si>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</si>
  <si>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</si>
  <si>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</si>
  <si>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</si>
  <si>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</si>
  <si>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</si>
  <si>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</si>
  <si>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</si>
  <si>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</si>
  <si>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</si>
  <si>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</si>
  <si>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</si>
  <si>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</si>
  <si>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</si>
  <si>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</si>
  <si>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</si>
  <si>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</si>
  <si>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</si>
  <si>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</si>
  <si>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</si>
  <si>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4222 Komunikacijska oprema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</si>
  <si>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</si>
  <si>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</si>
  <si>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</si>
  <si>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</si>
  <si>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</si>
  <si>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4222 Komunikacijska oprema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</si>
  <si>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</si>
  <si>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</si>
  <si>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</si>
  <si>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</si>
  <si>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</si>
  <si>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4223 Oprema za održavanje i zaštitu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</si>
  <si>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</si>
  <si>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</si>
  <si>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</si>
  <si>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</si>
  <si>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</si>
  <si>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4223 Oprema za održavanje i zaštitu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</si>
  <si>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</si>
  <si>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</si>
  <si>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</si>
  <si>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</si>
  <si>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</si>
  <si>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4224 Medicinska i laboratorijska oprema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</si>
  <si>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</si>
  <si>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</si>
  <si>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</si>
  <si>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</si>
  <si>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</si>
  <si>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4224 Medicinska i laboratorijska oprema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</si>
  <si>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</si>
  <si>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</si>
  <si>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</si>
  <si>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</si>
  <si>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</si>
  <si>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4225 Instrumenti, uređaji i strojevi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</si>
  <si>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</si>
  <si>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</si>
  <si>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</si>
  <si>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</si>
  <si>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</si>
  <si>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4227 Uređaji, strojevi i oprema za ostale namjene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</si>
  <si>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</si>
  <si>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</si>
  <si>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</si>
  <si>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</si>
  <si>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</si>
  <si>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4227 Uređaji, strojevi i oprema za ostale namjene</t>
  </si>
  <si>
    <t>Prodaja ili zamjena nefinancijske imovine (7)</t>
  </si>
  <si>
    <t>202 PLAN RASHODA</t>
  </si>
  <si>
    <t>237 OBRAZOVANJE</t>
  </si>
  <si>
    <t>23705 VISOKO OBRAZOVANJE</t>
  </si>
  <si>
    <t>A621002 REDOVNA DJELATNOST SVEUČILIŠTA U RIJECI-ViNP</t>
  </si>
  <si>
    <t>4233 Prijevozna sredstva u pomorskom i riječnom prometu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</si>
  <si>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</si>
  <si>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</si>
  <si>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</si>
  <si>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</si>
  <si>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</si>
  <si>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</si>
  <si>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</si>
  <si>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</si>
  <si>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</si>
  <si>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</si>
  <si>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</si>
  <si>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</si>
  <si>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</si>
  <si>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</si>
  <si>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</si>
  <si>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</si>
  <si>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</si>
  <si>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</si>
  <si>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</si>
  <si>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</si>
  <si>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</si>
  <si>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</si>
  <si>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</si>
  <si>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</si>
  <si>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</si>
  <si>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</si>
  <si>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</si>
  <si>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</si>
  <si>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</si>
  <si>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4264 Ostala nematerijalna proizvedena imovina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</si>
  <si>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</si>
  <si>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</si>
  <si>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</si>
  <si>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</si>
  <si>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</si>
  <si>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4264 Ostala nematerijalna proizvedena imovina</t>
  </si>
  <si>
    <t>Ostali prihodi za posebne namjene</t>
  </si>
  <si>
    <t>202 PLAN RASHODA</t>
  </si>
  <si>
    <t>237 OBRAZOVANJE</t>
  </si>
  <si>
    <t>23705 VISOKO OBRAZOVANJE</t>
  </si>
  <si>
    <t>A622122 PROGRAMSKO FINANCIRANJE JAVNIH VISOKIH UČILIŠTA</t>
  </si>
  <si>
    <t>3111 PLAĆE ZA REDOVAN RAD - BRUTO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</si>
  <si>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</si>
  <si>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</si>
  <si>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</si>
  <si>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</si>
  <si>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</si>
  <si>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3132 DOPRINOSI ZA OBVEZNO ZDRAVSTVENO OSIGURANJE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</si>
  <si>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</si>
  <si>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</si>
  <si>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</si>
  <si>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</si>
  <si>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</si>
  <si>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3133 DOPRINOSI ZA OBVEZNO OSIGURANJE U SLUČAJU NEZAPOSLENOSTI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</si>
  <si>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</si>
  <si>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</si>
  <si>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</si>
  <si>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</si>
  <si>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</si>
  <si>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3211 Službena putovanja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</si>
  <si>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</si>
  <si>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</si>
  <si>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</si>
  <si>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</si>
  <si>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</si>
  <si>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3213 Stručno usavršavanje zaposlenika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</si>
  <si>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</si>
  <si>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</si>
  <si>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</si>
  <si>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</si>
  <si>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</si>
  <si>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3221 Uredski materijal i ostali materijalni rashodi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</si>
  <si>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</si>
  <si>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</si>
  <si>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</si>
  <si>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</si>
  <si>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</si>
  <si>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3222 Materijal i sirovine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</si>
  <si>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</si>
  <si>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</si>
  <si>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</si>
  <si>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</si>
  <si>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</si>
  <si>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3223 Energija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</si>
  <si>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</si>
  <si>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</si>
  <si>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</si>
  <si>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</si>
  <si>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</si>
  <si>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3224 Materijal i dijelovi za tekuće i investicijsko održavanje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</si>
  <si>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</si>
  <si>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</si>
  <si>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</si>
  <si>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</si>
  <si>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</si>
  <si>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3227 Službena, radna i zaštitna odjeća i obuća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</si>
  <si>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</si>
  <si>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</si>
  <si>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</si>
  <si>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</si>
  <si>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</si>
  <si>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3231 Usluge telefona, pošte i prijevoza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</si>
  <si>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</si>
  <si>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</si>
  <si>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</si>
  <si>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</si>
  <si>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</si>
  <si>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3232 Usluge tekućeg i investicijskog održavanja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</si>
  <si>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</si>
  <si>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</si>
  <si>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</si>
  <si>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</si>
  <si>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</si>
  <si>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3233 Usluge promidžbe i informiranja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</si>
  <si>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</si>
  <si>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</si>
  <si>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</si>
  <si>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</si>
  <si>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</si>
  <si>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3234 Komunalne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</si>
  <si>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</si>
  <si>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</si>
  <si>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</si>
  <si>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</si>
  <si>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</si>
  <si>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3235 Zakupnine i najamnine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</si>
  <si>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</si>
  <si>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</si>
  <si>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</si>
  <si>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</si>
  <si>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</si>
  <si>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3237 Intelektualne i osobne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</si>
  <si>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</si>
  <si>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</si>
  <si>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</si>
  <si>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</si>
  <si>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</si>
  <si>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3238 Računalne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</si>
  <si>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</si>
  <si>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</si>
  <si>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</si>
  <si>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</si>
  <si>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</si>
  <si>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3239 Ostale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</si>
  <si>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</si>
  <si>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</si>
  <si>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</si>
  <si>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</si>
  <si>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</si>
  <si>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3292 Premije osiguranja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</si>
  <si>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</si>
  <si>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</si>
  <si>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</si>
  <si>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</si>
  <si>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</si>
  <si>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3293 Reprezentacija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</si>
  <si>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</si>
  <si>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</si>
  <si>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</si>
  <si>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</si>
  <si>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</si>
  <si>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3294 Članarine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</si>
  <si>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</si>
  <si>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</si>
  <si>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</si>
  <si>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</si>
  <si>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</si>
  <si>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3295 Pristojbe i naknade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</si>
  <si>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</si>
  <si>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</si>
  <si>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</si>
  <si>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</si>
  <si>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</si>
  <si>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3299 Ostali nespomenuti rashodi poslovanja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</si>
  <si>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</si>
  <si>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</si>
  <si>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</si>
  <si>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</si>
  <si>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</si>
  <si>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3431 Bankarske usluge i usluge platnog prometa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</si>
  <si>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</si>
  <si>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</si>
  <si>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</si>
  <si>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</si>
  <si>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</si>
  <si>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3132 DOPRINOSI ZA OBVEZNO ZDRAVSTVENO OSIGURANJE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</si>
  <si>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</si>
  <si>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</si>
  <si>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</si>
  <si>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</si>
  <si>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</si>
  <si>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</si>
  <si>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Vlastiti prihodi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</si>
  <si>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</si>
  <si>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</si>
  <si>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</si>
  <si>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</si>
  <si>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</si>
  <si>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</si>
  <si>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</si>
  <si>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</si>
  <si>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</si>
  <si>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</si>
  <si>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</si>
  <si>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</si>
  <si>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</si>
  <si>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</si>
  <si>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</si>
  <si>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</si>
  <si>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3213 Stručno usavršavanje zaposlenika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</si>
  <si>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</si>
  <si>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</si>
  <si>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</si>
  <si>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</si>
  <si>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</si>
  <si>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3213 Stručno usavršavanje zaposlenika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</si>
  <si>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</si>
  <si>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</si>
  <si>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</si>
  <si>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</si>
  <si>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</si>
  <si>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3221 Uredski materijal i ostali materijalni rashodi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</si>
  <si>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</si>
  <si>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</si>
  <si>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</si>
  <si>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</si>
  <si>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</si>
  <si>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3221 Uredski materijal i ostali materijalni rashodi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</si>
  <si>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</si>
  <si>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</si>
  <si>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</si>
  <si>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</si>
  <si>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</si>
  <si>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3233 Usluge promidžbe i informiranja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</si>
  <si>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</si>
  <si>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</si>
  <si>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</si>
  <si>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</si>
  <si>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</si>
  <si>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3235 Zakupnine i najamnine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</si>
  <si>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</si>
  <si>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</si>
  <si>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</si>
  <si>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</si>
  <si>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</si>
  <si>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</si>
  <si>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</si>
  <si>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</si>
  <si>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</si>
  <si>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</si>
  <si>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</si>
  <si>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</si>
  <si>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</si>
  <si>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</si>
  <si>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</si>
  <si>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</si>
  <si>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</si>
  <si>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</si>
  <si>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</si>
  <si>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</si>
  <si>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</si>
  <si>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</si>
  <si>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</si>
  <si>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3239 Ostale usluge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</si>
  <si>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</si>
  <si>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</si>
  <si>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</si>
  <si>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</si>
  <si>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</si>
  <si>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3239 Ostale usluge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</si>
  <si>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</si>
  <si>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</si>
  <si>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</si>
  <si>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</si>
  <si>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</si>
  <si>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3292 Premije osiguranja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</si>
  <si>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</si>
  <si>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</si>
  <si>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</si>
  <si>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</si>
  <si>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</si>
  <si>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3293 Reprezentacija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</si>
  <si>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</si>
  <si>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</si>
  <si>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</si>
  <si>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</si>
  <si>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</si>
  <si>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3294 Članarine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</si>
  <si>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</si>
  <si>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</si>
  <si>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</si>
  <si>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</si>
  <si>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</si>
  <si>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3431 Bankarske usluge i usluge platnog prometa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</si>
  <si>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</si>
  <si>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</si>
  <si>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</si>
  <si>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</si>
  <si>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</si>
  <si>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3432 Negativne tečajne razlike i razlike zbog primjene valutne klauzule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</si>
  <si>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</si>
  <si>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</si>
  <si>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</si>
  <si>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</si>
  <si>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</si>
  <si>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4221 Uredska oprema i namještaj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</si>
  <si>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</si>
  <si>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</si>
  <si>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</si>
  <si>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</si>
  <si>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</si>
  <si>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4221 Uredska oprema i namještaj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</si>
  <si>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</si>
  <si>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</si>
  <si>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</si>
  <si>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</si>
  <si>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</si>
  <si>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4227 Uređaji, strojevi i oprema za ostale namjene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</si>
  <si>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</si>
  <si>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</si>
  <si>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</si>
  <si>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</si>
  <si>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</si>
  <si>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4241 Knjige</t>
  </si>
  <si>
    <t>Ostali prihodi za posebne namjene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</si>
  <si>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</si>
  <si>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</si>
  <si>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</si>
  <si>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</si>
  <si>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3111 PLAĆE ZA REDOVAN RAD - BRUTO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</si>
  <si>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</si>
  <si>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</si>
  <si>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</si>
  <si>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</si>
  <si>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</si>
  <si>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3111 PLAĆE ZA REDOVAN RAD - BRUTO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</si>
  <si>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</si>
  <si>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</si>
  <si>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</si>
  <si>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</si>
  <si>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</si>
  <si>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3132 DOPRINOSI ZA OBVEZNO ZDRAVSTVENO OSIGURANJE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</si>
  <si>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</si>
  <si>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</si>
  <si>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</si>
  <si>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</si>
  <si>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</si>
  <si>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3133 DOPRINOSI ZA OBVEZNO OSIGURANJE U SLUČAJU NEZAPOSLENOSTI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</si>
  <si>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</si>
  <si>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</si>
  <si>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</si>
  <si>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</si>
  <si>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</si>
  <si>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</si>
  <si>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</si>
  <si>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</si>
  <si>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</si>
  <si>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</si>
  <si>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</si>
  <si>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3237 Intelektualne i osobne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</si>
  <si>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</si>
  <si>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</si>
  <si>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</si>
  <si>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</si>
  <si>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</si>
  <si>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3239 Ostale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</si>
  <si>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</si>
  <si>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</si>
  <si>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</si>
  <si>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</si>
  <si>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</si>
  <si>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3239 Ostale usluge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</si>
  <si>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</si>
  <si>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</si>
  <si>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</si>
  <si>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</si>
  <si>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</si>
  <si>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3235 Zakupnine i najamnine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</si>
  <si>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</si>
  <si>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</si>
  <si>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</si>
  <si>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</si>
  <si>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</si>
  <si>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</si>
  <si>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</si>
  <si>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</si>
  <si>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</si>
  <si>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</si>
  <si>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</si>
  <si>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3241 Naknade troškova osobama izvan radnog odnosa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</si>
  <si>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</si>
  <si>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</si>
  <si>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</si>
  <si>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</si>
  <si>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</si>
  <si>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3293 Reprezentacija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</si>
  <si>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</si>
  <si>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</si>
  <si>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</si>
  <si>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</si>
  <si>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</si>
  <si>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3432 Negativne tečajne razlike i razlike zbog primjene valutne klauzule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</si>
  <si>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</si>
  <si>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</si>
  <si>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</si>
  <si>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</si>
  <si>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</si>
  <si>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3811 Tekuće donacije u novcu</t>
  </si>
  <si>
    <t>Vlastiti prihodi</t>
  </si>
  <si>
    <t>202 PLAN RASHODA</t>
  </si>
  <si>
    <t>238 ZNANOST I TEHNOLOŠKI RAZVOJ</t>
  </si>
  <si>
    <t>23801 ULAGANJE U ZNANSTVENO ISTRAŽIVAČKU DJELATNOST</t>
  </si>
  <si>
    <t>A622006 IZDAVANJE ZNANSTVENIH UDŽBENIKA</t>
  </si>
  <si>
    <t>3111 PLAĆE ZA REDOVAN RAD - BRUTO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</si>
  <si>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</si>
  <si>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</si>
  <si>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</si>
  <si>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</si>
  <si>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</si>
  <si>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3132 DOPRINOSI ZA OBVEZNO ZDRAVSTVENO OSIGURANJE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</si>
  <si>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</si>
  <si>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</si>
  <si>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</si>
  <si>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</si>
  <si>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</si>
  <si>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3237 Intelektualne i osobne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</si>
  <si>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</si>
  <si>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</si>
  <si>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</si>
  <si>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</si>
  <si>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</si>
  <si>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3239 Ostale usluge</t>
  </si>
  <si>
    <t>Ostale pomoći i darovnice (52)</t>
  </si>
  <si>
    <t>Row Labels</t>
  </si>
  <si>
    <t>Grand Total</t>
  </si>
  <si>
    <t>Sum of Realizirani iznos2</t>
  </si>
  <si>
    <t>FINANCIJSKI PLAN 2017.</t>
  </si>
  <si>
    <t>REALIZACIJA 2017.</t>
  </si>
  <si>
    <t>Sum of Planirani iznos2</t>
  </si>
  <si>
    <t>Opći prihodi i primici (11)</t>
  </si>
  <si>
    <t>Ostali prihodi za posebne namjene (43)</t>
  </si>
  <si>
    <t>Vlastiti prihodi (31)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</si>
  <si>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</si>
  <si>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</si>
  <si>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</si>
  <si>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</si>
  <si>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Materijal i sirovine</t>
  </si>
  <si>
    <t>Energija</t>
  </si>
  <si>
    <t>Materijal i dijelovi za tekuće i investicijsko održavanje</t>
  </si>
  <si>
    <t xml:space="preserve"> 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</si>
  <si>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</si>
  <si>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</si>
  <si>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</si>
  <si>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</si>
  <si>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</si>
  <si>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</si>
  <si>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</si>
  <si>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</si>
  <si>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</si>
  <si>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</si>
  <si>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 xml:space="preserve"> Reprezentacija</t>
  </si>
  <si>
    <t>Članarine</t>
  </si>
  <si>
    <t>Pristojbe i naknade</t>
  </si>
  <si>
    <t>Ostali nespomenuti rashodi poslovanja</t>
  </si>
  <si>
    <t>Bankarske usluge i usluge platnog prometa</t>
  </si>
  <si>
    <t>Uredska oprema i namještaj</t>
  </si>
  <si>
    <t>Uređaji, strojevi i oprema za ostale namjene</t>
  </si>
  <si>
    <t>51000 Rijeka</t>
  </si>
  <si>
    <t>4</t>
  </si>
  <si>
    <t>STUDENTSKA ULICA 2</t>
  </si>
  <si>
    <t>OIB 76722145702</t>
  </si>
  <si>
    <t>Plaće za redovan rad</t>
  </si>
  <si>
    <t>Ostali rashodi za zaposlene</t>
  </si>
  <si>
    <t xml:space="preserve"> Stručno usavršavanje zaposlenika</t>
  </si>
  <si>
    <t xml:space="preserve"> Intelektualne i osobne usluge</t>
  </si>
  <si>
    <t xml:space="preserve"> Naknade troškova osobama izvan radnog odnosa</t>
  </si>
  <si>
    <t>Reprezentacija</t>
  </si>
  <si>
    <t>Negativne tečajne razlike i razlike zbog primjene valutne klauzule</t>
  </si>
  <si>
    <t>Ostali nespomenuti financijski rashodi</t>
  </si>
  <si>
    <t>Prijenosi između pror. korisnika istog proračuna</t>
  </si>
  <si>
    <t xml:space="preserve"> Tekuće donacije u novcu</t>
  </si>
  <si>
    <t>Komunikacijska oprema</t>
  </si>
  <si>
    <t>Knjige</t>
  </si>
  <si>
    <t>Ostala nematerijalna proizvedena imovina</t>
  </si>
  <si>
    <t xml:space="preserve"> Uredski materijal i ostali materijalni rashodi</t>
  </si>
  <si>
    <t>Službena, radna i zaštitna odjeća i obuća</t>
  </si>
  <si>
    <t>Naknade građanima i kućanstvima u naravi</t>
  </si>
  <si>
    <t>Tekuće donacije u novcu</t>
  </si>
  <si>
    <t>Licence</t>
  </si>
  <si>
    <t>Oprema za održavanje i zaštitu</t>
  </si>
  <si>
    <t>Medicinska i laboratorijska oprema</t>
  </si>
  <si>
    <t>Instrumenti, uređaji i strojevi</t>
  </si>
  <si>
    <t xml:space="preserve"> Službena putovanja</t>
  </si>
  <si>
    <t xml:space="preserve"> Naknade za prijevoz, za rad na terenu i odvojeni život</t>
  </si>
  <si>
    <t xml:space="preserve"> Naknade građanima i kućanstvima u novcu</t>
  </si>
  <si>
    <t xml:space="preserve"> Licence</t>
  </si>
  <si>
    <t xml:space="preserve"> Knjige</t>
  </si>
  <si>
    <t>RASHODI POSLOVANJA</t>
  </si>
  <si>
    <t>Rashodi za zaposlene</t>
  </si>
  <si>
    <t>Plaće</t>
  </si>
  <si>
    <t>Doprinosi na plaće</t>
  </si>
  <si>
    <t>Materijalni rashodi</t>
  </si>
  <si>
    <t>Naknade troškova zaposlenima</t>
  </si>
  <si>
    <t>Konto</t>
  </si>
  <si>
    <t>Prihodi za financiranje rashoda poslovanja</t>
  </si>
  <si>
    <t>Ostale kazne</t>
  </si>
  <si>
    <t>Ostali prihodi</t>
  </si>
  <si>
    <t>Tekuće pomoći od institucija i tijela  EU</t>
  </si>
  <si>
    <t>Tekuće pomoći od međunarodnih organizacija</t>
  </si>
  <si>
    <t>Kapitalne pomoći od međunarodnih organizacija</t>
  </si>
  <si>
    <t>Kapitalne pomoći od institucija i tijela  EU</t>
  </si>
  <si>
    <t>Tekuće pomoći od izvanproračunskih korisnika</t>
  </si>
  <si>
    <t>Tekući prijenosi između proračunskih korisnika istog proračuna</t>
  </si>
  <si>
    <t>Stambeni objekti</t>
  </si>
  <si>
    <t>Kamate na oročena sredstva i depozite po viđenju</t>
  </si>
  <si>
    <t>Prihodi od zateznih kamata</t>
  </si>
  <si>
    <t>Prihodi od pozitivnih tečajnih razlika i razlika zbog primjene valutne klauzule</t>
  </si>
  <si>
    <t>Prihodi od pruženih usluga</t>
  </si>
  <si>
    <t>Tekuće donacije</t>
  </si>
  <si>
    <t>Rashodi za materijal i energiju</t>
  </si>
  <si>
    <t>Rashodi za usluge</t>
  </si>
  <si>
    <t>Financijski rashodi</t>
  </si>
  <si>
    <t>Ostali financijski rashodi</t>
  </si>
  <si>
    <t>Rashodi za nabavu nefinancijske imovine</t>
  </si>
  <si>
    <t>Rashodi za nabavu proizvedene dugotrajne imovine</t>
  </si>
  <si>
    <t>Postrojenja i oprema</t>
  </si>
  <si>
    <t>Nematerijalna proizvedena imovina</t>
  </si>
  <si>
    <t>Knjige, umjetnička djela i ostale izložbene vrijednosti</t>
  </si>
  <si>
    <t>Naknade troškova osobama izvan radnog odnosa</t>
  </si>
  <si>
    <t>Pomoći dane u inozemstvo i unutar opće proračuna</t>
  </si>
  <si>
    <t>Ostali rashodi</t>
  </si>
  <si>
    <t>Naknade građanima i kućanstvima na temelju osiguranja i druge naknade</t>
  </si>
  <si>
    <t>Ostale naknade građainma i kućanstvima iz proračuna</t>
  </si>
  <si>
    <t>Rashodi za nabavu neproizvedene dugotrajne imovine</t>
  </si>
  <si>
    <t>Doprinosi za obvezno zdravstveno osiguranje</t>
  </si>
  <si>
    <t>Doprinosi za obvezno osiguranje u slučaju nezaposlenosti</t>
  </si>
  <si>
    <t>Rashodi poslovanja</t>
  </si>
  <si>
    <t>Prijevozna sredstva u pomorskom i riječnom prometu</t>
  </si>
  <si>
    <t>Aktivnost/Izvor financiranja</t>
  </si>
  <si>
    <t>-</t>
  </si>
  <si>
    <t>PRIHODI UKUPNO</t>
  </si>
  <si>
    <t>RASHODI UKUPNO</t>
  </si>
  <si>
    <t>RAZLIKA - VIŠAK / MANJAK</t>
  </si>
  <si>
    <t>Prihodi poslovanja</t>
  </si>
  <si>
    <t>I. OPĆI DIO</t>
  </si>
  <si>
    <t>Tekući prijenosi između proračunskih korisnika istog proračuna temeljem prijenosa EU sredstava</t>
  </si>
  <si>
    <t>Kapitalne donacije</t>
  </si>
  <si>
    <t>Pomoći iz inozemstva i od subjekata unutar općeg proračuna</t>
  </si>
  <si>
    <t>Pomoći od međunarodnih organizacija, te institucija i tijela EU</t>
  </si>
  <si>
    <t>Pomoći od izvanproračunskih korisnika</t>
  </si>
  <si>
    <t>Prijenosi između proračunskih korisnika istog proračuna</t>
  </si>
  <si>
    <t>Prihodi od financijske imovine</t>
  </si>
  <si>
    <t>Prihodi po posebnim propisima</t>
  </si>
  <si>
    <t>Prihodi od prodaje proizvoda i robe, te pruženih usluga</t>
  </si>
  <si>
    <t>Donacije od fizičkih i pravnih osoba izvan općeg proračuna</t>
  </si>
  <si>
    <t>Prihodi iz nadležnog proračuna za financiranje redovne djelatnosti proračunskih korisnika</t>
  </si>
  <si>
    <t>Kazne i upravne mjere</t>
  </si>
  <si>
    <t>Prihodi od prodaje nefinancijske imovine</t>
  </si>
  <si>
    <t>Prihodi od prodaje dugotrajne proizvedne imovine</t>
  </si>
  <si>
    <t>Prihodi od prodaje građevinskih objekata</t>
  </si>
  <si>
    <t>Stambeni objekti za zaposlene</t>
  </si>
  <si>
    <t>Prihodi od imovine</t>
  </si>
  <si>
    <t>Prihodi od upravnih i administrativnih pristojbi, pristojbi po posebnim propisima i naknada</t>
  </si>
  <si>
    <t>Prihod od prodaje proizvoda i robe, te pruženih usluga i prihodi od donacija</t>
  </si>
  <si>
    <t>Prihodi od nadležnog proračuna i HZZO-a temeljem ugovornih obveza</t>
  </si>
  <si>
    <t>Kazne, upravne mjere i ostali prihodi</t>
  </si>
  <si>
    <t xml:space="preserve"> Pristojbe i naknade</t>
  </si>
  <si>
    <t>Naknade građanima i kućanstvima u novcu</t>
  </si>
  <si>
    <t>Plaće (Bruto)</t>
  </si>
  <si>
    <t>Pomoći dane u inozemstvo i unutar općeg proračuna</t>
  </si>
  <si>
    <t>Rashodi za nabavu neproizvedene nefinancijske imovine</t>
  </si>
  <si>
    <t>Nematerijalna imovina</t>
  </si>
  <si>
    <t>Prijevozna sredstva</t>
  </si>
  <si>
    <t>Nematerijalna proizvedna imovina</t>
  </si>
  <si>
    <t xml:space="preserve"> Instrumenti, uređaji i strojevi</t>
  </si>
  <si>
    <t xml:space="preserve">Plaće za redovan rad  </t>
  </si>
  <si>
    <t>Doprinosi za osiguranje u slučaju nezaposlenosti</t>
  </si>
  <si>
    <t>Pomoći EU  (51)</t>
  </si>
  <si>
    <t xml:space="preserve"> Ostali nespomenuti rashodi poslovanja</t>
  </si>
  <si>
    <t>A622005 ORGANIZIRANJE I ODRŽAVANJE ZNANSTVENIH SKUPOVA</t>
  </si>
  <si>
    <t>II. POSEBNI DIO</t>
  </si>
  <si>
    <t>Prihodi od prodanih proizvoda</t>
  </si>
  <si>
    <t>Tekuće donacije u naravi</t>
  </si>
  <si>
    <t xml:space="preserve">SVEUČILIŠTE U RIJECI POMORSKI FAKULTET </t>
  </si>
  <si>
    <t xml:space="preserve">M.P.                                </t>
  </si>
  <si>
    <t>Ostale plaće u naravi</t>
  </si>
  <si>
    <t>Zatezne kamate</t>
  </si>
  <si>
    <t>Kazne, penali i naknade štete</t>
  </si>
  <si>
    <t>Naknade štete pravnim i fizičkim licima</t>
  </si>
  <si>
    <t>Ulaganje u računalne programe</t>
  </si>
  <si>
    <t>Ostala nematerijalna imovina</t>
  </si>
  <si>
    <t>Materijal za tekuće i investicijsko održavanje</t>
  </si>
  <si>
    <t>Naknade štete pravnim i fizičkim osobama</t>
  </si>
  <si>
    <t>Naknade osobama izvan radnog odnosa</t>
  </si>
  <si>
    <t>Tekući prijenosi između proračunskih korisnika</t>
  </si>
  <si>
    <t>Kapitalne pomoći od institucija i tijela   EU</t>
  </si>
  <si>
    <t>Ostale kazne (zakasnine biblioteka)</t>
  </si>
  <si>
    <t>Prihodi od prodanih proizvoda (knjige)</t>
  </si>
  <si>
    <t>Sveučilište u Rijeci</t>
  </si>
  <si>
    <t>Pomorski fakultet</t>
  </si>
  <si>
    <t>A6210 REDOVNA DJELATNOST-Ministarstvo znanosti i obrazovanja</t>
  </si>
  <si>
    <t>Uniri potpore - Opći prihodi i primici (11)</t>
  </si>
  <si>
    <t>Potpore za objavu radova - Ostali prihodi za posebne namjene (43)</t>
  </si>
  <si>
    <t>Troškovi sudskih postupaka</t>
  </si>
  <si>
    <t>Instrumenti uređaji</t>
  </si>
  <si>
    <t>Dodatna ulaganja na postrojenjima i opremi</t>
  </si>
  <si>
    <t>23705 VINP OSTALE AKTIVNOSTI</t>
  </si>
  <si>
    <t>A600001 PARTICIPACIJA ŠKOLARINA</t>
  </si>
  <si>
    <t>A600002 POSLIJEDIPLOMSKI STUDIJ</t>
  </si>
  <si>
    <t>3111</t>
  </si>
  <si>
    <t>3132</t>
  </si>
  <si>
    <t>3133</t>
  </si>
  <si>
    <t>3213</t>
  </si>
  <si>
    <t>3237</t>
  </si>
  <si>
    <t>3241</t>
  </si>
  <si>
    <t>3432</t>
  </si>
  <si>
    <t>3112</t>
  </si>
  <si>
    <t>3121</t>
  </si>
  <si>
    <t>3221</t>
  </si>
  <si>
    <t>3222</t>
  </si>
  <si>
    <t>3223</t>
  </si>
  <si>
    <t>3224</t>
  </si>
  <si>
    <t>3231</t>
  </si>
  <si>
    <t>3232</t>
  </si>
  <si>
    <t>3233</t>
  </si>
  <si>
    <t>3235</t>
  </si>
  <si>
    <t>3236</t>
  </si>
  <si>
    <t>3238</t>
  </si>
  <si>
    <t>3239</t>
  </si>
  <si>
    <t>3293</t>
  </si>
  <si>
    <t>3295</t>
  </si>
  <si>
    <t>3299</t>
  </si>
  <si>
    <t>3431</t>
  </si>
  <si>
    <t>3691</t>
  </si>
  <si>
    <t>3812</t>
  </si>
  <si>
    <t>4123</t>
  </si>
  <si>
    <t>4221</t>
  </si>
  <si>
    <t>4222</t>
  </si>
  <si>
    <t>4223</t>
  </si>
  <si>
    <t>4224</t>
  </si>
  <si>
    <t>4225</t>
  </si>
  <si>
    <t>4264</t>
  </si>
  <si>
    <t>3211</t>
  </si>
  <si>
    <t>23703 OSTALE AKTIVNOSTI IZVORA 11</t>
  </si>
  <si>
    <t>A600003 CJELOŽIVOTNO OBRAZOVANJE - CIP</t>
  </si>
  <si>
    <t>23705 EU PROJEKTI SVEUČILITE U RIJECI</t>
  </si>
  <si>
    <t>A600004 STRUČNA DJELATNOST - PROJEKTI</t>
  </si>
  <si>
    <t>23701 MZOS REDOVNA DJELATNOST</t>
  </si>
  <si>
    <t>23703 OSTALE AKTIVNOSTI IZVORA 11 (Programski i UNIRi potpore)</t>
  </si>
  <si>
    <t>Pomoći (52)</t>
  </si>
  <si>
    <t>23704 OP UČINKOVITI LJUDSKI POTENCIJALI</t>
  </si>
  <si>
    <t>Pomoći ESF (561)</t>
  </si>
  <si>
    <t>K679106 OP UČINKOVITI LJUDSKI POTENCIJALI 2014-2020. PRIORITET 3</t>
  </si>
  <si>
    <t>Plaće u naravi</t>
  </si>
  <si>
    <t>Doprinosi za zapošljavanje</t>
  </si>
  <si>
    <t>Službena radna i zaštitna odjeća</t>
  </si>
  <si>
    <t>Umjetnička djela</t>
  </si>
  <si>
    <t>Ostale nespomunte usluge</t>
  </si>
  <si>
    <t>Instrumenti i uređaji i ostal aoprema</t>
  </si>
  <si>
    <t>Doprinosi za zdravstveno osiguranje</t>
  </si>
  <si>
    <t>Stručno usavršavanje</t>
  </si>
  <si>
    <t>Uredski materijal</t>
  </si>
  <si>
    <t>Službena i radna odjeća</t>
  </si>
  <si>
    <t>Telefon i poštarina</t>
  </si>
  <si>
    <t>Ostale nespomenute usluge</t>
  </si>
  <si>
    <t>Naknade osobama van radnog odnosa</t>
  </si>
  <si>
    <t>Ostali nespomenuti rashodi</t>
  </si>
  <si>
    <t>Negativne tečajne razlike</t>
  </si>
  <si>
    <t>ostali nespounti financijski rashodi</t>
  </si>
  <si>
    <t>Tekući prijenosi</t>
  </si>
  <si>
    <t>Tekuće donacij u naravi</t>
  </si>
  <si>
    <t>Uredska oprema i namjueštaj</t>
  </si>
  <si>
    <t>Uređaji za održavanje i zaštitu</t>
  </si>
  <si>
    <t>Insturmenti uređaji i strojevi</t>
  </si>
  <si>
    <t>Uređaji i strojevi za ostale namjene</t>
  </si>
  <si>
    <t>Prijevozna sredstva u pomorskom prometu</t>
  </si>
  <si>
    <t>Ulaganja u računalne programe</t>
  </si>
  <si>
    <t>Usluge promidžbe i informrianja</t>
  </si>
  <si>
    <t>Materijal i dijelovi za tekuće i invest održavanje</t>
  </si>
  <si>
    <t>Ostali financijski rahodi</t>
  </si>
  <si>
    <t>Pomoći EU  (561)</t>
  </si>
  <si>
    <t>Ulaganja na tuđoj imovini radi prava korištenja</t>
  </si>
  <si>
    <t>Tekući prijenosi temeljem EU sredstava</t>
  </si>
  <si>
    <t>Plaće za prekovremeni rad</t>
  </si>
  <si>
    <t>Materijal I sirovine</t>
  </si>
  <si>
    <t>Materijal za tekuće I investicijskog održavanje</t>
  </si>
  <si>
    <t>Naknade osoba izvan radnog odnosa</t>
  </si>
  <si>
    <t>Tekuće I investicijsko održavanje</t>
  </si>
  <si>
    <t>Nacionalno sufinanciranje (12)</t>
  </si>
  <si>
    <t>Naknade u novcu</t>
  </si>
  <si>
    <t xml:space="preserve">Naknade u naravi </t>
  </si>
  <si>
    <t>Prihodi za posebne namjene (43)</t>
  </si>
  <si>
    <t>A      STUDENTSKI ZBOR</t>
  </si>
  <si>
    <t>Donacije (6) Zaklada UNIRI</t>
  </si>
  <si>
    <t>Ulaganje u tuđu imovinu</t>
  </si>
  <si>
    <t>Umjetnička, literarna i znanstvena djela</t>
  </si>
  <si>
    <t>Rashodi za dodatna ulaganja na nefinancijskoj imovini</t>
  </si>
  <si>
    <t>Laboratorijska oprema</t>
  </si>
  <si>
    <t>Ulaganja u tuđu imovinu</t>
  </si>
  <si>
    <t>Stručno usavršavanje i osposobljavanje</t>
  </si>
  <si>
    <t>Usluge za tekuće i investicijsko održavanje</t>
  </si>
  <si>
    <t>Bankarske i usluge platnog prometa</t>
  </si>
  <si>
    <t>Pomoći (52) -Prihodi od Sveučilišta</t>
  </si>
  <si>
    <t>Prihodi za posebne namjene (43) Financiranje Fakultet</t>
  </si>
  <si>
    <t>A6210002 OSTALI VLASTITI I NAMJENSKI PRIHODI</t>
  </si>
  <si>
    <t>23705 VLASTITI I NAMJENSKI PRIHODI</t>
  </si>
  <si>
    <t>Prihodi od prodaje umjetničkih djela</t>
  </si>
  <si>
    <t>Umjetnička i znanstvena djela</t>
  </si>
  <si>
    <t>DONOS</t>
  </si>
  <si>
    <t>ODNOS</t>
  </si>
  <si>
    <t>Tekuće pomoći od institucija i tijela EU</t>
  </si>
  <si>
    <t>Kapitalne pomoći od institucija i tijela EU</t>
  </si>
  <si>
    <t>Prihodi od prodaje komunikacijske opreme</t>
  </si>
  <si>
    <t>Prihodi od prodaje postrojenja i opreme</t>
  </si>
  <si>
    <t>P622003 PROJEKTI HRVATSKE ZAKLADE ZA ZNANOST</t>
  </si>
  <si>
    <t xml:space="preserve">Subvencije trgovačkim društvima </t>
  </si>
  <si>
    <t>Tekuće pomoći inozemnim vladama</t>
  </si>
  <si>
    <t>Tekuće donacije EU sredstava</t>
  </si>
  <si>
    <t>Tekući prijenosi između proarčunskih korisnika temeljem EU sredstava</t>
  </si>
  <si>
    <t>Tekuće pomoći između proačunskih korisnika istog proačuna</t>
  </si>
  <si>
    <t>ostale naknade troškova zaposlenima</t>
  </si>
  <si>
    <t>Ostale naknade troškova zaposlenima</t>
  </si>
  <si>
    <t>23704 OP UČINKOVITI LJUDSKI POTENCIJALI (MEDUSA I PANDORA)</t>
  </si>
  <si>
    <t>Naknade građanima u kućanstvu i novcu</t>
  </si>
  <si>
    <t>Naknade građanima</t>
  </si>
  <si>
    <t>Znanstvena i laboratorijska oprema</t>
  </si>
  <si>
    <t>Korištenje privatnog automobila u službene svrhe</t>
  </si>
  <si>
    <t xml:space="preserve">Prihodi iz nadležnog proračuna za kapitalna </t>
  </si>
  <si>
    <t>Prihodi za financiranje kapitalnih ulaganja</t>
  </si>
  <si>
    <t>Ostali uređaji i strojevi</t>
  </si>
  <si>
    <t>Tekući prijenosi EU sredstava</t>
  </si>
  <si>
    <t>Kapitalni prijenosi EU sredstava</t>
  </si>
  <si>
    <t>Prijensi EU sredstava</t>
  </si>
  <si>
    <t>Kapitalni prijenosi od EU sredstava</t>
  </si>
  <si>
    <t>Naknade građanima i kućanstvima</t>
  </si>
  <si>
    <t>Pomoći dane u inozemstvo i izvan općeg proračuna</t>
  </si>
  <si>
    <t>Tekuće donacije iz EU sredstava</t>
  </si>
  <si>
    <t>Subvencije</t>
  </si>
  <si>
    <t>Subvencije trgovačkim društvima, zadrugama, poljoprivrednicima i obrtnicima iz EU sredstava</t>
  </si>
  <si>
    <t>Pomoći inozemnim vladama</t>
  </si>
  <si>
    <t>Subvencije trgovačkim društvima</t>
  </si>
  <si>
    <t>Prijenosi između pror. korisnika istog proračuna temelje EU sredstava</t>
  </si>
  <si>
    <t>Tekuće donacije temeljem EU sredstava</t>
  </si>
  <si>
    <t>Uredska oprema</t>
  </si>
  <si>
    <t>Ostale pomoći (52)</t>
  </si>
  <si>
    <t>Kombi vozila</t>
  </si>
  <si>
    <t xml:space="preserve">Prijevozna sredstva </t>
  </si>
  <si>
    <t>Plaća u naravi</t>
  </si>
  <si>
    <t>Tekući prijenosi između proarčunskih korisnika istog proračuna</t>
  </si>
  <si>
    <t>Plaće za posebne uvjete rada</t>
  </si>
  <si>
    <t>Pomoći inozemnim vladama izvan EU</t>
  </si>
  <si>
    <t>Auto gume</t>
  </si>
  <si>
    <t>Sitni inventar i auto gume</t>
  </si>
  <si>
    <t>Materijal</t>
  </si>
  <si>
    <t>Materijal, sirovine</t>
  </si>
  <si>
    <t>Ostali materijal i sirovine</t>
  </si>
  <si>
    <t>Ostali materijali i sirovine</t>
  </si>
  <si>
    <t>Radna odjeća</t>
  </si>
  <si>
    <t>Tekuće pomoći proračunskim korisnicima iz proračuna JLPRS</t>
  </si>
  <si>
    <t>Tekuće pomoći iz proračuna JLPRS</t>
  </si>
  <si>
    <t>A622120 PRAVOMOĆNE SUDSKE PRESUDE</t>
  </si>
  <si>
    <t>Ostali nespomenuti prihodi (školarine)</t>
  </si>
  <si>
    <t>usluge promidžbe</t>
  </si>
  <si>
    <t>A621181 PRAVOMOĆNE SUDSKE PRESUDE</t>
  </si>
  <si>
    <t>Pomoći  51</t>
  </si>
  <si>
    <t>Dodatna ulaganja na građevinskim objektima</t>
  </si>
  <si>
    <t>Troškovi zateznih kamata</t>
  </si>
  <si>
    <t xml:space="preserve">   Dekanica:</t>
  </si>
  <si>
    <t>Prihodi od prodaje prijevoznih sredstava</t>
  </si>
  <si>
    <t>Prihodi od prodaje plovila</t>
  </si>
  <si>
    <t>Ostale nespomenute izložbene vrijednosti</t>
  </si>
  <si>
    <t>Ostali instrumenti i oprema</t>
  </si>
  <si>
    <t>Ostale nespomnute izložbene vrijednosti</t>
  </si>
  <si>
    <t>Prihodi iz nadležnog proračuna za kapitalna ulaganja</t>
  </si>
  <si>
    <t>Tekući prijenosi između proračunskih korisnika istog proračuna (Sveučilište, MZO i HRZZ)</t>
  </si>
  <si>
    <t>Kapitalni prijenosi temeljem EU sredstava</t>
  </si>
  <si>
    <t>Tekuće pomoći od institucija i tijela EU -  ESF</t>
  </si>
  <si>
    <t>Kapitalne pomoći od institucija i tijela EU -  ESF</t>
  </si>
  <si>
    <t>Tekuće pomoći inozemnim vladama (sveučilištima)</t>
  </si>
  <si>
    <t>Prijenosi između prororačunskih korisnika istog proračuna</t>
  </si>
  <si>
    <t>Naknade građanima i kućanstvima (stipendije i školarine)</t>
  </si>
  <si>
    <t>Prihodi od prodaje opreme</t>
  </si>
  <si>
    <t>Prihodi od prodaje ostalih izložbenih vrijednosti</t>
  </si>
  <si>
    <t>Premija osiguranja</t>
  </si>
  <si>
    <t>Prijenosi sredstava</t>
  </si>
  <si>
    <t>Znanstveno istraživačka oprema</t>
  </si>
  <si>
    <t>prof. dr. sc. Ana Perić Hadžić</t>
  </si>
  <si>
    <t>Tekuće pomoći od inozemnih vlada</t>
  </si>
  <si>
    <t>BROJČANA OZNAKA I NAZIV</t>
  </si>
  <si>
    <t>OBRAZOVANJE</t>
  </si>
  <si>
    <t>VISOKO OBRAZOVANJE</t>
  </si>
  <si>
    <t>09</t>
  </si>
  <si>
    <t>097</t>
  </si>
  <si>
    <t>Tekuće pomoći od inozemnih vlada u EU</t>
  </si>
  <si>
    <t>Naknada troškova osobama izvan radnog odnosa</t>
  </si>
  <si>
    <t>Nematerijalna imovine</t>
  </si>
  <si>
    <t>SAŽETAK  RAČUNA PRIHODA I RASHODA I RAČUNA FINANCIRANJA</t>
  </si>
  <si>
    <t>SAŽETAK RAČUNA PRIHODA I RASHODA</t>
  </si>
  <si>
    <t>INDEKS</t>
  </si>
  <si>
    <t>INDEKS**</t>
  </si>
  <si>
    <t>6 PRIHODI POSLOVANJA</t>
  </si>
  <si>
    <t>4 RASHODI ZA NEFINANCIJSKU IMOVINU</t>
  </si>
  <si>
    <t>6=5/2*100</t>
  </si>
  <si>
    <t>7=5/4*100</t>
  </si>
  <si>
    <t>7 PRIHODI OD PRODAJE NEFINANCIJSKE IMOVINE</t>
  </si>
  <si>
    <t>3 RASHODI  POSLOVANJA</t>
  </si>
  <si>
    <t>RAZLIKA PRIMITAKA I IZDATAKA</t>
  </si>
  <si>
    <t xml:space="preserve">NETO FINANCIRANJE </t>
  </si>
  <si>
    <t xml:space="preserve">VIŠAK/MANJAK + NETO FINANCIRANJE </t>
  </si>
  <si>
    <t>8 PRIMICI OD FINANCIJSKE IMOVINE I ZADUŽIVANJA</t>
  </si>
  <si>
    <t>5 IZDACI ZA FINANCIJSKU IMOVINU I DEPOZITE</t>
  </si>
  <si>
    <t>Nacionalno sufinanciranje</t>
  </si>
  <si>
    <t xml:space="preserve">NAZIV PRIHODA </t>
  </si>
  <si>
    <t>BROJČANA OZNAKA</t>
  </si>
  <si>
    <t>UKUPNO PRIHODI</t>
  </si>
  <si>
    <t>NAZIV RASHODA</t>
  </si>
  <si>
    <t>UKUPNO RASHODI</t>
  </si>
  <si>
    <t>Doprinos za obvezno zdravstveno osiguranje</t>
  </si>
  <si>
    <t>PROGRAM/PROJEKT/AKTIVNOST/IZVOR FINANCIRANJA</t>
  </si>
  <si>
    <t>A622003 PROGRAMI I PROJEKTI ZNANSTVENO ISTRAŽIVAČKE DJELATNOSTI</t>
  </si>
  <si>
    <t>Rashod poslovanja</t>
  </si>
  <si>
    <t>UKUPNI PRIHODI</t>
  </si>
  <si>
    <t>SVEUČILIŠTE U RIJECI, POMORSKI FAKULTET UKUPNO SVE AKTIVNOSTI</t>
  </si>
  <si>
    <t xml:space="preserve">Pomoći dane u inozemstvo i unutar općeg proračuna </t>
  </si>
  <si>
    <t>UKUPNO SVI IZVORI FINANCIRANJA</t>
  </si>
  <si>
    <t>SAŽETAK RAČUNA FINANCIRANJA</t>
  </si>
  <si>
    <t>ANALITIKA EU PROJEKATA</t>
  </si>
  <si>
    <t>ERASMUS+ MASK</t>
  </si>
  <si>
    <t>ERASMUS TESTS IN MARITIME SIMULATION</t>
  </si>
  <si>
    <t>ERASMUS SKILLS BEYOND THE SEA</t>
  </si>
  <si>
    <t>ERASMUS COMPETING</t>
  </si>
  <si>
    <t>IZVOR 561</t>
  </si>
  <si>
    <t>Rashodi poslovanja i rashodi za nabavu nefinancijske imovine izvršeni su po EU projektima kako slijedi:</t>
  </si>
  <si>
    <t>Ukupno 43</t>
  </si>
  <si>
    <t xml:space="preserve">OSTVARENJE/IZVRŠENJE 
2022. </t>
  </si>
  <si>
    <t>IZVORNI PLAN  2023.</t>
  </si>
  <si>
    <t>REBALANS 2023.</t>
  </si>
  <si>
    <t>HORIZON2020 ATLANTIS</t>
  </si>
  <si>
    <t>Ukupno 51</t>
  </si>
  <si>
    <t>Ukupno 561</t>
  </si>
  <si>
    <t>Ukupno 12</t>
  </si>
  <si>
    <t>UNIRI stim. potpore- Ostale pomoći i darovnice  (52)</t>
  </si>
  <si>
    <t>UKUPNO Izvor 52</t>
  </si>
  <si>
    <t>HORIZON2020 ZEAS</t>
  </si>
  <si>
    <t>Ostali uređaji i oprema</t>
  </si>
  <si>
    <t>Ostale pomoći i darovnice (52) - IAMU, dio stimulativnih potpora</t>
  </si>
  <si>
    <t>Ulaganje u tuđu imovinu s pravom korištenja</t>
  </si>
  <si>
    <t>ERASMUS DIGIMARE</t>
  </si>
  <si>
    <t>Znanstveni projekti PFRI i UNIRI stim. potpora- Pomoći (51) UNIRI ZIP</t>
  </si>
  <si>
    <t>A679072.115 ProtectAs</t>
  </si>
  <si>
    <t>A679072.041 ERASMUS SKILLSEA</t>
  </si>
  <si>
    <t>A679072.84 ERASMUS MIMOSA</t>
  </si>
  <si>
    <t>A679072.85 ERASMUS FRAMESPORT</t>
  </si>
  <si>
    <t>A679072.185 INTERREG DIGSEA</t>
  </si>
  <si>
    <t>A679072.187 HORIZON2020 HEALTHY SAILING</t>
  </si>
  <si>
    <t>A679072.188 HORIZON2020 SAFENAV</t>
  </si>
  <si>
    <t>A679072.186 HORIZON2020 INNO2MARE</t>
  </si>
  <si>
    <t>K679106.003 HKO PANDORA</t>
  </si>
  <si>
    <t>INTERREG FRED</t>
  </si>
  <si>
    <t xml:space="preserve">OSTVARENJE/IZVRŠENJE 
2023. </t>
  </si>
  <si>
    <t>IZVJEŠTAJ O IZVRŠENJU FINANCIJSKOG PLANA ZA 2023. GODINU</t>
  </si>
  <si>
    <t>U Rijeci, 12. veljače 2024. godine</t>
  </si>
  <si>
    <t>Prihodi poslovanja i prihodi od prodaje nefinancije imovine ostvareni su kako slijedi:</t>
  </si>
  <si>
    <t>Prihodi poslovanja i prihodi od prodaje nefinancijske imovine ostvareni su prema izvorima financiranja kako slijedi:</t>
  </si>
  <si>
    <t>Rashodi poslovanja i rashodi za nabavu nefinancijske imovine izvršeni su kako slijedi:</t>
  </si>
  <si>
    <t>Rashodi poslovanja i rashodi za nabavu nefinancijske imovine izvršeni su prema izvorima financiranja kako slijedi:</t>
  </si>
  <si>
    <t>Rashodi poslovanja i rashodi za nabavu nefinancijske imovine izvršeni su po aktivnostima i programima kako slijedi:</t>
  </si>
  <si>
    <t>Rashodi poslovanja i rashodi za nabavu nefinancijske imovine izvršeni su po aktivnostima i programima u sastavu financijskog plana Sveučilišta u Rijeci kako slijedi:</t>
  </si>
  <si>
    <t>3</t>
  </si>
  <si>
    <t>Izvještaj o izvršenju financijskog plana Sveučilišta u Rijeci, Pomorskog fakulteta za 2023. godinu prema modificiranom gotovinskom načelu izgleda kako slijedi:</t>
  </si>
  <si>
    <t/>
  </si>
  <si>
    <t>080</t>
  </si>
  <si>
    <t>MINISTARSTVO ZNANOSTI I OBRAZOVANJA</t>
  </si>
  <si>
    <t>08006</t>
  </si>
  <si>
    <t>Sveučilišta i veleučilišta u Republici Hrvatskoj</t>
  </si>
  <si>
    <t>3705</t>
  </si>
  <si>
    <t>A621002</t>
  </si>
  <si>
    <t>REDOVNA DJELATNOST SVEUČILIŠTA U RIJECI</t>
  </si>
  <si>
    <t>0942</t>
  </si>
  <si>
    <t>Drugi stupanj visoke naobrazbe</t>
  </si>
  <si>
    <t>11</t>
  </si>
  <si>
    <t>31</t>
  </si>
  <si>
    <t>32</t>
  </si>
  <si>
    <t>A622122</t>
  </si>
  <si>
    <t>PROGRAMSKO FINANCIRANJE JAVNIH VISOKIH UČILIŠTA</t>
  </si>
  <si>
    <t>A621181</t>
  </si>
  <si>
    <t>PRAVOMOĆNE SUDSKE PRESUDE</t>
  </si>
  <si>
    <t>Pravomoćne sudske presude</t>
  </si>
  <si>
    <t>A679072</t>
  </si>
  <si>
    <t>EU PROJEKTI SVEUČILIŠTA U RIJECI (IZ EVIDENCIJSKIH PRIHODA)</t>
  </si>
  <si>
    <t>Prihodi za posebne namjene</t>
  </si>
  <si>
    <t>42</t>
  </si>
  <si>
    <t>51</t>
  </si>
  <si>
    <t>Pomoći EU</t>
  </si>
  <si>
    <t>52</t>
  </si>
  <si>
    <t>Ostale pomoći</t>
  </si>
  <si>
    <t>61</t>
  </si>
  <si>
    <t>Donacije</t>
  </si>
  <si>
    <t>K679106</t>
  </si>
  <si>
    <t>OP UČINKOVITI LJUDSKI POTENCIJALI 2014.-2020., PRIORITET 3</t>
  </si>
  <si>
    <t>Nacionalno financiranje</t>
  </si>
  <si>
    <t>41</t>
  </si>
  <si>
    <t>Europski socijalni fond (ESI)</t>
  </si>
  <si>
    <t>A679089</t>
  </si>
  <si>
    <t>REDOVNA DJELATNOST SVEUČILIŠTA U RIJECI (IZ EVIDENCIJSKIH PRIHODA)</t>
  </si>
  <si>
    <t>34</t>
  </si>
  <si>
    <t>45</t>
  </si>
  <si>
    <t>43</t>
  </si>
  <si>
    <t>Dodatna ulaganja na imovini</t>
  </si>
  <si>
    <t>EMFAF-2023-BlueCareers, NEXT BLUE GENERATION</t>
  </si>
  <si>
    <t>A679072.009 INTERREG E CHAIN</t>
  </si>
  <si>
    <t>A679072.010 INTERREG PROMARES</t>
  </si>
  <si>
    <t>A679072.008 ERASMUS DEEPSEA</t>
  </si>
  <si>
    <t>A679072.082 INTERREG PSAMIDES</t>
  </si>
  <si>
    <t xml:space="preserve">A679072.055 HKO PROLOG </t>
  </si>
  <si>
    <t>K679106.002 HKO MEDUSA</t>
  </si>
  <si>
    <t>A679072.002 INTERREG DIGLOG</t>
  </si>
  <si>
    <t xml:space="preserve">23701 MZOS REDOVNA DJELATNOST </t>
  </si>
  <si>
    <t>IZVRŠENJE FINANCIJSKOG PLANA RASHODA ZA 2023. GODINU PREMA FUNKCIJSKOG KLASIFIKACIJI</t>
  </si>
  <si>
    <t>Subvencije trgovačkim društvima, poljoprivrednicima i obrtnicima temeljem EU sredstava</t>
  </si>
  <si>
    <t>A679072.128 ADRION EUREKA</t>
  </si>
  <si>
    <t>A679072.128 EUREKA ADRION</t>
  </si>
  <si>
    <t>A679072.095 K.K.01.2.2.03.0004 CEKOM</t>
  </si>
  <si>
    <t>A679072.095 CEKOM</t>
  </si>
  <si>
    <t>A679072.175 HORIZON2020 INNO2MARE</t>
  </si>
  <si>
    <t>HORIZON MSCA FESTIVAL ZNANOSTI Researchers Blue Conncect</t>
  </si>
  <si>
    <t>Erasmus+ Astra ljetna škola (BIP - Blended Intensive Programmes)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</si>
</sst>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11"/>
      <name val="Calibri"/>
      <family val="2"/>
      <charset val="238"/>
    </font>
    <font>
      <sz val="8"/>
      <color rgb="FF000000"/>
      <name val="Arimo"/>
      <family val="2"/>
    </font>
    <font>
      <sz val="10"/>
      <color rgb="FF000000"/>
      <name val="Arimo"/>
      <family val="2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color rgb="FFFF0000"/>
      <name val="Arimo"/>
      <family val="2"/>
    </font>
    <font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sz val="10"/>
      <color rgb="FF000000"/>
      <name val="Open Sans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Calibri"/>
      <family val="2"/>
      <charset val="238"/>
    </font>
    <font>
      <b/>
      <sz val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9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1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2" fillId="0" borderId="0"/>
    <xf numFmtId="0" fontId="13" fillId="0" borderId="0"/>
    <xf numFmtId="0" fontId="17" fillId="0" borderId="0"/>
    <xf numFmtId="4" fontId="19" fillId="0" borderId="15" applyNumberFormat="0" applyProtection="0">
      <alignment horizontal="right" vertical="center"/>
    </xf>
    <xf numFmtId="0" fontId="20" fillId="0" borderId="0"/>
    <xf numFmtId="0" fontId="21" fillId="0" borderId="0"/>
    <xf numFmtId="0" fontId="21" fillId="0" borderId="0"/>
    <xf numFmtId="4" fontId="19" fillId="5" borderId="15" applyNumberFormat="0" applyProtection="0">
      <alignment horizontal="left" vertical="center" indent="1"/>
    </xf>
    <xf numFmtId="4" fontId="19" fillId="5" borderId="15" applyNumberFormat="0" applyProtection="0">
      <alignment horizontal="left" vertical="center" indent="1"/>
    </xf>
    <xf numFmtId="0" fontId="19" fillId="6" borderId="15" applyNumberFormat="0" applyProtection="0">
      <alignment horizontal="left" vertical="center" indent="1"/>
    </xf>
    <xf numFmtId="4" fontId="19" fillId="7" borderId="15" applyNumberFormat="0" applyProtection="0">
      <alignment vertical="center"/>
    </xf>
    <xf numFmtId="0" fontId="19" fillId="8" borderId="15" applyNumberFormat="0" applyProtection="0">
      <alignment horizontal="left" vertical="center" indent="1"/>
    </xf>
    <xf numFmtId="0" fontId="19" fillId="9" borderId="15" applyNumberFormat="0" applyProtection="0">
      <alignment horizontal="left" vertical="center" indent="1"/>
    </xf>
  </cellStyleXfs>
  <cellXfs count="384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/>
    <xf numFmtId="0" fontId="0" fillId="0" borderId="7" xfId="0" applyBorder="1"/>
    <xf numFmtId="0" fontId="7" fillId="0" borderId="0" xfId="0" applyFont="1"/>
    <xf numFmtId="0" fontId="8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3" fontId="8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0" fillId="3" borderId="0" xfId="0" applyFill="1"/>
    <xf numFmtId="3" fontId="0" fillId="0" borderId="0" xfId="0" applyNumberFormat="1"/>
    <xf numFmtId="0" fontId="0" fillId="0" borderId="0" xfId="0" applyFont="1"/>
    <xf numFmtId="0" fontId="1" fillId="0" borderId="0" xfId="0" applyFont="1"/>
    <xf numFmtId="0" fontId="14" fillId="0" borderId="0" xfId="0" applyFont="1"/>
    <xf numFmtId="0" fontId="3" fillId="0" borderId="0" xfId="0" applyFont="1" applyFill="1" applyBorder="1" applyAlignment="1">
      <alignment horizontal="right"/>
    </xf>
    <xf numFmtId="0" fontId="0" fillId="0" borderId="0" xfId="0" applyBorder="1"/>
    <xf numFmtId="0" fontId="0" fillId="0" borderId="0" xfId="0" applyAlignment="1"/>
    <xf numFmtId="0" fontId="18" fillId="0" borderId="0" xfId="0" applyNumberFormat="1" applyFont="1" applyFill="1" applyBorder="1" applyAlignment="1" applyProtection="1">
      <alignment vertical="center"/>
    </xf>
    <xf numFmtId="0" fontId="0" fillId="0" borderId="0" xfId="0" applyAlignment="1"/>
    <xf numFmtId="0" fontId="10" fillId="0" borderId="0" xfId="0" applyNumberFormat="1" applyFont="1" applyFill="1" applyBorder="1" applyAlignment="1" applyProtection="1">
      <alignment horizontal="center" vertical="center" wrapText="1"/>
    </xf>
    <xf numFmtId="4" fontId="16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vertical="center"/>
    </xf>
    <xf numFmtId="0" fontId="24" fillId="0" borderId="7" xfId="0" quotePrefix="1" applyNumberFormat="1" applyFon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vertical="center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vertical="center"/>
    </xf>
    <xf numFmtId="0" fontId="18" fillId="3" borderId="0" xfId="0" applyNumberFormat="1" applyFont="1" applyFill="1" applyBorder="1" applyAlignment="1" applyProtection="1">
      <alignment vertical="center"/>
    </xf>
    <xf numFmtId="0" fontId="14" fillId="3" borderId="0" xfId="2" applyFont="1" applyFill="1" applyBorder="1"/>
    <xf numFmtId="0" fontId="14" fillId="3" borderId="0" xfId="0" applyNumberFormat="1" applyFont="1" applyFill="1" applyBorder="1" applyAlignment="1" applyProtection="1"/>
    <xf numFmtId="0" fontId="18" fillId="3" borderId="0" xfId="0" applyNumberFormat="1" applyFont="1" applyFill="1" applyBorder="1" applyAlignment="1" applyProtection="1"/>
    <xf numFmtId="0" fontId="14" fillId="3" borderId="0" xfId="2" applyFont="1" applyFill="1" applyBorder="1" applyAlignment="1"/>
    <xf numFmtId="0" fontId="25" fillId="0" borderId="7" xfId="0" quotePrefix="1" applyNumberFormat="1" applyFont="1" applyFill="1" applyBorder="1" applyAlignment="1" applyProtection="1">
      <alignment horizontal="center" vertical="center" wrapText="1"/>
    </xf>
    <xf numFmtId="0" fontId="25" fillId="3" borderId="7" xfId="0" applyNumberFormat="1" applyFont="1" applyFill="1" applyBorder="1" applyAlignment="1" applyProtection="1">
      <alignment horizontal="center" vertical="center" wrapText="1"/>
    </xf>
    <xf numFmtId="0" fontId="23" fillId="3" borderId="7" xfId="0" applyNumberFormat="1" applyFont="1" applyFill="1" applyBorder="1" applyAlignment="1" applyProtection="1">
      <alignment horizontal="left" vertical="center" wrapText="1"/>
    </xf>
    <xf numFmtId="0" fontId="23" fillId="4" borderId="7" xfId="0" applyNumberFormat="1" applyFont="1" applyFill="1" applyBorder="1" applyAlignment="1" applyProtection="1">
      <alignment horizontal="left" vertical="center" wrapText="1"/>
    </xf>
    <xf numFmtId="0" fontId="24" fillId="4" borderId="7" xfId="0" quotePrefix="1" applyFont="1" applyFill="1" applyBorder="1" applyAlignment="1">
      <alignment horizontal="left" wrapText="1"/>
    </xf>
    <xf numFmtId="0" fontId="24" fillId="4" borderId="7" xfId="0" applyNumberFormat="1" applyFont="1" applyFill="1" applyBorder="1" applyAlignment="1" applyProtection="1">
      <alignment horizontal="center" vertical="center" wrapText="1"/>
    </xf>
    <xf numFmtId="0" fontId="24" fillId="4" borderId="7" xfId="0" applyNumberFormat="1" applyFont="1" applyFill="1" applyBorder="1" applyAlignment="1" applyProtection="1">
      <alignment horizontal="left" vertical="center" wrapText="1"/>
    </xf>
    <xf numFmtId="0" fontId="0" fillId="4" borderId="0" xfId="0" applyFill="1" applyAlignment="1">
      <alignment horizontal="left"/>
    </xf>
    <xf numFmtId="0" fontId="27" fillId="4" borderId="7" xfId="0" applyNumberFormat="1" applyFont="1" applyFill="1" applyBorder="1" applyAlignment="1" applyProtection="1">
      <alignment wrapText="1"/>
    </xf>
    <xf numFmtId="3" fontId="22" fillId="4" borderId="7" xfId="0" applyNumberFormat="1" applyFont="1" applyFill="1" applyBorder="1" applyAlignment="1">
      <alignment horizontal="right"/>
    </xf>
    <xf numFmtId="4" fontId="24" fillId="3" borderId="7" xfId="0" applyNumberFormat="1" applyFont="1" applyFill="1" applyBorder="1" applyAlignment="1" applyProtection="1">
      <alignment horizontal="right" vertical="center" wrapText="1"/>
    </xf>
    <xf numFmtId="3" fontId="24" fillId="3" borderId="7" xfId="0" applyNumberFormat="1" applyFont="1" applyFill="1" applyBorder="1" applyAlignment="1" applyProtection="1">
      <alignment horizontal="right" vertical="center" wrapText="1"/>
    </xf>
    <xf numFmtId="3" fontId="24" fillId="4" borderId="7" xfId="0" applyNumberFormat="1" applyFont="1" applyFill="1" applyBorder="1" applyAlignment="1" applyProtection="1">
      <alignment horizontal="right" vertical="center" wrapText="1"/>
    </xf>
    <xf numFmtId="4" fontId="24" fillId="4" borderId="7" xfId="0" applyNumberFormat="1" applyFont="1" applyFill="1" applyBorder="1" applyAlignment="1" applyProtection="1">
      <alignment horizontal="right" vertical="center" wrapText="1"/>
    </xf>
    <xf numFmtId="0" fontId="17" fillId="3" borderId="0" xfId="0" applyNumberFormat="1" applyFont="1" applyFill="1" applyBorder="1" applyAlignment="1" applyProtection="1">
      <alignment vertical="center"/>
    </xf>
    <xf numFmtId="0" fontId="30" fillId="3" borderId="0" xfId="0" applyNumberFormat="1" applyFont="1" applyFill="1" applyBorder="1" applyAlignment="1" applyProtection="1">
      <alignment vertical="center"/>
    </xf>
    <xf numFmtId="0" fontId="13" fillId="3" borderId="0" xfId="2" applyFont="1" applyFill="1"/>
    <xf numFmtId="0" fontId="13" fillId="3" borderId="0" xfId="0" applyNumberFormat="1" applyFont="1" applyFill="1" applyBorder="1" applyAlignment="1" applyProtection="1">
      <alignment vertical="center"/>
    </xf>
    <xf numFmtId="49" fontId="13" fillId="3" borderId="0" xfId="2" applyNumberFormat="1" applyFont="1" applyFill="1" applyBorder="1" applyAlignment="1"/>
    <xf numFmtId="0" fontId="13" fillId="3" borderId="0" xfId="2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 applyProtection="1"/>
    <xf numFmtId="0" fontId="30" fillId="3" borderId="0" xfId="0" applyNumberFormat="1" applyFont="1" applyFill="1" applyBorder="1" applyAlignment="1" applyProtection="1"/>
    <xf numFmtId="0" fontId="13" fillId="3" borderId="0" xfId="2" applyFont="1" applyFill="1" applyBorder="1" applyAlignment="1"/>
    <xf numFmtId="0" fontId="13" fillId="3" borderId="0" xfId="2" applyFont="1" applyFill="1" applyBorder="1"/>
    <xf numFmtId="0" fontId="13" fillId="3" borderId="0" xfId="2" applyFont="1" applyFill="1" applyBorder="1" applyAlignment="1">
      <alignment horizontal="right" wrapText="1"/>
    </xf>
    <xf numFmtId="4" fontId="24" fillId="4" borderId="7" xfId="0" applyNumberFormat="1" applyFont="1" applyFill="1" applyBorder="1" applyAlignment="1">
      <alignment horizontal="right"/>
    </xf>
    <xf numFmtId="0" fontId="31" fillId="0" borderId="0" xfId="0" applyFont="1"/>
    <xf numFmtId="0" fontId="13" fillId="0" borderId="0" xfId="0" applyFont="1"/>
    <xf numFmtId="0" fontId="31" fillId="0" borderId="6" xfId="0" applyFont="1" applyBorder="1" applyAlignment="1"/>
    <xf numFmtId="0" fontId="13" fillId="0" borderId="6" xfId="0" applyFont="1" applyBorder="1" applyAlignment="1"/>
    <xf numFmtId="0" fontId="33" fillId="3" borderId="7" xfId="0" applyFont="1" applyFill="1" applyBorder="1" applyAlignment="1">
      <alignment horizontal="center" vertical="center" wrapText="1"/>
    </xf>
    <xf numFmtId="3" fontId="23" fillId="3" borderId="7" xfId="0" applyNumberFormat="1" applyFont="1" applyFill="1" applyBorder="1" applyAlignment="1" applyProtection="1">
      <alignment horizontal="right" vertical="center" wrapText="1"/>
    </xf>
    <xf numFmtId="0" fontId="31" fillId="3" borderId="7" xfId="0" applyFont="1" applyFill="1" applyBorder="1"/>
    <xf numFmtId="3" fontId="31" fillId="3" borderId="7" xfId="0" applyNumberFormat="1" applyFont="1" applyFill="1" applyBorder="1"/>
    <xf numFmtId="3" fontId="13" fillId="3" borderId="7" xfId="0" applyNumberFormat="1" applyFont="1" applyFill="1" applyBorder="1"/>
    <xf numFmtId="4" fontId="31" fillId="3" borderId="7" xfId="0" applyNumberFormat="1" applyFont="1" applyFill="1" applyBorder="1"/>
    <xf numFmtId="0" fontId="31" fillId="3" borderId="7" xfId="0" applyFont="1" applyFill="1" applyBorder="1" applyAlignment="1">
      <alignment wrapText="1"/>
    </xf>
    <xf numFmtId="0" fontId="23" fillId="4" borderId="7" xfId="0" applyNumberFormat="1" applyFont="1" applyFill="1" applyBorder="1" applyAlignment="1" applyProtection="1">
      <alignment horizontal="right" vertical="center" wrapText="1"/>
    </xf>
    <xf numFmtId="3" fontId="23" fillId="4" borderId="7" xfId="0" applyNumberFormat="1" applyFont="1" applyFill="1" applyBorder="1" applyAlignment="1" applyProtection="1">
      <alignment horizontal="right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31" fillId="3" borderId="0" xfId="0" applyFont="1" applyFill="1"/>
    <xf numFmtId="0" fontId="13" fillId="3" borderId="7" xfId="0" applyNumberFormat="1" applyFont="1" applyFill="1" applyBorder="1" applyAlignment="1" applyProtection="1">
      <alignment horizontal="left" vertical="center" wrapText="1"/>
    </xf>
    <xf numFmtId="3" fontId="17" fillId="3" borderId="7" xfId="0" applyNumberFormat="1" applyFont="1" applyFill="1" applyBorder="1" applyAlignment="1" applyProtection="1">
      <alignment horizontal="right" vertical="center" wrapText="1"/>
    </xf>
    <xf numFmtId="0" fontId="32" fillId="3" borderId="0" xfId="0" applyFont="1" applyFill="1"/>
    <xf numFmtId="0" fontId="24" fillId="4" borderId="7" xfId="0" quotePrefix="1" applyNumberFormat="1" applyFont="1" applyFill="1" applyBorder="1" applyAlignment="1" applyProtection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0" fillId="0" borderId="7" xfId="0" applyFont="1" applyBorder="1"/>
    <xf numFmtId="0" fontId="1" fillId="0" borderId="7" xfId="0" applyFont="1" applyBorder="1"/>
    <xf numFmtId="0" fontId="0" fillId="4" borderId="7" xfId="0" applyFill="1" applyBorder="1"/>
    <xf numFmtId="0" fontId="24" fillId="4" borderId="7" xfId="0" quotePrefix="1" applyFont="1" applyFill="1" applyBorder="1" applyAlignment="1">
      <alignment horizontal="left" vertical="center" wrapText="1"/>
    </xf>
    <xf numFmtId="0" fontId="34" fillId="3" borderId="7" xfId="0" applyFont="1" applyFill="1" applyBorder="1" applyAlignment="1">
      <alignment horizontal="center" vertical="center" wrapText="1"/>
    </xf>
    <xf numFmtId="0" fontId="0" fillId="3" borderId="0" xfId="0" applyFill="1" applyAlignment="1"/>
    <xf numFmtId="0" fontId="18" fillId="3" borderId="0" xfId="0" applyFont="1" applyFill="1" applyAlignment="1"/>
    <xf numFmtId="4" fontId="0" fillId="3" borderId="0" xfId="0" applyNumberFormat="1" applyFill="1"/>
    <xf numFmtId="4" fontId="18" fillId="3" borderId="0" xfId="0" applyNumberFormat="1" applyFont="1" applyFill="1"/>
    <xf numFmtId="0" fontId="18" fillId="3" borderId="0" xfId="0" applyFont="1" applyFill="1"/>
    <xf numFmtId="0" fontId="14" fillId="3" borderId="0" xfId="0" applyFont="1" applyFill="1"/>
    <xf numFmtId="0" fontId="23" fillId="4" borderId="7" xfId="1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 applyBorder="1"/>
    <xf numFmtId="0" fontId="13" fillId="3" borderId="7" xfId="0" applyFont="1" applyFill="1" applyBorder="1"/>
    <xf numFmtId="4" fontId="23" fillId="3" borderId="7" xfId="0" applyNumberFormat="1" applyFont="1" applyFill="1" applyBorder="1" applyAlignment="1" applyProtection="1">
      <alignment horizontal="right" vertical="center" wrapText="1"/>
    </xf>
    <xf numFmtId="0" fontId="13" fillId="3" borderId="0" xfId="0" applyFont="1" applyFill="1"/>
    <xf numFmtId="0" fontId="32" fillId="3" borderId="7" xfId="0" applyFont="1" applyFill="1" applyBorder="1"/>
    <xf numFmtId="0" fontId="13" fillId="3" borderId="7" xfId="0" applyFont="1" applyFill="1" applyBorder="1" applyAlignment="1">
      <alignment horizontal="left"/>
    </xf>
    <xf numFmtId="0" fontId="13" fillId="3" borderId="0" xfId="0" applyFont="1" applyFill="1" applyBorder="1"/>
    <xf numFmtId="0" fontId="13" fillId="4" borderId="7" xfId="0" applyFont="1" applyFill="1" applyBorder="1"/>
    <xf numFmtId="4" fontId="23" fillId="4" borderId="7" xfId="0" applyNumberFormat="1" applyFont="1" applyFill="1" applyBorder="1" applyAlignment="1" applyProtection="1">
      <alignment horizontal="right" vertical="center" wrapText="1"/>
    </xf>
    <xf numFmtId="0" fontId="31" fillId="4" borderId="7" xfId="0" applyFont="1" applyFill="1" applyBorder="1"/>
    <xf numFmtId="0" fontId="3" fillId="3" borderId="0" xfId="0" applyFont="1" applyFill="1" applyBorder="1" applyAlignment="1">
      <alignment horizontal="right"/>
    </xf>
    <xf numFmtId="0" fontId="28" fillId="0" borderId="0" xfId="0" applyFont="1" applyFill="1" applyBorder="1"/>
    <xf numFmtId="2" fontId="26" fillId="4" borderId="7" xfId="0" applyNumberFormat="1" applyFont="1" applyFill="1" applyBorder="1" applyAlignment="1">
      <alignment horizontal="right" wrapText="1"/>
    </xf>
    <xf numFmtId="2" fontId="26" fillId="4" borderId="7" xfId="0" applyNumberFormat="1" applyFont="1" applyFill="1" applyBorder="1" applyAlignment="1" applyProtection="1">
      <alignment horizontal="right" vertical="center" wrapText="1"/>
    </xf>
    <xf numFmtId="0" fontId="26" fillId="0" borderId="0" xfId="0" applyFont="1" applyFill="1" applyBorder="1"/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3" fillId="4" borderId="7" xfId="0" applyFont="1" applyFill="1" applyBorder="1"/>
    <xf numFmtId="0" fontId="26" fillId="3" borderId="0" xfId="0" applyFont="1" applyFill="1" applyBorder="1"/>
    <xf numFmtId="0" fontId="13" fillId="3" borderId="0" xfId="0" applyFont="1" applyFill="1" applyAlignment="1"/>
    <xf numFmtId="0" fontId="23" fillId="3" borderId="7" xfId="0" applyFont="1" applyFill="1" applyBorder="1"/>
    <xf numFmtId="3" fontId="23" fillId="3" borderId="7" xfId="0" applyNumberFormat="1" applyFont="1" applyFill="1" applyBorder="1"/>
    <xf numFmtId="4" fontId="23" fillId="3" borderId="7" xfId="0" applyNumberFormat="1" applyFont="1" applyFill="1" applyBorder="1"/>
    <xf numFmtId="0" fontId="13" fillId="3" borderId="7" xfId="0" applyFont="1" applyFill="1" applyBorder="1" applyAlignment="1">
      <alignment horizontal="right"/>
    </xf>
    <xf numFmtId="4" fontId="13" fillId="3" borderId="7" xfId="0" applyNumberFormat="1" applyFont="1" applyFill="1" applyBorder="1"/>
    <xf numFmtId="0" fontId="23" fillId="3" borderId="7" xfId="0" applyFont="1" applyFill="1" applyBorder="1" applyAlignment="1">
      <alignment horizontal="left"/>
    </xf>
    <xf numFmtId="0" fontId="13" fillId="3" borderId="7" xfId="0" applyFont="1" applyFill="1" applyBorder="1" applyAlignment="1">
      <alignment wrapText="1"/>
    </xf>
    <xf numFmtId="3" fontId="23" fillId="3" borderId="7" xfId="0" applyNumberFormat="1" applyFont="1" applyFill="1" applyBorder="1" applyAlignment="1">
      <alignment horizontal="right"/>
    </xf>
    <xf numFmtId="0" fontId="13" fillId="3" borderId="0" xfId="0" applyFont="1" applyFill="1" applyAlignment="1">
      <alignment horizontal="left"/>
    </xf>
    <xf numFmtId="0" fontId="23" fillId="3" borderId="0" xfId="0" applyFont="1" applyFill="1"/>
    <xf numFmtId="0" fontId="23" fillId="3" borderId="0" xfId="0" applyFont="1" applyFill="1" applyBorder="1"/>
    <xf numFmtId="0" fontId="23" fillId="3" borderId="7" xfId="0" applyFont="1" applyFill="1" applyBorder="1" applyAlignment="1">
      <alignment wrapText="1"/>
    </xf>
    <xf numFmtId="0" fontId="23" fillId="3" borderId="7" xfId="0" applyNumberFormat="1" applyFont="1" applyFill="1" applyBorder="1" applyAlignment="1">
      <alignment wrapText="1"/>
    </xf>
    <xf numFmtId="0" fontId="13" fillId="3" borderId="7" xfId="0" applyFont="1" applyFill="1" applyBorder="1" applyAlignment="1"/>
    <xf numFmtId="4" fontId="13" fillId="3" borderId="0" xfId="0" applyNumberFormat="1" applyFont="1" applyFill="1"/>
    <xf numFmtId="4" fontId="23" fillId="3" borderId="0" xfId="0" applyNumberFormat="1" applyFont="1" applyFill="1"/>
    <xf numFmtId="0" fontId="13" fillId="3" borderId="0" xfId="0" applyFont="1" applyFill="1" applyAlignment="1">
      <alignment horizontal="right"/>
    </xf>
    <xf numFmtId="0" fontId="13" fillId="4" borderId="7" xfId="0" applyNumberFormat="1" applyFont="1" applyFill="1" applyBorder="1" applyAlignment="1" applyProtection="1">
      <alignment horizontal="left" vertical="center" wrapText="1"/>
    </xf>
    <xf numFmtId="0" fontId="38" fillId="4" borderId="10" xfId="0" applyNumberFormat="1" applyFont="1" applyFill="1" applyBorder="1" applyAlignment="1" applyProtection="1">
      <alignment horizontal="center" vertical="center" wrapText="1"/>
    </xf>
    <xf numFmtId="0" fontId="38" fillId="4" borderId="0" xfId="0" applyNumberFormat="1" applyFont="1" applyFill="1" applyBorder="1" applyAlignment="1" applyProtection="1">
      <alignment horizontal="center" vertical="center" wrapText="1"/>
    </xf>
    <xf numFmtId="0" fontId="39" fillId="4" borderId="7" xfId="0" applyNumberFormat="1" applyFont="1" applyFill="1" applyBorder="1" applyAlignment="1" applyProtection="1">
      <alignment horizontal="center" vertical="center" wrapText="1"/>
    </xf>
    <xf numFmtId="49" fontId="37" fillId="2" borderId="4" xfId="0" applyNumberFormat="1" applyFont="1" applyFill="1" applyBorder="1" applyAlignment="1" applyProtection="1">
      <alignment horizontal="right" vertical="center" wrapText="1"/>
    </xf>
    <xf numFmtId="3" fontId="40" fillId="2" borderId="12" xfId="0" applyNumberFormat="1" applyFont="1" applyFill="1" applyBorder="1" applyAlignment="1" applyProtection="1">
      <alignment horizontal="right" vertical="center" wrapText="1"/>
    </xf>
    <xf numFmtId="0" fontId="29" fillId="2" borderId="12" xfId="0" applyNumberFormat="1" applyFont="1" applyFill="1" applyBorder="1" applyAlignment="1" applyProtection="1">
      <alignment wrapText="1"/>
      <protection locked="0"/>
    </xf>
    <xf numFmtId="0" fontId="29" fillId="2" borderId="3" xfId="0" applyNumberFormat="1" applyFont="1" applyFill="1" applyBorder="1" applyAlignment="1" applyProtection="1">
      <alignment wrapText="1"/>
      <protection locked="0"/>
    </xf>
    <xf numFmtId="49" fontId="37" fillId="2" borderId="5" xfId="0" applyNumberFormat="1" applyFont="1" applyFill="1" applyBorder="1" applyAlignment="1" applyProtection="1">
      <alignment horizontal="right" vertical="center" wrapText="1"/>
    </xf>
    <xf numFmtId="3" fontId="40" fillId="2" borderId="16" xfId="0" applyNumberFormat="1" applyFont="1" applyFill="1" applyBorder="1" applyAlignment="1" applyProtection="1">
      <alignment horizontal="right" vertical="center" wrapText="1"/>
    </xf>
    <xf numFmtId="0" fontId="41" fillId="0" borderId="0" xfId="0" applyNumberFormat="1" applyFont="1" applyFill="1" applyBorder="1" applyAlignment="1" applyProtection="1">
      <alignment vertical="center"/>
    </xf>
    <xf numFmtId="0" fontId="27" fillId="0" borderId="0" xfId="0" applyNumberFormat="1" applyFont="1" applyFill="1" applyBorder="1" applyAlignment="1" applyProtection="1">
      <alignment vertical="center"/>
    </xf>
    <xf numFmtId="0" fontId="28" fillId="0" borderId="0" xfId="0" applyNumberFormat="1" applyFont="1" applyFill="1" applyBorder="1" applyAlignment="1" applyProtection="1">
      <alignment vertical="center"/>
    </xf>
    <xf numFmtId="4" fontId="40" fillId="2" borderId="16" xfId="0" applyNumberFormat="1" applyFont="1" applyFill="1" applyBorder="1" applyAlignment="1" applyProtection="1">
      <alignment horizontal="right" vertical="center" wrapText="1"/>
    </xf>
    <xf numFmtId="0" fontId="23" fillId="3" borderId="21" xfId="0" applyFont="1" applyFill="1" applyBorder="1"/>
    <xf numFmtId="0" fontId="13" fillId="3" borderId="21" xfId="0" applyFont="1" applyFill="1" applyBorder="1" applyAlignment="1">
      <alignment horizontal="right"/>
    </xf>
    <xf numFmtId="0" fontId="13" fillId="3" borderId="21" xfId="0" applyFont="1" applyFill="1" applyBorder="1"/>
    <xf numFmtId="3" fontId="13" fillId="3" borderId="21" xfId="0" applyNumberFormat="1" applyFont="1" applyFill="1" applyBorder="1"/>
    <xf numFmtId="4" fontId="24" fillId="3" borderId="0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23" fillId="4" borderId="12" xfId="1" applyNumberFormat="1" applyFont="1" applyFill="1" applyBorder="1" applyAlignment="1" applyProtection="1">
      <alignment horizontal="center" vertical="center" wrapText="1"/>
    </xf>
    <xf numFmtId="0" fontId="23" fillId="4" borderId="7" xfId="1" applyNumberFormat="1" applyFont="1" applyFill="1" applyBorder="1" applyAlignment="1" applyProtection="1">
      <alignment horizontal="right" vertical="center" wrapText="1"/>
    </xf>
    <xf numFmtId="0" fontId="13" fillId="3" borderId="7" xfId="0" applyFont="1" applyFill="1" applyBorder="1" applyAlignment="1">
      <alignment horizontal="center" vertical="center" wrapText="1"/>
    </xf>
    <xf numFmtId="3" fontId="23" fillId="4" borderId="7" xfId="0" applyNumberFormat="1" applyFont="1" applyFill="1" applyBorder="1" applyAlignment="1">
      <alignment horizontal="right" wrapText="1"/>
    </xf>
    <xf numFmtId="2" fontId="23" fillId="4" borderId="7" xfId="0" applyNumberFormat="1" applyFont="1" applyFill="1" applyBorder="1" applyAlignment="1">
      <alignment horizontal="right" wrapText="1"/>
    </xf>
    <xf numFmtId="2" fontId="23" fillId="4" borderId="7" xfId="0" applyNumberFormat="1" applyFont="1" applyFill="1" applyBorder="1" applyAlignment="1" applyProtection="1">
      <alignment horizontal="right" vertical="center" wrapText="1"/>
    </xf>
    <xf numFmtId="2" fontId="23" fillId="3" borderId="7" xfId="0" applyNumberFormat="1" applyFont="1" applyFill="1" applyBorder="1" applyAlignment="1" applyProtection="1">
      <alignment horizontal="right" vertical="center" wrapText="1"/>
    </xf>
    <xf numFmtId="2" fontId="13" fillId="3" borderId="7" xfId="0" applyNumberFormat="1" applyFont="1" applyFill="1" applyBorder="1"/>
    <xf numFmtId="2" fontId="23" fillId="3" borderId="7" xfId="0" applyNumberFormat="1" applyFont="1" applyFill="1" applyBorder="1"/>
    <xf numFmtId="3" fontId="13" fillId="3" borderId="7" xfId="0" applyNumberFormat="1" applyFont="1" applyFill="1" applyBorder="1" applyAlignment="1">
      <alignment wrapText="1"/>
    </xf>
    <xf numFmtId="0" fontId="13" fillId="3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23" fillId="4" borderId="18" xfId="0" applyFont="1" applyFill="1" applyBorder="1"/>
    <xf numFmtId="3" fontId="23" fillId="4" borderId="14" xfId="0" applyNumberFormat="1" applyFont="1" applyFill="1" applyBorder="1"/>
    <xf numFmtId="3" fontId="23" fillId="4" borderId="7" xfId="0" applyNumberFormat="1" applyFont="1" applyFill="1" applyBorder="1"/>
    <xf numFmtId="3" fontId="13" fillId="4" borderId="14" xfId="0" applyNumberFormat="1" applyFont="1" applyFill="1" applyBorder="1"/>
    <xf numFmtId="3" fontId="13" fillId="3" borderId="14" xfId="0" applyNumberFormat="1" applyFont="1" applyFill="1" applyBorder="1"/>
    <xf numFmtId="3" fontId="23" fillId="3" borderId="14" xfId="0" applyNumberFormat="1" applyFont="1" applyFill="1" applyBorder="1"/>
    <xf numFmtId="0" fontId="23" fillId="4" borderId="7" xfId="0" applyFont="1" applyFill="1" applyBorder="1" applyAlignment="1">
      <alignment horizontal="left" vertical="center" wrapText="1"/>
    </xf>
    <xf numFmtId="2" fontId="13" fillId="3" borderId="7" xfId="0" applyNumberFormat="1" applyFont="1" applyFill="1" applyBorder="1" applyAlignment="1">
      <alignment horizontal="right"/>
    </xf>
    <xf numFmtId="2" fontId="13" fillId="4" borderId="7" xfId="0" applyNumberFormat="1" applyFont="1" applyFill="1" applyBorder="1" applyAlignment="1">
      <alignment horizontal="right"/>
    </xf>
    <xf numFmtId="2" fontId="23" fillId="3" borderId="7" xfId="0" applyNumberFormat="1" applyFont="1" applyFill="1" applyBorder="1" applyAlignment="1">
      <alignment horizontal="right"/>
    </xf>
    <xf numFmtId="0" fontId="44" fillId="0" borderId="0" xfId="0" applyFont="1" applyFill="1" applyBorder="1" applyAlignment="1">
      <alignment horizontal="left"/>
    </xf>
    <xf numFmtId="0" fontId="44" fillId="0" borderId="0" xfId="0" applyFont="1" applyFill="1" applyBorder="1"/>
    <xf numFmtId="3" fontId="23" fillId="4" borderId="7" xfId="0" applyNumberFormat="1" applyFont="1" applyFill="1" applyBorder="1" applyAlignment="1">
      <alignment horizontal="right" vertical="center" wrapText="1"/>
    </xf>
    <xf numFmtId="2" fontId="23" fillId="4" borderId="7" xfId="0" applyNumberFormat="1" applyFont="1" applyFill="1" applyBorder="1" applyAlignment="1">
      <alignment horizontal="right" vertical="center" wrapText="1"/>
    </xf>
    <xf numFmtId="0" fontId="13" fillId="0" borderId="7" xfId="0" applyFont="1" applyFill="1" applyBorder="1"/>
    <xf numFmtId="0" fontId="23" fillId="0" borderId="7" xfId="0" applyFont="1" applyFill="1" applyBorder="1"/>
    <xf numFmtId="3" fontId="23" fillId="4" borderId="7" xfId="1" applyNumberFormat="1" applyFont="1" applyFill="1" applyBorder="1" applyAlignment="1" applyProtection="1">
      <alignment horizontal="right" wrapText="1"/>
    </xf>
    <xf numFmtId="2" fontId="23" fillId="4" borderId="7" xfId="1" applyNumberFormat="1" applyFont="1" applyFill="1" applyBorder="1" applyAlignment="1" applyProtection="1">
      <alignment horizontal="right" wrapText="1"/>
    </xf>
    <xf numFmtId="2" fontId="23" fillId="4" borderId="7" xfId="1" applyNumberFormat="1" applyFont="1" applyFill="1" applyBorder="1" applyAlignment="1" applyProtection="1">
      <alignment horizontal="right" vertical="center" wrapText="1"/>
    </xf>
    <xf numFmtId="2" fontId="23" fillId="4" borderId="7" xfId="0" applyNumberFormat="1" applyFont="1" applyFill="1" applyBorder="1" applyAlignment="1">
      <alignment horizontal="right"/>
    </xf>
    <xf numFmtId="2" fontId="13" fillId="3" borderId="0" xfId="0" applyNumberFormat="1" applyFont="1" applyFill="1" applyBorder="1" applyAlignment="1">
      <alignment horizontal="right"/>
    </xf>
    <xf numFmtId="2" fontId="13" fillId="3" borderId="0" xfId="0" applyNumberFormat="1" applyFont="1" applyFill="1" applyAlignment="1">
      <alignment horizontal="right"/>
    </xf>
    <xf numFmtId="4" fontId="18" fillId="0" borderId="0" xfId="0" applyNumberFormat="1" applyFont="1"/>
    <xf numFmtId="0" fontId="13" fillId="3" borderId="17" xfId="0" applyFont="1" applyFill="1" applyBorder="1"/>
    <xf numFmtId="0" fontId="13" fillId="3" borderId="18" xfId="0" applyFont="1" applyFill="1" applyBorder="1"/>
    <xf numFmtId="4" fontId="23" fillId="4" borderId="12" xfId="1" applyNumberFormat="1" applyFont="1" applyFill="1" applyBorder="1" applyAlignment="1" applyProtection="1">
      <alignment horizontal="center" vertical="center" wrapText="1"/>
    </xf>
    <xf numFmtId="4" fontId="13" fillId="3" borderId="7" xfId="0" applyNumberFormat="1" applyFont="1" applyFill="1" applyBorder="1" applyAlignment="1">
      <alignment horizontal="center" vertical="center" wrapText="1"/>
    </xf>
    <xf numFmtId="4" fontId="23" fillId="4" borderId="7" xfId="0" applyNumberFormat="1" applyFont="1" applyFill="1" applyBorder="1" applyAlignment="1">
      <alignment horizontal="right" wrapText="1"/>
    </xf>
    <xf numFmtId="4" fontId="23" fillId="4" borderId="7" xfId="0" applyNumberFormat="1" applyFont="1" applyFill="1" applyBorder="1" applyAlignment="1">
      <alignment horizontal="right" vertical="center" wrapText="1"/>
    </xf>
    <xf numFmtId="4" fontId="23" fillId="4" borderId="7" xfId="1" applyNumberFormat="1" applyFont="1" applyFill="1" applyBorder="1" applyAlignment="1" applyProtection="1">
      <alignment horizontal="right" wrapText="1"/>
    </xf>
    <xf numFmtId="4" fontId="13" fillId="3" borderId="7" xfId="0" applyNumberFormat="1" applyFont="1" applyFill="1" applyBorder="1" applyAlignment="1" applyProtection="1">
      <alignment horizontal="right" vertical="center" wrapText="1"/>
    </xf>
    <xf numFmtId="0" fontId="23" fillId="4" borderId="17" xfId="0" applyFont="1" applyFill="1" applyBorder="1" applyAlignment="1"/>
    <xf numFmtId="0" fontId="23" fillId="4" borderId="17" xfId="0" applyFont="1" applyFill="1" applyBorder="1" applyAlignment="1"/>
    <xf numFmtId="4" fontId="23" fillId="4" borderId="7" xfId="0" applyNumberFormat="1" applyFont="1" applyFill="1" applyBorder="1"/>
    <xf numFmtId="4" fontId="26" fillId="4" borderId="7" xfId="0" applyNumberFormat="1" applyFont="1" applyFill="1" applyBorder="1" applyAlignment="1">
      <alignment horizontal="right" wrapText="1"/>
    </xf>
    <xf numFmtId="4" fontId="26" fillId="4" borderId="7" xfId="0" applyNumberFormat="1" applyFont="1" applyFill="1" applyBorder="1" applyAlignment="1" applyProtection="1">
      <alignment horizontal="right" vertical="center" wrapText="1"/>
    </xf>
    <xf numFmtId="4" fontId="13" fillId="3" borderId="0" xfId="0" applyNumberFormat="1" applyFont="1" applyFill="1" applyBorder="1"/>
    <xf numFmtId="4" fontId="13" fillId="0" borderId="0" xfId="0" applyNumberFormat="1" applyFont="1" applyFill="1" applyBorder="1"/>
    <xf numFmtId="0" fontId="23" fillId="4" borderId="7" xfId="0" quotePrefix="1" applyFont="1" applyFill="1" applyBorder="1" applyAlignment="1">
      <alignment horizontal="left" wrapText="1"/>
    </xf>
    <xf numFmtId="0" fontId="23" fillId="4" borderId="7" xfId="0" quotePrefix="1" applyFont="1" applyFill="1" applyBorder="1" applyAlignment="1">
      <alignment horizontal="left" vertical="center" wrapText="1"/>
    </xf>
    <xf numFmtId="49" fontId="13" fillId="3" borderId="7" xfId="0" applyNumberFormat="1" applyFont="1" applyFill="1" applyBorder="1" applyAlignment="1">
      <alignment horizontal="center" vertical="center" wrapText="1"/>
    </xf>
    <xf numFmtId="4" fontId="23" fillId="3" borderId="7" xfId="0" applyNumberFormat="1" applyFont="1" applyFill="1" applyBorder="1" applyAlignment="1" applyProtection="1">
      <alignment horizontal="left" vertical="center" wrapText="1"/>
    </xf>
    <xf numFmtId="4" fontId="24" fillId="3" borderId="7" xfId="0" applyNumberFormat="1" applyFont="1" applyFill="1" applyBorder="1" applyAlignment="1">
      <alignment horizontal="right" vertical="center"/>
    </xf>
    <xf numFmtId="4" fontId="23" fillId="4" borderId="7" xfId="0" applyNumberFormat="1" applyFont="1" applyFill="1" applyBorder="1" applyAlignment="1" applyProtection="1">
      <alignment horizontal="left" vertical="center" wrapText="1"/>
    </xf>
    <xf numFmtId="4" fontId="23" fillId="3" borderId="2" xfId="0" applyNumberFormat="1" applyFont="1" applyFill="1" applyBorder="1" applyAlignment="1" applyProtection="1">
      <alignment horizontal="left" vertical="center" wrapText="1"/>
    </xf>
    <xf numFmtId="4" fontId="24" fillId="3" borderId="2" xfId="0" applyNumberFormat="1" applyFont="1" applyFill="1" applyBorder="1" applyAlignment="1" applyProtection="1">
      <alignment horizontal="right" vertical="center" wrapText="1"/>
    </xf>
    <xf numFmtId="4" fontId="24" fillId="4" borderId="7" xfId="0" quotePrefix="1" applyNumberFormat="1" applyFont="1" applyFill="1" applyBorder="1" applyAlignment="1" applyProtection="1">
      <alignment horizontal="center" vertical="center" wrapText="1"/>
    </xf>
    <xf numFmtId="4" fontId="6" fillId="3" borderId="7" xfId="5" applyNumberFormat="1" applyFont="1" applyFill="1" applyBorder="1" applyAlignment="1" applyProtection="1">
      <alignment horizontal="left" vertical="center" wrapText="1"/>
    </xf>
    <xf numFmtId="4" fontId="23" fillId="3" borderId="7" xfId="0" applyNumberFormat="1" applyFont="1" applyFill="1" applyBorder="1" applyAlignment="1">
      <alignment horizontal="right" vertical="center"/>
    </xf>
    <xf numFmtId="4" fontId="24" fillId="4" borderId="7" xfId="0" quotePrefix="1" applyNumberFormat="1" applyFont="1" applyFill="1" applyBorder="1" applyAlignment="1">
      <alignment horizontal="left" wrapText="1"/>
    </xf>
    <xf numFmtId="4" fontId="24" fillId="4" borderId="7" xfId="0" quotePrefix="1" applyNumberFormat="1" applyFont="1" applyFill="1" applyBorder="1" applyAlignment="1">
      <alignment wrapText="1"/>
    </xf>
    <xf numFmtId="4" fontId="23" fillId="4" borderId="7" xfId="0" quotePrefix="1" applyNumberFormat="1" applyFont="1" applyFill="1" applyBorder="1" applyAlignment="1">
      <alignment horizontal="left" wrapText="1"/>
    </xf>
    <xf numFmtId="4" fontId="7" fillId="3" borderId="7" xfId="0" applyNumberFormat="1" applyFont="1" applyFill="1" applyBorder="1" applyAlignment="1" applyProtection="1">
      <alignment horizontal="left" vertical="center" wrapText="1"/>
    </xf>
    <xf numFmtId="4" fontId="0" fillId="0" borderId="0" xfId="0" applyNumberFormat="1" applyAlignment="1"/>
    <xf numFmtId="4" fontId="34" fillId="3" borderId="7" xfId="0" applyNumberFormat="1" applyFont="1" applyFill="1" applyBorder="1" applyAlignment="1">
      <alignment horizontal="center" vertical="center" wrapText="1"/>
    </xf>
    <xf numFmtId="4" fontId="17" fillId="3" borderId="7" xfId="0" applyNumberFormat="1" applyFont="1" applyFill="1" applyBorder="1" applyAlignment="1" applyProtection="1">
      <alignment horizontal="right" vertical="center" wrapText="1"/>
    </xf>
    <xf numFmtId="4" fontId="31" fillId="3" borderId="0" xfId="0" applyNumberFormat="1" applyFont="1" applyFill="1"/>
    <xf numFmtId="4" fontId="30" fillId="0" borderId="0" xfId="0" applyNumberFormat="1" applyFont="1"/>
    <xf numFmtId="4" fontId="31" fillId="0" borderId="6" xfId="0" applyNumberFormat="1" applyFont="1" applyBorder="1" applyAlignment="1"/>
    <xf numFmtId="4" fontId="24" fillId="0" borderId="7" xfId="0" quotePrefix="1" applyNumberFormat="1" applyFont="1" applyFill="1" applyBorder="1" applyAlignment="1" applyProtection="1">
      <alignment horizontal="center" vertical="center" wrapText="1"/>
    </xf>
    <xf numFmtId="4" fontId="14" fillId="0" borderId="0" xfId="0" applyNumberFormat="1" applyFont="1"/>
    <xf numFmtId="2" fontId="13" fillId="3" borderId="0" xfId="0" applyNumberFormat="1" applyFont="1" applyFill="1" applyBorder="1"/>
    <xf numFmtId="2" fontId="23" fillId="3" borderId="0" xfId="0" applyNumberFormat="1" applyFont="1" applyFill="1" applyBorder="1" applyAlignment="1" applyProtection="1">
      <alignment horizontal="right" vertical="center" wrapText="1"/>
    </xf>
    <xf numFmtId="2" fontId="23" fillId="3" borderId="0" xfId="0" applyNumberFormat="1" applyFont="1" applyFill="1" applyBorder="1"/>
    <xf numFmtId="3" fontId="23" fillId="3" borderId="0" xfId="0" applyNumberFormat="1" applyFont="1" applyFill="1" applyBorder="1"/>
    <xf numFmtId="2" fontId="23" fillId="3" borderId="0" xfId="0" applyNumberFormat="1" applyFont="1" applyFill="1" applyBorder="1" applyAlignment="1">
      <alignment horizontal="right" wrapText="1"/>
    </xf>
    <xf numFmtId="0" fontId="13" fillId="0" borderId="0" xfId="0" applyFont="1" applyAlignment="1"/>
    <xf numFmtId="4" fontId="13" fillId="0" borderId="0" xfId="0" applyNumberFormat="1" applyFont="1" applyAlignment="1"/>
    <xf numFmtId="0" fontId="13" fillId="0" borderId="0" xfId="0" applyFont="1" applyAlignment="1">
      <alignment horizontal="right"/>
    </xf>
    <xf numFmtId="0" fontId="45" fillId="3" borderId="7" xfId="0" applyNumberFormat="1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/>
    <xf numFmtId="0" fontId="23" fillId="4" borderId="14" xfId="0" applyFont="1" applyFill="1" applyBorder="1" applyAlignment="1"/>
    <xf numFmtId="0" fontId="23" fillId="4" borderId="17" xfId="0" applyFont="1" applyFill="1" applyBorder="1"/>
    <xf numFmtId="0" fontId="13" fillId="4" borderId="18" xfId="0" applyFont="1" applyFill="1" applyBorder="1"/>
    <xf numFmtId="0" fontId="27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46" fillId="0" borderId="0" xfId="0" applyNumberFormat="1" applyFont="1" applyFill="1" applyBorder="1" applyAlignment="1" applyProtection="1">
      <alignment vertical="center"/>
    </xf>
    <xf numFmtId="0" fontId="47" fillId="0" borderId="0" xfId="0" applyNumberFormat="1" applyFont="1" applyFill="1" applyBorder="1" applyAlignment="1" applyProtection="1">
      <alignment vertical="center"/>
    </xf>
    <xf numFmtId="0" fontId="48" fillId="0" borderId="0" xfId="0" applyNumberFormat="1" applyFont="1" applyFill="1" applyBorder="1" applyAlignment="1" applyProtection="1">
      <alignment vertical="center"/>
    </xf>
    <xf numFmtId="0" fontId="29" fillId="0" borderId="0" xfId="0" applyFont="1" applyAlignment="1">
      <alignment vertical="center"/>
    </xf>
    <xf numFmtId="0" fontId="29" fillId="0" borderId="0" xfId="0" applyFont="1"/>
    <xf numFmtId="0" fontId="46" fillId="0" borderId="0" xfId="0" applyFont="1" applyAlignment="1">
      <alignment horizontal="right"/>
    </xf>
    <xf numFmtId="0" fontId="49" fillId="0" borderId="0" xfId="0" applyFont="1"/>
    <xf numFmtId="3" fontId="45" fillId="3" borderId="15" xfId="11" applyNumberFormat="1" applyFont="1" applyFill="1">
      <alignment vertical="center"/>
    </xf>
    <xf numFmtId="3" fontId="34" fillId="3" borderId="15" xfId="11" applyNumberFormat="1" applyFont="1" applyFill="1">
      <alignment vertical="center"/>
    </xf>
    <xf numFmtId="0" fontId="29" fillId="3" borderId="0" xfId="0" applyFont="1" applyFill="1"/>
    <xf numFmtId="0" fontId="34" fillId="3" borderId="15" xfId="13" quotePrefix="1" applyFont="1" applyFill="1">
      <alignment horizontal="left" vertical="center" indent="1"/>
    </xf>
    <xf numFmtId="0" fontId="34" fillId="3" borderId="15" xfId="13" quotePrefix="1" applyFont="1" applyFill="1" applyAlignment="1">
      <alignment horizontal="left" vertical="center" indent="6"/>
    </xf>
    <xf numFmtId="0" fontId="34" fillId="3" borderId="15" xfId="13" quotePrefix="1" applyFont="1" applyFill="1" applyAlignment="1">
      <alignment horizontal="left" vertical="center" indent="7"/>
    </xf>
    <xf numFmtId="0" fontId="34" fillId="3" borderId="15" xfId="13" quotePrefix="1" applyFont="1" applyFill="1" applyAlignment="1">
      <alignment horizontal="left" vertical="center" indent="8"/>
    </xf>
    <xf numFmtId="0" fontId="34" fillId="3" borderId="15" xfId="13" quotePrefix="1" applyFont="1" applyFill="1" applyAlignment="1">
      <alignment horizontal="left" vertical="center" indent="9"/>
    </xf>
    <xf numFmtId="3" fontId="34" fillId="3" borderId="15" xfId="4" applyNumberFormat="1" applyFont="1" applyFill="1">
      <alignment horizontal="right" vertical="center"/>
    </xf>
    <xf numFmtId="4" fontId="34" fillId="3" borderId="15" xfId="11" applyNumberFormat="1" applyFont="1" applyFill="1">
      <alignment vertical="center"/>
    </xf>
    <xf numFmtId="0" fontId="23" fillId="3" borderId="15" xfId="10" quotePrefix="1" applyFont="1" applyFill="1" applyAlignment="1">
      <alignment horizontal="left" vertical="center" indent="3"/>
    </xf>
    <xf numFmtId="0" fontId="23" fillId="3" borderId="15" xfId="10" quotePrefix="1" applyFont="1" applyFill="1">
      <alignment horizontal="left" vertical="center" indent="1"/>
    </xf>
    <xf numFmtId="0" fontId="26" fillId="3" borderId="15" xfId="12" quotePrefix="1" applyFont="1" applyFill="1" applyAlignment="1">
      <alignment horizontal="left" vertical="center" indent="4"/>
    </xf>
    <xf numFmtId="0" fontId="26" fillId="3" borderId="15" xfId="12" quotePrefix="1" applyFont="1" applyFill="1">
      <alignment horizontal="left" vertical="center" indent="1"/>
    </xf>
    <xf numFmtId="4" fontId="45" fillId="3" borderId="15" xfId="11" applyNumberFormat="1" applyFont="1" applyFill="1">
      <alignment vertical="center"/>
    </xf>
    <xf numFmtId="0" fontId="45" fillId="3" borderId="15" xfId="13" quotePrefix="1" applyFont="1" applyFill="1" applyAlignment="1">
      <alignment horizontal="left" vertical="center" indent="5"/>
    </xf>
    <xf numFmtId="0" fontId="45" fillId="3" borderId="15" xfId="13" quotePrefix="1" applyFont="1" applyFill="1">
      <alignment horizontal="left" vertical="center" indent="1"/>
    </xf>
    <xf numFmtId="0" fontId="51" fillId="0" borderId="0" xfId="0" applyFont="1" applyAlignment="1"/>
    <xf numFmtId="4" fontId="51" fillId="0" borderId="0" xfId="0" applyNumberFormat="1" applyFont="1" applyAlignment="1"/>
    <xf numFmtId="4" fontId="3" fillId="0" borderId="0" xfId="0" applyNumberFormat="1" applyFont="1" applyFill="1" applyBorder="1"/>
    <xf numFmtId="4" fontId="3" fillId="3" borderId="0" xfId="0" applyNumberFormat="1" applyFont="1" applyFill="1" applyBorder="1"/>
    <xf numFmtId="0" fontId="51" fillId="3" borderId="0" xfId="0" applyFont="1" applyFill="1" applyBorder="1" applyAlignment="1"/>
    <xf numFmtId="2" fontId="13" fillId="3" borderId="0" xfId="0" applyNumberFormat="1" applyFont="1" applyFill="1" applyAlignment="1"/>
    <xf numFmtId="2" fontId="23" fillId="4" borderId="7" xfId="1" applyNumberFormat="1" applyFont="1" applyFill="1" applyBorder="1" applyAlignment="1" applyProtection="1">
      <alignment horizontal="center" vertical="center" wrapText="1"/>
    </xf>
    <xf numFmtId="2" fontId="25" fillId="3" borderId="7" xfId="0" applyNumberFormat="1" applyFont="1" applyFill="1" applyBorder="1" applyAlignment="1" applyProtection="1">
      <alignment horizontal="center" vertical="center" wrapText="1"/>
    </xf>
    <xf numFmtId="2" fontId="13" fillId="4" borderId="7" xfId="0" applyNumberFormat="1" applyFont="1" applyFill="1" applyBorder="1"/>
    <xf numFmtId="2" fontId="13" fillId="3" borderId="21" xfId="0" applyNumberFormat="1" applyFont="1" applyFill="1" applyBorder="1"/>
    <xf numFmtId="2" fontId="13" fillId="3" borderId="0" xfId="0" applyNumberFormat="1" applyFont="1" applyFill="1"/>
    <xf numFmtId="0" fontId="1" fillId="0" borderId="0" xfId="0" applyFont="1" applyAlignment="1">
      <alignment horizontal="center"/>
    </xf>
    <xf numFmtId="0" fontId="0" fillId="0" borderId="0" xfId="0" applyAlignment="1"/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41" fillId="0" borderId="0" xfId="0" applyNumberFormat="1" applyFont="1" applyFill="1" applyBorder="1" applyAlignment="1" applyProtection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3" borderId="0" xfId="2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4" fontId="23" fillId="0" borderId="0" xfId="0" applyNumberFormat="1" applyFont="1" applyFill="1" applyBorder="1" applyAlignment="1" applyProtection="1">
      <alignment horizontal="left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4" fillId="3" borderId="17" xfId="0" applyFont="1" applyFill="1" applyBorder="1" applyAlignment="1">
      <alignment horizontal="center" vertical="center" wrapText="1"/>
    </xf>
    <xf numFmtId="0" fontId="35" fillId="3" borderId="18" xfId="0" applyFont="1" applyFill="1" applyBorder="1" applyAlignment="1">
      <alignment horizontal="center" vertical="center" wrapText="1"/>
    </xf>
    <xf numFmtId="0" fontId="35" fillId="3" borderId="14" xfId="0" applyFont="1" applyFill="1" applyBorder="1" applyAlignment="1">
      <alignment horizontal="center" vertical="center" wrapText="1"/>
    </xf>
    <xf numFmtId="2" fontId="32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23" fillId="4" borderId="17" xfId="0" applyFont="1" applyFill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4" fillId="3" borderId="18" xfId="0" applyFont="1" applyFill="1" applyBorder="1" applyAlignment="1">
      <alignment horizontal="center"/>
    </xf>
    <xf numFmtId="0" fontId="36" fillId="3" borderId="18" xfId="0" applyFont="1" applyFill="1" applyBorder="1" applyAlignment="1">
      <alignment horizontal="center"/>
    </xf>
    <xf numFmtId="0" fontId="36" fillId="3" borderId="14" xfId="0" applyFont="1" applyFill="1" applyBorder="1" applyAlignment="1">
      <alignment horizontal="center"/>
    </xf>
    <xf numFmtId="0" fontId="23" fillId="4" borderId="17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23" fillId="4" borderId="6" xfId="0" applyFont="1" applyFill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4" borderId="17" xfId="0" applyFont="1" applyFill="1" applyBorder="1" applyAlignment="1"/>
    <xf numFmtId="0" fontId="51" fillId="0" borderId="18" xfId="0" applyFont="1" applyBorder="1" applyAlignment="1"/>
    <xf numFmtId="0" fontId="51" fillId="0" borderId="14" xfId="0" applyFont="1" applyBorder="1" applyAlignment="1"/>
    <xf numFmtId="0" fontId="3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23" fillId="4" borderId="18" xfId="0" applyFont="1" applyFill="1" applyBorder="1" applyAlignment="1">
      <alignment vertical="center"/>
    </xf>
    <xf numFmtId="0" fontId="23" fillId="4" borderId="14" xfId="0" applyFont="1" applyFill="1" applyBorder="1" applyAlignment="1">
      <alignment vertical="center"/>
    </xf>
    <xf numFmtId="0" fontId="13" fillId="3" borderId="18" xfId="0" applyFont="1" applyFill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23" fillId="4" borderId="7" xfId="0" applyFont="1" applyFill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52" fillId="4" borderId="18" xfId="0" applyFont="1" applyFill="1" applyBorder="1" applyAlignment="1"/>
    <xf numFmtId="0" fontId="52" fillId="4" borderId="14" xfId="0" applyFont="1" applyFill="1" applyBorder="1" applyAlignment="1"/>
    <xf numFmtId="0" fontId="23" fillId="4" borderId="18" xfId="0" applyFont="1" applyFill="1" applyBorder="1" applyAlignment="1"/>
    <xf numFmtId="0" fontId="23" fillId="4" borderId="14" xfId="0" applyFont="1" applyFill="1" applyBorder="1" applyAlignment="1"/>
    <xf numFmtId="0" fontId="26" fillId="4" borderId="17" xfId="0" applyFont="1" applyFill="1" applyBorder="1" applyAlignment="1"/>
    <xf numFmtId="0" fontId="7" fillId="4" borderId="18" xfId="0" applyFont="1" applyFill="1" applyBorder="1" applyAlignment="1"/>
    <xf numFmtId="0" fontId="7" fillId="4" borderId="14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49" fontId="13" fillId="3" borderId="18" xfId="0" applyNumberFormat="1" applyFont="1" applyFill="1" applyBorder="1" applyAlignment="1">
      <alignment horizontal="center"/>
    </xf>
    <xf numFmtId="49" fontId="13" fillId="0" borderId="18" xfId="0" applyNumberFormat="1" applyFont="1" applyBorder="1" applyAlignment="1">
      <alignment horizontal="center"/>
    </xf>
    <xf numFmtId="0" fontId="13" fillId="0" borderId="18" xfId="0" applyFont="1" applyBorder="1" applyAlignment="1"/>
    <xf numFmtId="0" fontId="13" fillId="0" borderId="14" xfId="0" applyFont="1" applyBorder="1" applyAlignment="1"/>
    <xf numFmtId="0" fontId="31" fillId="4" borderId="18" xfId="0" applyFont="1" applyFill="1" applyBorder="1" applyAlignment="1"/>
    <xf numFmtId="0" fontId="31" fillId="4" borderId="14" xfId="0" applyFont="1" applyFill="1" applyBorder="1" applyAlignment="1"/>
    <xf numFmtId="0" fontId="32" fillId="4" borderId="18" xfId="0" applyFont="1" applyFill="1" applyBorder="1" applyAlignment="1">
      <alignment vertical="center"/>
    </xf>
    <xf numFmtId="0" fontId="32" fillId="4" borderId="14" xfId="0" applyFont="1" applyFill="1" applyBorder="1" applyAlignment="1">
      <alignment vertical="center"/>
    </xf>
    <xf numFmtId="0" fontId="13" fillId="3" borderId="17" xfId="0" applyFont="1" applyFill="1" applyBorder="1" applyAlignment="1"/>
    <xf numFmtId="0" fontId="31" fillId="0" borderId="18" xfId="0" applyFont="1" applyBorder="1" applyAlignment="1"/>
    <xf numFmtId="0" fontId="31" fillId="0" borderId="14" xfId="0" applyFont="1" applyBorder="1" applyAlignment="1"/>
    <xf numFmtId="0" fontId="32" fillId="4" borderId="18" xfId="0" applyFont="1" applyFill="1" applyBorder="1" applyAlignment="1"/>
    <xf numFmtId="0" fontId="32" fillId="4" borderId="14" xfId="0" applyFont="1" applyFill="1" applyBorder="1" applyAlignment="1"/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wrapText="1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2" fillId="2" borderId="0" xfId="0" applyNumberFormat="1" applyFont="1" applyFill="1" applyBorder="1" applyAlignment="1" applyProtection="1">
      <alignment horizontal="center" vertical="top" wrapText="1"/>
    </xf>
    <xf numFmtId="0" fontId="42" fillId="2" borderId="0" xfId="0" applyNumberFormat="1" applyFont="1" applyFill="1" applyBorder="1" applyAlignment="1" applyProtection="1">
      <alignment horizontal="center" vertical="top" wrapText="1"/>
      <protection locked="0"/>
    </xf>
    <xf numFmtId="0" fontId="43" fillId="0" borderId="0" xfId="0" applyFont="1" applyAlignment="1">
      <alignment horizontal="center" wrapText="1"/>
    </xf>
    <xf numFmtId="0" fontId="38" fillId="4" borderId="12" xfId="0" applyNumberFormat="1" applyFont="1" applyFill="1" applyBorder="1" applyAlignment="1" applyProtection="1">
      <alignment horizontal="center" vertical="center" wrapText="1"/>
    </xf>
    <xf numFmtId="0" fontId="38" fillId="4" borderId="19" xfId="0" applyNumberFormat="1" applyFont="1" applyFill="1" applyBorder="1" applyAlignment="1" applyProtection="1">
      <alignment horizontal="center" vertical="center" wrapText="1"/>
    </xf>
    <xf numFmtId="0" fontId="38" fillId="4" borderId="16" xfId="0" applyNumberFormat="1" applyFont="1" applyFill="1" applyBorder="1" applyAlignment="1" applyProtection="1">
      <alignment horizontal="center" vertical="center" wrapText="1"/>
    </xf>
    <xf numFmtId="49" fontId="38" fillId="4" borderId="12" xfId="0" applyNumberFormat="1" applyFont="1" applyFill="1" applyBorder="1" applyAlignment="1" applyProtection="1">
      <alignment horizontal="center" vertical="center" wrapText="1"/>
    </xf>
    <xf numFmtId="49" fontId="38" fillId="4" borderId="19" xfId="0" applyNumberFormat="1" applyFont="1" applyFill="1" applyBorder="1" applyAlignment="1" applyProtection="1">
      <alignment horizontal="center" vertical="center" wrapText="1"/>
    </xf>
    <xf numFmtId="49" fontId="38" fillId="4" borderId="16" xfId="0" applyNumberFormat="1" applyFont="1" applyFill="1" applyBorder="1" applyAlignment="1" applyProtection="1">
      <alignment horizontal="center" vertical="center" wrapText="1"/>
    </xf>
    <xf numFmtId="0" fontId="37" fillId="2" borderId="6" xfId="0" applyNumberFormat="1" applyFont="1" applyFill="1" applyBorder="1" applyAlignment="1" applyProtection="1">
      <alignment horizontal="left" vertical="center" wrapText="1"/>
    </xf>
    <xf numFmtId="0" fontId="37" fillId="2" borderId="0" xfId="0" applyNumberFormat="1" applyFont="1" applyFill="1" applyBorder="1" applyAlignment="1" applyProtection="1">
      <alignment horizontal="left" vertical="center" wrapText="1"/>
    </xf>
    <xf numFmtId="0" fontId="38" fillId="4" borderId="8" xfId="0" applyNumberFormat="1" applyFont="1" applyFill="1" applyBorder="1" applyAlignment="1" applyProtection="1">
      <alignment horizontal="center" vertical="center" wrapText="1"/>
    </xf>
    <xf numFmtId="0" fontId="38" fillId="4" borderId="6" xfId="0" applyNumberFormat="1" applyFont="1" applyFill="1" applyBorder="1" applyAlignment="1" applyProtection="1">
      <alignment horizontal="center" vertical="center" wrapText="1"/>
    </xf>
    <xf numFmtId="0" fontId="38" fillId="4" borderId="13" xfId="0" applyNumberFormat="1" applyFont="1" applyFill="1" applyBorder="1" applyAlignment="1" applyProtection="1">
      <alignment horizontal="center" vertical="center" wrapText="1"/>
    </xf>
    <xf numFmtId="0" fontId="38" fillId="4" borderId="9" xfId="0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0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23" fillId="4" borderId="17" xfId="0" quotePrefix="1" applyFont="1" applyFill="1" applyBorder="1" applyAlignment="1">
      <alignment vertical="center"/>
    </xf>
  </cellXfs>
  <cellStyles count="14">
    <cellStyle name="Normal 2 2" xfId="1" xr:uid="{00000000-0005-0000-0000-000001000000}"/>
    <cellStyle name="Normal 3 3" xfId="2" xr:uid="{00000000-0005-0000-0000-000002000000}"/>
    <cellStyle name="Normal 6" xfId="5" xr:uid="{21AA44A9-EBE6-48CC-A1E1-4425728134DD}"/>
    <cellStyle name="Normalno" xfId="0" builtinId="0"/>
    <cellStyle name="Normalno 2" xfId="7" xr:uid="{C76DA2D3-734D-4626-B13D-73D179C853CA}"/>
    <cellStyle name="Normalno 4" xfId="6" xr:uid="{3CFDB4AA-5E83-4C6B-BE94-3CB4887C0DC4}"/>
    <cellStyle name="Obično_List4" xfId="3" xr:uid="{00000000-0005-0000-0000-000003000000}"/>
    <cellStyle name="SAPBEXaggData" xfId="11" xr:uid="{9303174B-9F07-46F9-AF57-DE3506FAF116}"/>
    <cellStyle name="SAPBEXchaText" xfId="8" xr:uid="{C95317BB-517F-442F-A9F8-634574C7BFAE}"/>
    <cellStyle name="SAPBEXHLevel1" xfId="10" xr:uid="{2E08972C-0887-4308-8DAB-8B05016FBD2F}"/>
    <cellStyle name="SAPBEXHLevel2" xfId="12" xr:uid="{8A33EFED-6E6F-4DAA-A8D0-A2787CB751FA}"/>
    <cellStyle name="SAPBEXHLevel3" xfId="13" xr:uid="{55608D80-E3D6-41CD-9AF5-88C86A7DEB65}"/>
    <cellStyle name="SAPBEXstdData" xfId="4" xr:uid="{00000000-0005-0000-0000-000004000000}"/>
    <cellStyle name="SAPBEXstdItem" xfId="9" xr:uid="{D5D6741B-F47C-4167-B222-0BFA9449ADFF}"/>
  </cellStyles>
  <dxfs count="1"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220133</xdr:colOff>
      <xdr:row>1</xdr:row>
      <xdr:rowOff>0</xdr:rowOff>
    </xdr:from>
    <xdr:to>
      <xdr:col>1</xdr:col>
      <xdr:colOff>890693</xdr:colOff>
      <xdr:row>2</xdr:row>
      <xdr:rowOff>106681</xdr:rowOff>
    </xdr:to>
    <xdr:pic>
      <xdr:nvPicPr>
        <xdr:cNvPr id="2" name="Picture 1" descr="uniri kolor.wm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533" y="0"/>
          <a:ext cx="670560" cy="292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579120</xdr:colOff>
      <xdr:row>0</xdr:row>
      <xdr:rowOff>129540</xdr:rowOff>
    </xdr:from>
    <xdr:to>
      <xdr:col>0</xdr:col>
      <xdr:colOff>1249680</xdr:colOff>
      <xdr:row>2</xdr:row>
      <xdr:rowOff>68580</xdr:rowOff>
    </xdr:to>
    <xdr:pic>
      <xdr:nvPicPr>
        <xdr:cNvPr id="2" name="Picture 1" descr="uniri kolor.wmf">
          <a:extLst>
            <a:ext uri="{FF2B5EF4-FFF2-40B4-BE49-F238E27FC236}">
              <a16:creationId xmlns:a16="http://schemas.microsoft.com/office/drawing/2014/main" id="{993B0768-5E75-4104-95B2-0978D0AF1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129540"/>
          <a:ext cx="67056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haela" refreshedDate="43165.612805324075" createdVersion="3" refreshedVersion="3" minRefreshableVersion="3" recordCount="207" xr:uid="{00000000-000A-0000-FFFF-FFFF00000000}">
  <cacheSource type="worksheet">
    <worksheetSource ref="A3:L210" sheet="Sheet1"/>
  </cacheSource>
  <cacheFields count="12">
    <cacheField name="Naziv1" numFmtId="0">
      <sharedItems/>
    </cacheField>
    <cacheField name="Naziv2" numFmtId="0">
      <sharedItems/>
    </cacheField>
    <cacheField name="Naziv3" numFmtId="0">
      <sharedItems/>
    </cacheField>
    <cacheField name="Naziv4" numFmtId="0">
      <sharedItems count="8">
        <s v="A679047 Europske integracije"/>
        <s v="A6210 REDOVNA DJELATNOST-MZOS"/>
        <s v="A621002 REDOVNA DJELATNOST SVEUČILIŠTA U RIJECI-ViNP"/>
        <s v="A622122 PROGRAMSKO FINANCIRANJE JAVNIH VISOKIH UČILIŠTA"/>
        <s v="A622003 PROGRAMI I PROJEKTI ZNANSTVENOISTRAŽIVAČKE DJELATNOSTI"/>
        <s v="A622004 IZDAVANJE DOMAĆIH ZNANSTVENIH ČASOPISA"/>
        <s v="A622005 Organiziranje i održavanje znanstvenih skupova"/>
        <s v="A622006 IZDAVANJE ZNANSTVENIH UDŽBENIKA"/>
      </sharedItems>
    </cacheField>
    <cacheField name="Naziv5" numFmtId="0">
      <sharedItems count="45">
        <s v="3111 PLAĆE ZA REDOVAN RAD - BRUTO"/>
        <s v="3121 OSTALI RASHODI ZA ZAPOSLENE"/>
        <s v="3132 DOPRINOSI ZA OBVEZNO ZDRAVSTVENO OSIGURANJE"/>
        <s v="3133 DOPRINOSI ZA OBVEZNO OSIGURANJE U SLUČAJU NEZAPOSLENOSTI"/>
        <s v="3211 Službena putovanja"/>
        <s v="3212 Naknade za prijevoz, za rad na terenu i odvojeni život"/>
        <s v="3213 Stručno usavršavanje zaposlenika"/>
        <s v="3221 Uredski materijal i ostali materijalni rashodi"/>
        <s v="3231 Usluge telefona, pošte i prijevoza"/>
        <s v="3235 Zakupnine i najamnine"/>
        <s v="3237 Intelektualne i osobne usluge"/>
        <s v="3239 Ostale usluge"/>
        <s v="3293 Reprezentacija"/>
        <s v="3295 Pristojbe i naknade"/>
        <s v="3432 Negativne tečajne razlike i razlike zbog primjene valutne klauzule"/>
        <s v="3721 Naknade građanima i kućanstvima u novcu"/>
        <s v="4221 Uredska oprema i namještaj"/>
        <s v="3236 Zdravstvene i veterinarske usluge"/>
        <s v="3222 Materijal i sirovine"/>
        <s v="3223 Energija"/>
        <s v="3224 Materijal i dijelovi za tekuće i investicijsko održavanje"/>
        <s v="3227 Službena, radna i zaštitna odjeća i obuća"/>
        <s v="3232 Usluge tekućeg i investicijskog održavanja"/>
        <s v="3233 Usluge promidžbe i informiranja"/>
        <s v="3234 Komunalne usluge"/>
        <s v="3238 Računalne usluge"/>
        <s v="3241 Naknade troškova osobama izvan radnog odnosa"/>
        <s v="3292 Premije osiguranja"/>
        <s v="3294 Članarine"/>
        <s v="3299 Ostali nespomenuti rashodi poslovanja"/>
        <s v="3431 Bankarske usluge i usluge platnog prometa"/>
        <s v="3434 Ostali nespomenuti financijski rashodi"/>
        <s v="3691 Prijenosi između pror. korisnika istog proračuna"/>
        <s v="3722 Naknade građanima i kućanstvima u naravi"/>
        <s v="3811 Tekuće donacije u novcu"/>
        <s v="3831 Naknade šteta pravnim i fizičkim osobama"/>
        <s v="4123 Licence"/>
        <s v="4222 Komunikacijska oprema"/>
        <s v="4223 Oprema za održavanje i zaštitu"/>
        <s v="4224 Medicinska i laboratorijska oprema"/>
        <s v="4225 Instrumenti, uređaji i strojevi"/>
        <s v="4227 Uređaji, strojevi i oprema za ostale namjene"/>
        <s v="4233 Prijevozna sredstva u pomorskom i riječnom prometu"/>
        <s v="4241 Knjige"/>
        <s v="4264 Ostala nematerijalna proizvedena imovina"/>
      </sharedItems>
    </cacheField>
    <cacheField name="Planirani iznos" numFmtId="4">
      <sharedItems containsSemiMixedTypes="0" containsString="0" containsNumber="1" containsInteger="1" minValue="0" maxValue="15323000"/>
    </cacheField>
    <cacheField name="Realizirani iznos" numFmtId="4">
      <sharedItems containsSemiMixedTypes="0" containsString="0" containsNumber="1" minValue="0" maxValue="15217683.58"/>
    </cacheField>
    <cacheField name="Plaćeni iznos" numFmtId="4">
      <sharedItems containsSemiMixedTypes="0" containsString="0" containsNumber="1" containsInteger="1" minValue="0" maxValue="0"/>
    </cacheField>
    <cacheField name="Izvor financiranja" numFmtId="0">
      <sharedItems count="7">
        <s v="Pomoći EU (51)"/>
        <s v="Opći prihodi i primici"/>
        <s v="Vlastiti prihodi"/>
        <s v="Ostale pomoći i darovnice (52)"/>
        <s v="Ostali prihodi za posebne namjene"/>
        <s v="Donacije (6)"/>
        <s v="Prodaja ili zamjena nefinancijske imovine (7)"/>
      </sharedItems>
    </cacheField>
    <cacheField name="Planirani iznos2" numFmtId="4">
      <sharedItems containsSemiMixedTypes="0" containsString="0" containsNumber="1" containsInteger="1" minValue="0" maxValue="15323000"/>
    </cacheField>
    <cacheField name="Realizirani iznos2" numFmtId="4">
      <sharedItems containsSemiMixedTypes="0" containsString="0" containsNumber="1" minValue="0" maxValue="15217683.58"/>
    </cacheField>
    <cacheField name="Plaćeni iznos2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7">
  <r>
    <s v="202 PLAN RASHODA"/>
    <s v="237 OBRAZOVANJE"/>
    <s v="23701 RAZVOJ ODGOJNO OBRAZOVNOG SUSTAVA"/>
    <x v="0"/>
    <x v="0"/>
    <n v="395000"/>
    <n v="653178.09"/>
    <n v="0"/>
    <x v="0"/>
    <n v="88000"/>
    <n v="175381.91"/>
    <n v="0"/>
  </r>
  <r>
    <s v="202 PLAN RASHODA"/>
    <s v="237 OBRAZOVANJE"/>
    <s v="23701 RAZVOJ ODGOJNO OBRAZOVNOG SUSTAVA"/>
    <x v="0"/>
    <x v="0"/>
    <n v="0"/>
    <n v="0"/>
    <n v="0"/>
    <x v="1"/>
    <n v="0"/>
    <n v="100929.11"/>
    <n v="0"/>
  </r>
  <r>
    <s v="202 PLAN RASHODA"/>
    <s v="237 OBRAZOVANJE"/>
    <s v="23701 RAZVOJ ODGOJNO OBRAZOVNOG SUSTAVA"/>
    <x v="0"/>
    <x v="0"/>
    <n v="0"/>
    <n v="0"/>
    <n v="0"/>
    <x v="2"/>
    <n v="307000"/>
    <n v="376867.07"/>
    <n v="0"/>
  </r>
  <r>
    <s v="202 PLAN RASHODA"/>
    <s v="237 OBRAZOVANJE"/>
    <s v="23701 RAZVOJ ODGOJNO OBRAZOVNOG SUSTAVA"/>
    <x v="0"/>
    <x v="1"/>
    <n v="2500"/>
    <n v="2500"/>
    <n v="0"/>
    <x v="2"/>
    <n v="2500"/>
    <n v="2500"/>
    <n v="0"/>
  </r>
  <r>
    <s v="202 PLAN RASHODA"/>
    <s v="237 OBRAZOVANJE"/>
    <s v="23701 RAZVOJ ODGOJNO OBRAZOVNOG SUSTAVA"/>
    <x v="0"/>
    <x v="2"/>
    <n v="73600"/>
    <n v="101242.6"/>
    <n v="0"/>
    <x v="2"/>
    <n v="60000"/>
    <n v="58414.41"/>
    <n v="0"/>
  </r>
  <r>
    <s v="202 PLAN RASHODA"/>
    <s v="237 OBRAZOVANJE"/>
    <s v="23701 RAZVOJ ODGOJNO OBRAZOVNOG SUSTAVA"/>
    <x v="0"/>
    <x v="2"/>
    <n v="0"/>
    <n v="0"/>
    <n v="0"/>
    <x v="0"/>
    <n v="13600"/>
    <n v="27184.19"/>
    <n v="0"/>
  </r>
  <r>
    <s v="202 PLAN RASHODA"/>
    <s v="237 OBRAZOVANJE"/>
    <s v="23701 RAZVOJ ODGOJNO OBRAZOVNOG SUSTAVA"/>
    <x v="0"/>
    <x v="2"/>
    <n v="0"/>
    <n v="0"/>
    <n v="0"/>
    <x v="1"/>
    <n v="0"/>
    <n v="15644"/>
    <n v="0"/>
  </r>
  <r>
    <s v="202 PLAN RASHODA"/>
    <s v="237 OBRAZOVANJE"/>
    <s v="23701 RAZVOJ ODGOJNO OBRAZOVNOG SUSTAVA"/>
    <x v="0"/>
    <x v="3"/>
    <n v="7700"/>
    <n v="11104.04"/>
    <n v="0"/>
    <x v="1"/>
    <n v="0"/>
    <n v="1715.79"/>
    <n v="0"/>
  </r>
  <r>
    <s v="202 PLAN RASHODA"/>
    <s v="237 OBRAZOVANJE"/>
    <s v="23701 RAZVOJ ODGOJNO OBRAZOVNOG SUSTAVA"/>
    <x v="0"/>
    <x v="3"/>
    <n v="0"/>
    <n v="0"/>
    <n v="0"/>
    <x v="0"/>
    <n v="1500"/>
    <n v="2981.5"/>
    <n v="0"/>
  </r>
  <r>
    <s v="202 PLAN RASHODA"/>
    <s v="237 OBRAZOVANJE"/>
    <s v="23701 RAZVOJ ODGOJNO OBRAZOVNOG SUSTAVA"/>
    <x v="0"/>
    <x v="3"/>
    <n v="0"/>
    <n v="0"/>
    <n v="0"/>
    <x v="2"/>
    <n v="6200"/>
    <n v="6406.75"/>
    <n v="0"/>
  </r>
  <r>
    <s v="202 PLAN RASHODA"/>
    <s v="237 OBRAZOVANJE"/>
    <s v="23701 RAZVOJ ODGOJNO OBRAZOVNOG SUSTAVA"/>
    <x v="0"/>
    <x v="4"/>
    <n v="40200"/>
    <n v="59643.65"/>
    <n v="0"/>
    <x v="2"/>
    <n v="30000"/>
    <n v="51884.76"/>
    <n v="0"/>
  </r>
  <r>
    <s v="202 PLAN RASHODA"/>
    <s v="237 OBRAZOVANJE"/>
    <s v="23701 RAZVOJ ODGOJNO OBRAZOVNOG SUSTAVA"/>
    <x v="0"/>
    <x v="4"/>
    <n v="0"/>
    <n v="0"/>
    <n v="0"/>
    <x v="0"/>
    <n v="10200"/>
    <n v="7758.89"/>
    <n v="0"/>
  </r>
  <r>
    <s v="202 PLAN RASHODA"/>
    <s v="237 OBRAZOVANJE"/>
    <s v="23701 RAZVOJ ODGOJNO OBRAZOVNOG SUSTAVA"/>
    <x v="0"/>
    <x v="5"/>
    <n v="2500"/>
    <n v="2511.63"/>
    <n v="0"/>
    <x v="2"/>
    <n v="2500"/>
    <n v="2511.63"/>
    <n v="0"/>
  </r>
  <r>
    <s v="202 PLAN RASHODA"/>
    <s v="237 OBRAZOVANJE"/>
    <s v="23701 RAZVOJ ODGOJNO OBRAZOVNOG SUSTAVA"/>
    <x v="0"/>
    <x v="6"/>
    <n v="1900"/>
    <n v="0"/>
    <n v="0"/>
    <x v="0"/>
    <n v="1900"/>
    <n v="0"/>
    <n v="0"/>
  </r>
  <r>
    <s v="202 PLAN RASHODA"/>
    <s v="237 OBRAZOVANJE"/>
    <s v="23701 RAZVOJ ODGOJNO OBRAZOVNOG SUSTAVA"/>
    <x v="0"/>
    <x v="7"/>
    <n v="500"/>
    <n v="250"/>
    <n v="0"/>
    <x v="0"/>
    <n v="500"/>
    <n v="0"/>
    <n v="0"/>
  </r>
  <r>
    <s v="202 PLAN RASHODA"/>
    <s v="237 OBRAZOVANJE"/>
    <s v="23701 RAZVOJ ODGOJNO OBRAZOVNOG SUSTAVA"/>
    <x v="0"/>
    <x v="7"/>
    <n v="0"/>
    <n v="0"/>
    <n v="0"/>
    <x v="2"/>
    <n v="0"/>
    <n v="250"/>
    <n v="0"/>
  </r>
  <r>
    <s v="202 PLAN RASHODA"/>
    <s v="237 OBRAZOVANJE"/>
    <s v="23701 RAZVOJ ODGOJNO OBRAZOVNOG SUSTAVA"/>
    <x v="0"/>
    <x v="8"/>
    <n v="1000"/>
    <n v="675.85"/>
    <n v="0"/>
    <x v="2"/>
    <n v="1000"/>
    <n v="675.85"/>
    <n v="0"/>
  </r>
  <r>
    <s v="202 PLAN RASHODA"/>
    <s v="237 OBRAZOVANJE"/>
    <s v="23701 RAZVOJ ODGOJNO OBRAZOVNOG SUSTAVA"/>
    <x v="0"/>
    <x v="9"/>
    <n v="4300"/>
    <n v="0"/>
    <n v="0"/>
    <x v="0"/>
    <n v="4300"/>
    <n v="0"/>
    <n v="0"/>
  </r>
  <r>
    <s v="202 PLAN RASHODA"/>
    <s v="237 OBRAZOVANJE"/>
    <s v="23701 RAZVOJ ODGOJNO OBRAZOVNOG SUSTAVA"/>
    <x v="0"/>
    <x v="10"/>
    <n v="6000"/>
    <n v="3850"/>
    <n v="0"/>
    <x v="2"/>
    <n v="4000"/>
    <n v="3850"/>
    <n v="0"/>
  </r>
  <r>
    <s v="202 PLAN RASHODA"/>
    <s v="237 OBRAZOVANJE"/>
    <s v="23701 RAZVOJ ODGOJNO OBRAZOVNOG SUSTAVA"/>
    <x v="0"/>
    <x v="10"/>
    <n v="0"/>
    <n v="0"/>
    <n v="0"/>
    <x v="0"/>
    <n v="2000"/>
    <n v="0"/>
    <n v="0"/>
  </r>
  <r>
    <s v="202 PLAN RASHODA"/>
    <s v="237 OBRAZOVANJE"/>
    <s v="23701 RAZVOJ ODGOJNO OBRAZOVNOG SUSTAVA"/>
    <x v="0"/>
    <x v="11"/>
    <n v="1000"/>
    <n v="562.5"/>
    <n v="0"/>
    <x v="2"/>
    <n v="1000"/>
    <n v="562.5"/>
    <n v="0"/>
  </r>
  <r>
    <s v="202 PLAN RASHODA"/>
    <s v="237 OBRAZOVANJE"/>
    <s v="23701 RAZVOJ ODGOJNO OBRAZOVNOG SUSTAVA"/>
    <x v="0"/>
    <x v="12"/>
    <n v="12600"/>
    <n v="9286.5"/>
    <n v="0"/>
    <x v="2"/>
    <n v="5400"/>
    <n v="5309"/>
    <n v="0"/>
  </r>
  <r>
    <s v="202 PLAN RASHODA"/>
    <s v="237 OBRAZOVANJE"/>
    <s v="23701 RAZVOJ ODGOJNO OBRAZOVNOG SUSTAVA"/>
    <x v="0"/>
    <x v="12"/>
    <n v="0"/>
    <n v="0"/>
    <n v="0"/>
    <x v="0"/>
    <n v="7200"/>
    <n v="3977.5"/>
    <n v="0"/>
  </r>
  <r>
    <s v="202 PLAN RASHODA"/>
    <s v="237 OBRAZOVANJE"/>
    <s v="23701 RAZVOJ ODGOJNO OBRAZOVNOG SUSTAVA"/>
    <x v="0"/>
    <x v="13"/>
    <n v="100"/>
    <n v="50"/>
    <n v="0"/>
    <x v="2"/>
    <n v="0"/>
    <n v="50"/>
    <n v="0"/>
  </r>
  <r>
    <s v="202 PLAN RASHODA"/>
    <s v="237 OBRAZOVANJE"/>
    <s v="23701 RAZVOJ ODGOJNO OBRAZOVNOG SUSTAVA"/>
    <x v="0"/>
    <x v="13"/>
    <n v="0"/>
    <n v="0"/>
    <n v="0"/>
    <x v="0"/>
    <n v="100"/>
    <n v="0"/>
    <n v="0"/>
  </r>
  <r>
    <s v="202 PLAN RASHODA"/>
    <s v="237 OBRAZOVANJE"/>
    <s v="23701 RAZVOJ ODGOJNO OBRAZOVNOG SUSTAVA"/>
    <x v="0"/>
    <x v="14"/>
    <n v="0"/>
    <n v="15.57"/>
    <n v="0"/>
    <x v="0"/>
    <n v="0"/>
    <n v="15.57"/>
    <n v="0"/>
  </r>
  <r>
    <s v="202 PLAN RASHODA"/>
    <s v="237 OBRAZOVANJE"/>
    <s v="23701 RAZVOJ ODGOJNO OBRAZOVNOG SUSTAVA"/>
    <x v="0"/>
    <x v="15"/>
    <n v="11400"/>
    <n v="0"/>
    <n v="0"/>
    <x v="3"/>
    <n v="11400"/>
    <n v="0"/>
    <n v="0"/>
  </r>
  <r>
    <s v="202 PLAN RASHODA"/>
    <s v="237 OBRAZOVANJE"/>
    <s v="23701 RAZVOJ ODGOJNO OBRAZOVNOG SUSTAVA"/>
    <x v="0"/>
    <x v="16"/>
    <n v="27000"/>
    <n v="26098"/>
    <n v="0"/>
    <x v="2"/>
    <n v="27000"/>
    <n v="26098"/>
    <n v="0"/>
  </r>
  <r>
    <s v="202 PLAN RASHODA"/>
    <s v="237 OBRAZOVANJE"/>
    <s v="23705 VISOKO OBRAZOVANJE"/>
    <x v="1"/>
    <x v="0"/>
    <n v="15323000"/>
    <n v="15217683.58"/>
    <n v="0"/>
    <x v="1"/>
    <n v="15323000"/>
    <n v="15217683.58"/>
    <n v="0"/>
  </r>
  <r>
    <s v="202 PLAN RASHODA"/>
    <s v="237 OBRAZOVANJE"/>
    <s v="23705 VISOKO OBRAZOVANJE"/>
    <x v="1"/>
    <x v="1"/>
    <n v="409210"/>
    <n v="408384.63"/>
    <n v="0"/>
    <x v="1"/>
    <n v="409210"/>
    <n v="408384.63"/>
    <n v="0"/>
  </r>
  <r>
    <s v="202 PLAN RASHODA"/>
    <s v="237 OBRAZOVANJE"/>
    <s v="23705 VISOKO OBRAZOVANJE"/>
    <x v="1"/>
    <x v="2"/>
    <n v="2360000"/>
    <n v="2358428.75"/>
    <n v="0"/>
    <x v="1"/>
    <n v="2360000"/>
    <n v="2358428.75"/>
    <n v="0"/>
  </r>
  <r>
    <s v="202 PLAN RASHODA"/>
    <s v="237 OBRAZOVANJE"/>
    <s v="23705 VISOKO OBRAZOVANJE"/>
    <x v="1"/>
    <x v="3"/>
    <n v="256000"/>
    <n v="258625.02"/>
    <n v="0"/>
    <x v="1"/>
    <n v="256000"/>
    <n v="258625.02"/>
    <n v="0"/>
  </r>
  <r>
    <s v="202 PLAN RASHODA"/>
    <s v="237 OBRAZOVANJE"/>
    <s v="23705 VISOKO OBRAZOVANJE"/>
    <x v="1"/>
    <x v="5"/>
    <n v="327853"/>
    <n v="328699.65999999997"/>
    <n v="0"/>
    <x v="1"/>
    <n v="327853"/>
    <n v="328699.65999999997"/>
    <n v="0"/>
  </r>
  <r>
    <s v="202 PLAN RASHODA"/>
    <s v="237 OBRAZOVANJE"/>
    <s v="23705 VISOKO OBRAZOVANJE"/>
    <x v="1"/>
    <x v="17"/>
    <n v="22770"/>
    <n v="7500"/>
    <n v="0"/>
    <x v="1"/>
    <n v="22770"/>
    <n v="7500"/>
    <n v="0"/>
  </r>
  <r>
    <s v="202 PLAN RASHODA"/>
    <s v="237 OBRAZOVANJE"/>
    <s v="23705 VISOKO OBRAZOVANJE"/>
    <x v="1"/>
    <x v="13"/>
    <n v="35240"/>
    <n v="35240.400000000001"/>
    <n v="0"/>
    <x v="1"/>
    <n v="35240"/>
    <n v="35240.400000000001"/>
    <n v="0"/>
  </r>
  <r>
    <s v="202 PLAN RASHODA"/>
    <s v="237 OBRAZOVANJE"/>
    <s v="23705 VISOKO OBRAZOVANJE"/>
    <x v="2"/>
    <x v="0"/>
    <n v="3900000"/>
    <n v="3898921.02"/>
    <n v="0"/>
    <x v="4"/>
    <n v="1970000"/>
    <n v="1842681.88"/>
    <n v="0"/>
  </r>
  <r>
    <s v="202 PLAN RASHODA"/>
    <s v="237 OBRAZOVANJE"/>
    <s v="23705 VISOKO OBRAZOVANJE"/>
    <x v="2"/>
    <x v="0"/>
    <n v="0"/>
    <n v="0"/>
    <n v="0"/>
    <x v="3"/>
    <n v="30000"/>
    <n v="26877.14"/>
    <n v="0"/>
  </r>
  <r>
    <s v="202 PLAN RASHODA"/>
    <s v="237 OBRAZOVANJE"/>
    <s v="23705 VISOKO OBRAZOVANJE"/>
    <x v="2"/>
    <x v="0"/>
    <n v="0"/>
    <n v="0"/>
    <n v="0"/>
    <x v="2"/>
    <n v="1900000"/>
    <n v="2029362"/>
    <n v="0"/>
  </r>
  <r>
    <s v="202 PLAN RASHODA"/>
    <s v="237 OBRAZOVANJE"/>
    <s v="23705 VISOKO OBRAZOVANJE"/>
    <x v="2"/>
    <x v="1"/>
    <n v="110000"/>
    <n v="41260"/>
    <n v="0"/>
    <x v="4"/>
    <n v="20000"/>
    <n v="0"/>
    <n v="0"/>
  </r>
  <r>
    <s v="202 PLAN RASHODA"/>
    <s v="237 OBRAZOVANJE"/>
    <s v="23705 VISOKO OBRAZOVANJE"/>
    <x v="2"/>
    <x v="1"/>
    <n v="0"/>
    <n v="0"/>
    <n v="0"/>
    <x v="2"/>
    <n v="90000"/>
    <n v="41260"/>
    <n v="0"/>
  </r>
  <r>
    <s v="202 PLAN RASHODA"/>
    <s v="237 OBRAZOVANJE"/>
    <s v="23705 VISOKO OBRAZOVANJE"/>
    <x v="2"/>
    <x v="2"/>
    <n v="590000"/>
    <n v="605420.68999999994"/>
    <n v="0"/>
    <x v="4"/>
    <n v="290000"/>
    <n v="285956.63"/>
    <n v="0"/>
  </r>
  <r>
    <s v="202 PLAN RASHODA"/>
    <s v="237 OBRAZOVANJE"/>
    <s v="23705 VISOKO OBRAZOVANJE"/>
    <x v="2"/>
    <x v="2"/>
    <n v="0"/>
    <n v="0"/>
    <n v="0"/>
    <x v="3"/>
    <n v="5000"/>
    <n v="4165.95"/>
    <n v="0"/>
  </r>
  <r>
    <s v="202 PLAN RASHODA"/>
    <s v="237 OBRAZOVANJE"/>
    <s v="23705 VISOKO OBRAZOVANJE"/>
    <x v="2"/>
    <x v="2"/>
    <n v="0"/>
    <n v="0"/>
    <n v="0"/>
    <x v="2"/>
    <n v="295000"/>
    <n v="315298.11"/>
    <n v="0"/>
  </r>
  <r>
    <s v="202 PLAN RASHODA"/>
    <s v="237 OBRAZOVANJE"/>
    <s v="23705 VISOKO OBRAZOVANJE"/>
    <x v="2"/>
    <x v="3"/>
    <n v="74000"/>
    <n v="66319.070000000007"/>
    <n v="0"/>
    <x v="3"/>
    <n v="2000"/>
    <n v="456.92"/>
    <n v="0"/>
  </r>
  <r>
    <s v="202 PLAN RASHODA"/>
    <s v="237 OBRAZOVANJE"/>
    <s v="23705 VISOKO OBRAZOVANJE"/>
    <x v="2"/>
    <x v="3"/>
    <n v="0"/>
    <n v="0"/>
    <n v="0"/>
    <x v="2"/>
    <n v="32000"/>
    <n v="34499.24"/>
    <n v="0"/>
  </r>
  <r>
    <s v="202 PLAN RASHODA"/>
    <s v="237 OBRAZOVANJE"/>
    <s v="23705 VISOKO OBRAZOVANJE"/>
    <x v="2"/>
    <x v="3"/>
    <n v="0"/>
    <n v="0"/>
    <n v="0"/>
    <x v="4"/>
    <n v="40000"/>
    <n v="31362.91"/>
    <n v="0"/>
  </r>
  <r>
    <s v="202 PLAN RASHODA"/>
    <s v="237 OBRAZOVANJE"/>
    <s v="23705 VISOKO OBRAZOVANJE"/>
    <x v="2"/>
    <x v="4"/>
    <n v="605000"/>
    <n v="517468.38"/>
    <n v="0"/>
    <x v="2"/>
    <n v="255000"/>
    <n v="311773.65999999997"/>
    <n v="0"/>
  </r>
  <r>
    <s v="202 PLAN RASHODA"/>
    <s v="237 OBRAZOVANJE"/>
    <s v="23705 VISOKO OBRAZOVANJE"/>
    <x v="2"/>
    <x v="4"/>
    <n v="0"/>
    <n v="0"/>
    <n v="0"/>
    <x v="4"/>
    <n v="260000"/>
    <n v="122608.24"/>
    <n v="0"/>
  </r>
  <r>
    <s v="202 PLAN RASHODA"/>
    <s v="237 OBRAZOVANJE"/>
    <s v="23705 VISOKO OBRAZOVANJE"/>
    <x v="2"/>
    <x v="4"/>
    <n v="0"/>
    <n v="0"/>
    <n v="0"/>
    <x v="3"/>
    <n v="90000"/>
    <n v="83086.48"/>
    <n v="0"/>
  </r>
  <r>
    <s v="202 PLAN RASHODA"/>
    <s v="237 OBRAZOVANJE"/>
    <s v="23705 VISOKO OBRAZOVANJE"/>
    <x v="2"/>
    <x v="5"/>
    <n v="7000"/>
    <n v="4120.3599999999997"/>
    <n v="0"/>
    <x v="2"/>
    <n v="5000"/>
    <n v="4120.3599999999997"/>
    <n v="0"/>
  </r>
  <r>
    <s v="202 PLAN RASHODA"/>
    <s v="237 OBRAZOVANJE"/>
    <s v="23705 VISOKO OBRAZOVANJE"/>
    <x v="2"/>
    <x v="5"/>
    <n v="0"/>
    <n v="0"/>
    <n v="0"/>
    <x v="3"/>
    <n v="2000"/>
    <n v="0"/>
    <n v="0"/>
  </r>
  <r>
    <s v="202 PLAN RASHODA"/>
    <s v="237 OBRAZOVANJE"/>
    <s v="23705 VISOKO OBRAZOVANJE"/>
    <x v="2"/>
    <x v="6"/>
    <n v="116000"/>
    <n v="114909.47"/>
    <n v="0"/>
    <x v="4"/>
    <n v="60000"/>
    <n v="64022.22"/>
    <n v="0"/>
  </r>
  <r>
    <s v="202 PLAN RASHODA"/>
    <s v="237 OBRAZOVANJE"/>
    <s v="23705 VISOKO OBRAZOVANJE"/>
    <x v="2"/>
    <x v="6"/>
    <n v="0"/>
    <n v="0"/>
    <n v="0"/>
    <x v="3"/>
    <n v="6000"/>
    <n v="5453.51"/>
    <n v="0"/>
  </r>
  <r>
    <s v="202 PLAN RASHODA"/>
    <s v="237 OBRAZOVANJE"/>
    <s v="23705 VISOKO OBRAZOVANJE"/>
    <x v="2"/>
    <x v="6"/>
    <n v="0"/>
    <n v="0"/>
    <n v="0"/>
    <x v="2"/>
    <n v="50000"/>
    <n v="45433.74"/>
    <n v="0"/>
  </r>
  <r>
    <s v="202 PLAN RASHODA"/>
    <s v="237 OBRAZOVANJE"/>
    <s v="23705 VISOKO OBRAZOVANJE"/>
    <x v="2"/>
    <x v="7"/>
    <n v="320000"/>
    <n v="279462.26"/>
    <n v="0"/>
    <x v="3"/>
    <n v="10000"/>
    <n v="5642.6"/>
    <n v="0"/>
  </r>
  <r>
    <s v="202 PLAN RASHODA"/>
    <s v="237 OBRAZOVANJE"/>
    <s v="23705 VISOKO OBRAZOVANJE"/>
    <x v="2"/>
    <x v="7"/>
    <n v="0"/>
    <n v="0"/>
    <n v="0"/>
    <x v="2"/>
    <n v="60000"/>
    <n v="50443.360000000001"/>
    <n v="0"/>
  </r>
  <r>
    <s v="202 PLAN RASHODA"/>
    <s v="237 OBRAZOVANJE"/>
    <s v="23705 VISOKO OBRAZOVANJE"/>
    <x v="2"/>
    <x v="7"/>
    <n v="0"/>
    <n v="0"/>
    <n v="0"/>
    <x v="4"/>
    <n v="250000"/>
    <n v="223376.3"/>
    <n v="0"/>
  </r>
  <r>
    <s v="202 PLAN RASHODA"/>
    <s v="237 OBRAZOVANJE"/>
    <s v="23705 VISOKO OBRAZOVANJE"/>
    <x v="2"/>
    <x v="18"/>
    <n v="2000"/>
    <n v="1056.25"/>
    <n v="0"/>
    <x v="2"/>
    <n v="2000"/>
    <n v="1056.25"/>
    <n v="0"/>
  </r>
  <r>
    <s v="202 PLAN RASHODA"/>
    <s v="237 OBRAZOVANJE"/>
    <s v="23705 VISOKO OBRAZOVANJE"/>
    <x v="2"/>
    <x v="19"/>
    <n v="55300"/>
    <n v="14298.2"/>
    <n v="0"/>
    <x v="4"/>
    <n v="20000"/>
    <n v="13588.45"/>
    <n v="0"/>
  </r>
  <r>
    <s v="202 PLAN RASHODA"/>
    <s v="237 OBRAZOVANJE"/>
    <s v="23705 VISOKO OBRAZOVANJE"/>
    <x v="2"/>
    <x v="19"/>
    <n v="0"/>
    <n v="0"/>
    <n v="0"/>
    <x v="2"/>
    <n v="3000"/>
    <n v="709.75"/>
    <n v="0"/>
  </r>
  <r>
    <s v="202 PLAN RASHODA"/>
    <s v="237 OBRAZOVANJE"/>
    <s v="23705 VISOKO OBRAZOVANJE"/>
    <x v="2"/>
    <x v="19"/>
    <n v="0"/>
    <n v="0"/>
    <n v="0"/>
    <x v="3"/>
    <n v="32300"/>
    <n v="0"/>
    <n v="0"/>
  </r>
  <r>
    <s v="202 PLAN RASHODA"/>
    <s v="237 OBRAZOVANJE"/>
    <s v="23705 VISOKO OBRAZOVANJE"/>
    <x v="2"/>
    <x v="20"/>
    <n v="48000"/>
    <n v="66272.28"/>
    <n v="0"/>
    <x v="2"/>
    <n v="10000"/>
    <n v="29217.68"/>
    <n v="0"/>
  </r>
  <r>
    <s v="202 PLAN RASHODA"/>
    <s v="237 OBRAZOVANJE"/>
    <s v="23705 VISOKO OBRAZOVANJE"/>
    <x v="2"/>
    <x v="20"/>
    <n v="0"/>
    <n v="0"/>
    <n v="0"/>
    <x v="4"/>
    <n v="38000"/>
    <n v="37054.6"/>
    <n v="0"/>
  </r>
  <r>
    <s v="202 PLAN RASHODA"/>
    <s v="237 OBRAZOVANJE"/>
    <s v="23705 VISOKO OBRAZOVANJE"/>
    <x v="2"/>
    <x v="21"/>
    <n v="20000"/>
    <n v="19485.16"/>
    <n v="0"/>
    <x v="4"/>
    <n v="20000"/>
    <n v="19485.16"/>
    <n v="0"/>
  </r>
  <r>
    <s v="202 PLAN RASHODA"/>
    <s v="237 OBRAZOVANJE"/>
    <s v="23705 VISOKO OBRAZOVANJE"/>
    <x v="2"/>
    <x v="8"/>
    <n v="95000"/>
    <n v="60479.48"/>
    <n v="0"/>
    <x v="4"/>
    <n v="60000"/>
    <n v="44399.87"/>
    <n v="0"/>
  </r>
  <r>
    <s v="202 PLAN RASHODA"/>
    <s v="237 OBRAZOVANJE"/>
    <s v="23705 VISOKO OBRAZOVANJE"/>
    <x v="2"/>
    <x v="8"/>
    <n v="0"/>
    <n v="0"/>
    <n v="0"/>
    <x v="2"/>
    <n v="25000"/>
    <n v="9014.84"/>
    <n v="0"/>
  </r>
  <r>
    <s v="202 PLAN RASHODA"/>
    <s v="237 OBRAZOVANJE"/>
    <s v="23705 VISOKO OBRAZOVANJE"/>
    <x v="2"/>
    <x v="8"/>
    <n v="0"/>
    <n v="0"/>
    <n v="0"/>
    <x v="3"/>
    <n v="10000"/>
    <n v="7064.77"/>
    <n v="0"/>
  </r>
  <r>
    <s v="202 PLAN RASHODA"/>
    <s v="237 OBRAZOVANJE"/>
    <s v="23705 VISOKO OBRAZOVANJE"/>
    <x v="2"/>
    <x v="22"/>
    <n v="700000"/>
    <n v="694140"/>
    <n v="0"/>
    <x v="4"/>
    <n v="615000"/>
    <n v="619590.22"/>
    <n v="0"/>
  </r>
  <r>
    <s v="202 PLAN RASHODA"/>
    <s v="237 OBRAZOVANJE"/>
    <s v="23705 VISOKO OBRAZOVANJE"/>
    <x v="2"/>
    <x v="22"/>
    <n v="0"/>
    <n v="0"/>
    <n v="0"/>
    <x v="2"/>
    <n v="35000"/>
    <n v="30197.72"/>
    <n v="0"/>
  </r>
  <r>
    <s v="202 PLAN RASHODA"/>
    <s v="237 OBRAZOVANJE"/>
    <s v="23705 VISOKO OBRAZOVANJE"/>
    <x v="2"/>
    <x v="22"/>
    <n v="0"/>
    <n v="0"/>
    <n v="0"/>
    <x v="3"/>
    <n v="50000"/>
    <n v="44352.06"/>
    <n v="0"/>
  </r>
  <r>
    <s v="202 PLAN RASHODA"/>
    <s v="237 OBRAZOVANJE"/>
    <s v="23705 VISOKO OBRAZOVANJE"/>
    <x v="2"/>
    <x v="23"/>
    <n v="51000"/>
    <n v="14330.79"/>
    <n v="0"/>
    <x v="2"/>
    <n v="1000"/>
    <n v="1321.91"/>
    <n v="0"/>
  </r>
  <r>
    <s v="202 PLAN RASHODA"/>
    <s v="237 OBRAZOVANJE"/>
    <s v="23705 VISOKO OBRAZOVANJE"/>
    <x v="2"/>
    <x v="23"/>
    <n v="0"/>
    <n v="0"/>
    <n v="0"/>
    <x v="4"/>
    <n v="50000"/>
    <n v="13008.88"/>
    <n v="0"/>
  </r>
  <r>
    <s v="202 PLAN RASHODA"/>
    <s v="237 OBRAZOVANJE"/>
    <s v="23705 VISOKO OBRAZOVANJE"/>
    <x v="2"/>
    <x v="24"/>
    <n v="97250"/>
    <n v="37684.85"/>
    <n v="0"/>
    <x v="2"/>
    <n v="10000"/>
    <n v="3988.13"/>
    <n v="0"/>
  </r>
  <r>
    <s v="202 PLAN RASHODA"/>
    <s v="237 OBRAZOVANJE"/>
    <s v="23705 VISOKO OBRAZOVANJE"/>
    <x v="2"/>
    <x v="24"/>
    <n v="0"/>
    <n v="0"/>
    <n v="0"/>
    <x v="4"/>
    <n v="87250"/>
    <n v="33696.720000000001"/>
    <n v="0"/>
  </r>
  <r>
    <s v="202 PLAN RASHODA"/>
    <s v="237 OBRAZOVANJE"/>
    <s v="23705 VISOKO OBRAZOVANJE"/>
    <x v="2"/>
    <x v="9"/>
    <n v="258152"/>
    <n v="327435.57"/>
    <n v="0"/>
    <x v="3"/>
    <n v="17152"/>
    <n v="4222.58"/>
    <n v="0"/>
  </r>
  <r>
    <s v="202 PLAN RASHODA"/>
    <s v="237 OBRAZOVANJE"/>
    <s v="23705 VISOKO OBRAZOVANJE"/>
    <x v="2"/>
    <x v="9"/>
    <n v="0"/>
    <n v="0"/>
    <n v="0"/>
    <x v="4"/>
    <n v="121000"/>
    <n v="151428.54999999999"/>
    <n v="0"/>
  </r>
  <r>
    <s v="202 PLAN RASHODA"/>
    <s v="237 OBRAZOVANJE"/>
    <s v="23705 VISOKO OBRAZOVANJE"/>
    <x v="2"/>
    <x v="9"/>
    <n v="0"/>
    <n v="0"/>
    <n v="0"/>
    <x v="2"/>
    <n v="120000"/>
    <n v="171784.44"/>
    <n v="0"/>
  </r>
  <r>
    <s v="202 PLAN RASHODA"/>
    <s v="237 OBRAZOVANJE"/>
    <s v="23705 VISOKO OBRAZOVANJE"/>
    <x v="2"/>
    <x v="17"/>
    <n v="3000"/>
    <n v="9985"/>
    <n v="0"/>
    <x v="2"/>
    <n v="3000"/>
    <n v="3685"/>
    <n v="0"/>
  </r>
  <r>
    <s v="202 PLAN RASHODA"/>
    <s v="237 OBRAZOVANJE"/>
    <s v="23705 VISOKO OBRAZOVANJE"/>
    <x v="2"/>
    <x v="17"/>
    <n v="0"/>
    <n v="0"/>
    <n v="0"/>
    <x v="4"/>
    <n v="0"/>
    <n v="6300"/>
    <n v="0"/>
  </r>
  <r>
    <s v="202 PLAN RASHODA"/>
    <s v="237 OBRAZOVANJE"/>
    <s v="23705 VISOKO OBRAZOVANJE"/>
    <x v="2"/>
    <x v="10"/>
    <n v="2619100"/>
    <n v="2579719.83"/>
    <n v="0"/>
    <x v="4"/>
    <n v="1405000"/>
    <n v="449199.08"/>
    <n v="0"/>
  </r>
  <r>
    <s v="202 PLAN RASHODA"/>
    <s v="237 OBRAZOVANJE"/>
    <s v="23705 VISOKO OBRAZOVANJE"/>
    <x v="2"/>
    <x v="10"/>
    <n v="0"/>
    <n v="0"/>
    <n v="0"/>
    <x v="2"/>
    <n v="949100"/>
    <n v="2027362.68"/>
    <n v="0"/>
  </r>
  <r>
    <s v="202 PLAN RASHODA"/>
    <s v="237 OBRAZOVANJE"/>
    <s v="23705 VISOKO OBRAZOVANJE"/>
    <x v="2"/>
    <x v="10"/>
    <n v="0"/>
    <n v="0"/>
    <n v="0"/>
    <x v="3"/>
    <n v="265000"/>
    <n v="103158.07"/>
    <n v="0"/>
  </r>
  <r>
    <s v="202 PLAN RASHODA"/>
    <s v="237 OBRAZOVANJE"/>
    <s v="23705 VISOKO OBRAZOVANJE"/>
    <x v="2"/>
    <x v="25"/>
    <n v="20000"/>
    <n v="40610.06"/>
    <n v="0"/>
    <x v="4"/>
    <n v="20000"/>
    <n v="40610.06"/>
    <n v="0"/>
  </r>
  <r>
    <s v="202 PLAN RASHODA"/>
    <s v="237 OBRAZOVANJE"/>
    <s v="23705 VISOKO OBRAZOVANJE"/>
    <x v="2"/>
    <x v="11"/>
    <n v="165000"/>
    <n v="152695.17000000001"/>
    <n v="0"/>
    <x v="3"/>
    <n v="15000"/>
    <n v="8762.5"/>
    <n v="0"/>
  </r>
  <r>
    <s v="202 PLAN RASHODA"/>
    <s v="237 OBRAZOVANJE"/>
    <s v="23705 VISOKO OBRAZOVANJE"/>
    <x v="2"/>
    <x v="11"/>
    <n v="0"/>
    <n v="0"/>
    <n v="0"/>
    <x v="5"/>
    <n v="20000"/>
    <n v="0"/>
    <n v="0"/>
  </r>
  <r>
    <s v="202 PLAN RASHODA"/>
    <s v="237 OBRAZOVANJE"/>
    <s v="23705 VISOKO OBRAZOVANJE"/>
    <x v="2"/>
    <x v="11"/>
    <n v="0"/>
    <n v="0"/>
    <n v="0"/>
    <x v="4"/>
    <n v="75000"/>
    <n v="75399.75"/>
    <n v="0"/>
  </r>
  <r>
    <s v="202 PLAN RASHODA"/>
    <s v="237 OBRAZOVANJE"/>
    <s v="23705 VISOKO OBRAZOVANJE"/>
    <x v="2"/>
    <x v="11"/>
    <n v="0"/>
    <n v="0"/>
    <n v="0"/>
    <x v="2"/>
    <n v="55000"/>
    <n v="68532.92"/>
    <n v="0"/>
  </r>
  <r>
    <s v="202 PLAN RASHODA"/>
    <s v="237 OBRAZOVANJE"/>
    <s v="23705 VISOKO OBRAZOVANJE"/>
    <x v="2"/>
    <x v="26"/>
    <n v="17848"/>
    <n v="30824.45"/>
    <n v="0"/>
    <x v="3"/>
    <n v="7848"/>
    <n v="27189.56"/>
    <n v="0"/>
  </r>
  <r>
    <s v="202 PLAN RASHODA"/>
    <s v="237 OBRAZOVANJE"/>
    <s v="23705 VISOKO OBRAZOVANJE"/>
    <x v="2"/>
    <x v="26"/>
    <n v="0"/>
    <n v="0"/>
    <n v="0"/>
    <x v="2"/>
    <n v="10000"/>
    <n v="3634.89"/>
    <n v="0"/>
  </r>
  <r>
    <s v="202 PLAN RASHODA"/>
    <s v="237 OBRAZOVANJE"/>
    <s v="23705 VISOKO OBRAZOVANJE"/>
    <x v="2"/>
    <x v="27"/>
    <n v="500"/>
    <n v="19476.27"/>
    <n v="0"/>
    <x v="4"/>
    <n v="0"/>
    <n v="540.32000000000005"/>
    <n v="0"/>
  </r>
  <r>
    <s v="202 PLAN RASHODA"/>
    <s v="237 OBRAZOVANJE"/>
    <s v="23705 VISOKO OBRAZOVANJE"/>
    <x v="2"/>
    <x v="27"/>
    <n v="0"/>
    <n v="0"/>
    <n v="0"/>
    <x v="2"/>
    <n v="500"/>
    <n v="18935.95"/>
    <n v="0"/>
  </r>
  <r>
    <s v="202 PLAN RASHODA"/>
    <s v="237 OBRAZOVANJE"/>
    <s v="23705 VISOKO OBRAZOVANJE"/>
    <x v="2"/>
    <x v="12"/>
    <n v="230900"/>
    <n v="155131.69"/>
    <n v="0"/>
    <x v="5"/>
    <n v="0"/>
    <n v="6071.5"/>
    <n v="0"/>
  </r>
  <r>
    <s v="202 PLAN RASHODA"/>
    <s v="237 OBRAZOVANJE"/>
    <s v="23705 VISOKO OBRAZOVANJE"/>
    <x v="2"/>
    <x v="12"/>
    <n v="0"/>
    <n v="0"/>
    <n v="0"/>
    <x v="3"/>
    <n v="10000"/>
    <n v="9816.76"/>
    <n v="0"/>
  </r>
  <r>
    <s v="202 PLAN RASHODA"/>
    <s v="237 OBRAZOVANJE"/>
    <s v="23705 VISOKO OBRAZOVANJE"/>
    <x v="2"/>
    <x v="12"/>
    <n v="0"/>
    <n v="0"/>
    <n v="0"/>
    <x v="2"/>
    <n v="155900"/>
    <n v="123140.13"/>
    <n v="0"/>
  </r>
  <r>
    <s v="202 PLAN RASHODA"/>
    <s v="237 OBRAZOVANJE"/>
    <s v="23705 VISOKO OBRAZOVANJE"/>
    <x v="2"/>
    <x v="12"/>
    <n v="0"/>
    <n v="0"/>
    <n v="0"/>
    <x v="4"/>
    <n v="65000"/>
    <n v="16103.3"/>
    <n v="0"/>
  </r>
  <r>
    <s v="202 PLAN RASHODA"/>
    <s v="237 OBRAZOVANJE"/>
    <s v="23705 VISOKO OBRAZOVANJE"/>
    <x v="2"/>
    <x v="28"/>
    <n v="38000"/>
    <n v="73181.61"/>
    <n v="0"/>
    <x v="3"/>
    <n v="0"/>
    <n v="70"/>
    <n v="0"/>
  </r>
  <r>
    <s v="202 PLAN RASHODA"/>
    <s v="237 OBRAZOVANJE"/>
    <s v="23705 VISOKO OBRAZOVANJE"/>
    <x v="2"/>
    <x v="28"/>
    <n v="0"/>
    <n v="0"/>
    <n v="0"/>
    <x v="4"/>
    <n v="28000"/>
    <n v="62101.81"/>
    <n v="0"/>
  </r>
  <r>
    <s v="202 PLAN RASHODA"/>
    <s v="237 OBRAZOVANJE"/>
    <s v="23705 VISOKO OBRAZOVANJE"/>
    <x v="2"/>
    <x v="28"/>
    <n v="0"/>
    <n v="0"/>
    <n v="0"/>
    <x v="2"/>
    <n v="10000"/>
    <n v="11009.8"/>
    <n v="0"/>
  </r>
  <r>
    <s v="202 PLAN RASHODA"/>
    <s v="237 OBRAZOVANJE"/>
    <s v="23705 VISOKO OBRAZOVANJE"/>
    <x v="2"/>
    <x v="13"/>
    <n v="18200"/>
    <n v="11478.5"/>
    <n v="0"/>
    <x v="2"/>
    <n v="15000"/>
    <n v="11126"/>
    <n v="0"/>
  </r>
  <r>
    <s v="202 PLAN RASHODA"/>
    <s v="237 OBRAZOVANJE"/>
    <s v="23705 VISOKO OBRAZOVANJE"/>
    <x v="2"/>
    <x v="13"/>
    <n v="0"/>
    <n v="0"/>
    <n v="0"/>
    <x v="3"/>
    <n v="3000"/>
    <n v="0"/>
    <n v="0"/>
  </r>
  <r>
    <s v="202 PLAN RASHODA"/>
    <s v="237 OBRAZOVANJE"/>
    <s v="23705 VISOKO OBRAZOVANJE"/>
    <x v="2"/>
    <x v="13"/>
    <n v="0"/>
    <n v="0"/>
    <n v="0"/>
    <x v="4"/>
    <n v="200"/>
    <n v="352.5"/>
    <n v="0"/>
  </r>
  <r>
    <s v="202 PLAN RASHODA"/>
    <s v="237 OBRAZOVANJE"/>
    <s v="23705 VISOKO OBRAZOVANJE"/>
    <x v="2"/>
    <x v="29"/>
    <n v="288000"/>
    <n v="156373.43"/>
    <n v="0"/>
    <x v="4"/>
    <n v="150000"/>
    <n v="124751.23"/>
    <n v="0"/>
  </r>
  <r>
    <s v="202 PLAN RASHODA"/>
    <s v="237 OBRAZOVANJE"/>
    <s v="23705 VISOKO OBRAZOVANJE"/>
    <x v="2"/>
    <x v="29"/>
    <n v="0"/>
    <n v="0"/>
    <n v="0"/>
    <x v="2"/>
    <n v="120000"/>
    <n v="16296.74"/>
    <n v="0"/>
  </r>
  <r>
    <s v="202 PLAN RASHODA"/>
    <s v="237 OBRAZOVANJE"/>
    <s v="23705 VISOKO OBRAZOVANJE"/>
    <x v="2"/>
    <x v="29"/>
    <n v="0"/>
    <n v="0"/>
    <n v="0"/>
    <x v="3"/>
    <n v="18000"/>
    <n v="15325.46"/>
    <n v="0"/>
  </r>
  <r>
    <s v="202 PLAN RASHODA"/>
    <s v="237 OBRAZOVANJE"/>
    <s v="23705 VISOKO OBRAZOVANJE"/>
    <x v="2"/>
    <x v="30"/>
    <n v="28550"/>
    <n v="24130.33"/>
    <n v="0"/>
    <x v="2"/>
    <n v="28000"/>
    <n v="22034.57"/>
    <n v="0"/>
  </r>
  <r>
    <s v="202 PLAN RASHODA"/>
    <s v="237 OBRAZOVANJE"/>
    <s v="23705 VISOKO OBRAZOVANJE"/>
    <x v="2"/>
    <x v="30"/>
    <n v="0"/>
    <n v="0"/>
    <n v="0"/>
    <x v="4"/>
    <n v="550"/>
    <n v="2095.7600000000002"/>
    <n v="0"/>
  </r>
  <r>
    <s v="202 PLAN RASHODA"/>
    <s v="237 OBRAZOVANJE"/>
    <s v="23705 VISOKO OBRAZOVANJE"/>
    <x v="2"/>
    <x v="14"/>
    <n v="12000"/>
    <n v="16780.54"/>
    <n v="0"/>
    <x v="2"/>
    <n v="12000"/>
    <n v="14784.66"/>
    <n v="0"/>
  </r>
  <r>
    <s v="202 PLAN RASHODA"/>
    <s v="237 OBRAZOVANJE"/>
    <s v="23705 VISOKO OBRAZOVANJE"/>
    <x v="2"/>
    <x v="14"/>
    <n v="0"/>
    <n v="0"/>
    <n v="0"/>
    <x v="4"/>
    <n v="0"/>
    <n v="1812.54"/>
    <n v="0"/>
  </r>
  <r>
    <s v="202 PLAN RASHODA"/>
    <s v="237 OBRAZOVANJE"/>
    <s v="23705 VISOKO OBRAZOVANJE"/>
    <x v="2"/>
    <x v="14"/>
    <n v="0"/>
    <n v="0"/>
    <n v="0"/>
    <x v="3"/>
    <n v="0"/>
    <n v="183.34"/>
    <n v="0"/>
  </r>
  <r>
    <s v="202 PLAN RASHODA"/>
    <s v="237 OBRAZOVANJE"/>
    <s v="23705 VISOKO OBRAZOVANJE"/>
    <x v="2"/>
    <x v="31"/>
    <n v="0"/>
    <n v="111"/>
    <n v="0"/>
    <x v="2"/>
    <n v="0"/>
    <n v="111"/>
    <n v="0"/>
  </r>
  <r>
    <s v="202 PLAN RASHODA"/>
    <s v="237 OBRAZOVANJE"/>
    <s v="23705 VISOKO OBRAZOVANJE"/>
    <x v="2"/>
    <x v="32"/>
    <n v="0"/>
    <n v="299960"/>
    <n v="0"/>
    <x v="2"/>
    <n v="0"/>
    <n v="299960"/>
    <n v="0"/>
  </r>
  <r>
    <s v="202 PLAN RASHODA"/>
    <s v="237 OBRAZOVANJE"/>
    <s v="23705 VISOKO OBRAZOVANJE"/>
    <x v="2"/>
    <x v="15"/>
    <n v="0"/>
    <n v="11400"/>
    <n v="0"/>
    <x v="3"/>
    <n v="0"/>
    <n v="11400"/>
    <n v="0"/>
  </r>
  <r>
    <s v="202 PLAN RASHODA"/>
    <s v="237 OBRAZOVANJE"/>
    <s v="23705 VISOKO OBRAZOVANJE"/>
    <x v="2"/>
    <x v="33"/>
    <n v="30000"/>
    <n v="35661.25"/>
    <n v="0"/>
    <x v="4"/>
    <n v="30000"/>
    <n v="35661.25"/>
    <n v="0"/>
  </r>
  <r>
    <s v="202 PLAN RASHODA"/>
    <s v="237 OBRAZOVANJE"/>
    <s v="23705 VISOKO OBRAZOVANJE"/>
    <x v="2"/>
    <x v="34"/>
    <n v="53000"/>
    <n v="55300"/>
    <n v="0"/>
    <x v="5"/>
    <n v="0"/>
    <n v="1000"/>
    <n v="0"/>
  </r>
  <r>
    <s v="202 PLAN RASHODA"/>
    <s v="237 OBRAZOVANJE"/>
    <s v="23705 VISOKO OBRAZOVANJE"/>
    <x v="2"/>
    <x v="34"/>
    <n v="0"/>
    <n v="0"/>
    <n v="0"/>
    <x v="4"/>
    <n v="27000"/>
    <n v="42000"/>
    <n v="0"/>
  </r>
  <r>
    <s v="202 PLAN RASHODA"/>
    <s v="237 OBRAZOVANJE"/>
    <s v="23705 VISOKO OBRAZOVANJE"/>
    <x v="2"/>
    <x v="34"/>
    <n v="0"/>
    <n v="0"/>
    <n v="0"/>
    <x v="2"/>
    <n v="25000"/>
    <n v="12300"/>
    <n v="0"/>
  </r>
  <r>
    <s v="202 PLAN RASHODA"/>
    <s v="237 OBRAZOVANJE"/>
    <s v="23705 VISOKO OBRAZOVANJE"/>
    <x v="2"/>
    <x v="34"/>
    <n v="0"/>
    <n v="0"/>
    <n v="0"/>
    <x v="3"/>
    <n v="1000"/>
    <n v="0"/>
    <n v="0"/>
  </r>
  <r>
    <s v="202 PLAN RASHODA"/>
    <s v="237 OBRAZOVANJE"/>
    <s v="23705 VISOKO OBRAZOVANJE"/>
    <x v="2"/>
    <x v="35"/>
    <n v="0"/>
    <n v="125.66"/>
    <n v="0"/>
    <x v="2"/>
    <n v="0"/>
    <n v="125.66"/>
    <n v="0"/>
  </r>
  <r>
    <s v="202 PLAN RASHODA"/>
    <s v="237 OBRAZOVANJE"/>
    <s v="23705 VISOKO OBRAZOVANJE"/>
    <x v="2"/>
    <x v="36"/>
    <n v="235000"/>
    <n v="225911.86"/>
    <n v="0"/>
    <x v="3"/>
    <n v="150000"/>
    <n v="143568.75"/>
    <n v="0"/>
  </r>
  <r>
    <s v="202 PLAN RASHODA"/>
    <s v="237 OBRAZOVANJE"/>
    <s v="23705 VISOKO OBRAZOVANJE"/>
    <x v="2"/>
    <x v="36"/>
    <n v="0"/>
    <n v="0"/>
    <n v="0"/>
    <x v="4"/>
    <n v="85000"/>
    <n v="82343.11"/>
    <n v="0"/>
  </r>
  <r>
    <s v="202 PLAN RASHODA"/>
    <s v="237 OBRAZOVANJE"/>
    <s v="23705 VISOKO OBRAZOVANJE"/>
    <x v="2"/>
    <x v="16"/>
    <n v="620000"/>
    <n v="612266.86"/>
    <n v="0"/>
    <x v="6"/>
    <n v="0"/>
    <n v="5954.65"/>
    <n v="0"/>
  </r>
  <r>
    <s v="202 PLAN RASHODA"/>
    <s v="237 OBRAZOVANJE"/>
    <s v="23705 VISOKO OBRAZOVANJE"/>
    <x v="2"/>
    <x v="16"/>
    <n v="0"/>
    <n v="0"/>
    <n v="0"/>
    <x v="4"/>
    <n v="520000"/>
    <n v="557022.62"/>
    <n v="0"/>
  </r>
  <r>
    <s v="202 PLAN RASHODA"/>
    <s v="237 OBRAZOVANJE"/>
    <s v="23705 VISOKO OBRAZOVANJE"/>
    <x v="2"/>
    <x v="16"/>
    <n v="0"/>
    <n v="0"/>
    <n v="0"/>
    <x v="3"/>
    <n v="15000"/>
    <n v="14812.5"/>
    <n v="0"/>
  </r>
  <r>
    <s v="202 PLAN RASHODA"/>
    <s v="237 OBRAZOVANJE"/>
    <s v="23705 VISOKO OBRAZOVANJE"/>
    <x v="2"/>
    <x v="16"/>
    <n v="0"/>
    <n v="0"/>
    <n v="0"/>
    <x v="5"/>
    <n v="45000"/>
    <n v="0"/>
    <n v="0"/>
  </r>
  <r>
    <s v="202 PLAN RASHODA"/>
    <s v="237 OBRAZOVANJE"/>
    <s v="23705 VISOKO OBRAZOVANJE"/>
    <x v="2"/>
    <x v="16"/>
    <n v="0"/>
    <n v="0"/>
    <n v="0"/>
    <x v="2"/>
    <n v="40000"/>
    <n v="34477.089999999997"/>
    <n v="0"/>
  </r>
  <r>
    <s v="202 PLAN RASHODA"/>
    <s v="237 OBRAZOVANJE"/>
    <s v="23705 VISOKO OBRAZOVANJE"/>
    <x v="2"/>
    <x v="37"/>
    <n v="25000"/>
    <n v="21295.89"/>
    <n v="0"/>
    <x v="2"/>
    <n v="15000"/>
    <n v="12154.63"/>
    <n v="0"/>
  </r>
  <r>
    <s v="202 PLAN RASHODA"/>
    <s v="237 OBRAZOVANJE"/>
    <s v="23705 VISOKO OBRAZOVANJE"/>
    <x v="2"/>
    <x v="37"/>
    <n v="0"/>
    <n v="0"/>
    <n v="0"/>
    <x v="4"/>
    <n v="10000"/>
    <n v="9141.26"/>
    <n v="0"/>
  </r>
  <r>
    <s v="202 PLAN RASHODA"/>
    <s v="237 OBRAZOVANJE"/>
    <s v="23705 VISOKO OBRAZOVANJE"/>
    <x v="2"/>
    <x v="38"/>
    <n v="38000"/>
    <n v="30927.32"/>
    <n v="0"/>
    <x v="4"/>
    <n v="30000"/>
    <n v="29466.880000000001"/>
    <n v="0"/>
  </r>
  <r>
    <s v="202 PLAN RASHODA"/>
    <s v="237 OBRAZOVANJE"/>
    <s v="23705 VISOKO OBRAZOVANJE"/>
    <x v="2"/>
    <x v="38"/>
    <n v="0"/>
    <n v="0"/>
    <n v="0"/>
    <x v="2"/>
    <n v="8000"/>
    <n v="1460.44"/>
    <n v="0"/>
  </r>
  <r>
    <s v="202 PLAN RASHODA"/>
    <s v="237 OBRAZOVANJE"/>
    <s v="23705 VISOKO OBRAZOVANJE"/>
    <x v="2"/>
    <x v="39"/>
    <n v="300000"/>
    <n v="379950.03"/>
    <n v="0"/>
    <x v="4"/>
    <n v="300000"/>
    <n v="253844.97"/>
    <n v="0"/>
  </r>
  <r>
    <s v="202 PLAN RASHODA"/>
    <s v="237 OBRAZOVANJE"/>
    <s v="23705 VISOKO OBRAZOVANJE"/>
    <x v="2"/>
    <x v="39"/>
    <n v="0"/>
    <n v="0"/>
    <n v="0"/>
    <x v="3"/>
    <n v="0"/>
    <n v="126105.06"/>
    <n v="0"/>
  </r>
  <r>
    <s v="202 PLAN RASHODA"/>
    <s v="237 OBRAZOVANJE"/>
    <s v="23705 VISOKO OBRAZOVANJE"/>
    <x v="2"/>
    <x v="40"/>
    <n v="60000"/>
    <n v="53413.38"/>
    <n v="0"/>
    <x v="4"/>
    <n v="60000"/>
    <n v="53413.38"/>
    <n v="0"/>
  </r>
  <r>
    <s v="202 PLAN RASHODA"/>
    <s v="237 OBRAZOVANJE"/>
    <s v="23705 VISOKO OBRAZOVANJE"/>
    <x v="2"/>
    <x v="41"/>
    <n v="133000"/>
    <n v="0"/>
    <n v="0"/>
    <x v="3"/>
    <n v="125000"/>
    <n v="0"/>
    <n v="0"/>
  </r>
  <r>
    <s v="202 PLAN RASHODA"/>
    <s v="237 OBRAZOVANJE"/>
    <s v="23705 VISOKO OBRAZOVANJE"/>
    <x v="2"/>
    <x v="41"/>
    <n v="0"/>
    <n v="0"/>
    <n v="0"/>
    <x v="6"/>
    <n v="8000"/>
    <n v="0"/>
    <n v="0"/>
  </r>
  <r>
    <s v="202 PLAN RASHODA"/>
    <s v="237 OBRAZOVANJE"/>
    <s v="23705 VISOKO OBRAZOVANJE"/>
    <x v="2"/>
    <x v="42"/>
    <n v="18000"/>
    <n v="17525"/>
    <n v="0"/>
    <x v="4"/>
    <n v="18000"/>
    <n v="17525"/>
    <n v="0"/>
  </r>
  <r>
    <s v="202 PLAN RASHODA"/>
    <s v="237 OBRAZOVANJE"/>
    <s v="23705 VISOKO OBRAZOVANJE"/>
    <x v="2"/>
    <x v="43"/>
    <n v="48900"/>
    <n v="56426.73"/>
    <n v="0"/>
    <x v="5"/>
    <n v="0"/>
    <n v="9168.2000000000007"/>
    <n v="0"/>
  </r>
  <r>
    <s v="202 PLAN RASHODA"/>
    <s v="237 OBRAZOVANJE"/>
    <s v="23705 VISOKO OBRAZOVANJE"/>
    <x v="2"/>
    <x v="43"/>
    <n v="0"/>
    <n v="0"/>
    <n v="0"/>
    <x v="4"/>
    <n v="40000"/>
    <n v="46838.53"/>
    <n v="0"/>
  </r>
  <r>
    <s v="202 PLAN RASHODA"/>
    <s v="237 OBRAZOVANJE"/>
    <s v="23705 VISOKO OBRAZOVANJE"/>
    <x v="2"/>
    <x v="43"/>
    <n v="0"/>
    <n v="0"/>
    <n v="0"/>
    <x v="3"/>
    <n v="4000"/>
    <n v="0"/>
    <n v="0"/>
  </r>
  <r>
    <s v="202 PLAN RASHODA"/>
    <s v="237 OBRAZOVANJE"/>
    <s v="23705 VISOKO OBRAZOVANJE"/>
    <x v="2"/>
    <x v="43"/>
    <n v="0"/>
    <n v="0"/>
    <n v="0"/>
    <x v="2"/>
    <n v="4900"/>
    <n v="420"/>
    <n v="0"/>
  </r>
  <r>
    <s v="202 PLAN RASHODA"/>
    <s v="237 OBRAZOVANJE"/>
    <s v="23705 VISOKO OBRAZOVANJE"/>
    <x v="2"/>
    <x v="44"/>
    <n v="0"/>
    <n v="15000"/>
    <n v="0"/>
    <x v="2"/>
    <n v="0"/>
    <n v="2750"/>
    <n v="0"/>
  </r>
  <r>
    <s v="202 PLAN RASHODA"/>
    <s v="237 OBRAZOVANJE"/>
    <s v="23705 VISOKO OBRAZOVANJE"/>
    <x v="2"/>
    <x v="44"/>
    <n v="0"/>
    <n v="0"/>
    <n v="0"/>
    <x v="4"/>
    <n v="0"/>
    <n v="12250"/>
    <n v="0"/>
  </r>
  <r>
    <s v="202 PLAN RASHODA"/>
    <s v="237 OBRAZOVANJE"/>
    <s v="23705 VISOKO OBRAZOVANJE"/>
    <x v="3"/>
    <x v="0"/>
    <n v="1435000"/>
    <n v="1434365.27"/>
    <n v="0"/>
    <x v="1"/>
    <n v="1435000"/>
    <n v="1434365.27"/>
    <n v="0"/>
  </r>
  <r>
    <s v="202 PLAN RASHODA"/>
    <s v="237 OBRAZOVANJE"/>
    <s v="23705 VISOKO OBRAZOVANJE"/>
    <x v="3"/>
    <x v="2"/>
    <n v="223000"/>
    <n v="222326.61"/>
    <n v="0"/>
    <x v="1"/>
    <n v="223000"/>
    <n v="222326.61"/>
    <n v="0"/>
  </r>
  <r>
    <s v="202 PLAN RASHODA"/>
    <s v="237 OBRAZOVANJE"/>
    <s v="23705 VISOKO OBRAZOVANJE"/>
    <x v="3"/>
    <x v="3"/>
    <n v="24000"/>
    <n v="24384.16"/>
    <n v="0"/>
    <x v="1"/>
    <n v="24000"/>
    <n v="24384.16"/>
    <n v="0"/>
  </r>
  <r>
    <s v="202 PLAN RASHODA"/>
    <s v="237 OBRAZOVANJE"/>
    <s v="23705 VISOKO OBRAZOVANJE"/>
    <x v="3"/>
    <x v="4"/>
    <n v="26000"/>
    <n v="32659.91"/>
    <n v="0"/>
    <x v="1"/>
    <n v="26000"/>
    <n v="32659.91"/>
    <n v="0"/>
  </r>
  <r>
    <s v="202 PLAN RASHODA"/>
    <s v="237 OBRAZOVANJE"/>
    <s v="23705 VISOKO OBRAZOVANJE"/>
    <x v="3"/>
    <x v="6"/>
    <n v="35000"/>
    <n v="46247.5"/>
    <n v="0"/>
    <x v="1"/>
    <n v="35000"/>
    <n v="46247.5"/>
    <n v="0"/>
  </r>
  <r>
    <s v="202 PLAN RASHODA"/>
    <s v="237 OBRAZOVANJE"/>
    <s v="23705 VISOKO OBRAZOVANJE"/>
    <x v="3"/>
    <x v="7"/>
    <n v="82000"/>
    <n v="82935.649999999994"/>
    <n v="0"/>
    <x v="1"/>
    <n v="82000"/>
    <n v="82935.649999999994"/>
    <n v="0"/>
  </r>
  <r>
    <s v="202 PLAN RASHODA"/>
    <s v="237 OBRAZOVANJE"/>
    <s v="23705 VISOKO OBRAZOVANJE"/>
    <x v="3"/>
    <x v="18"/>
    <n v="0"/>
    <n v="642.83000000000004"/>
    <n v="0"/>
    <x v="1"/>
    <n v="0"/>
    <n v="642.83000000000004"/>
    <n v="0"/>
  </r>
  <r>
    <s v="202 PLAN RASHODA"/>
    <s v="237 OBRAZOVANJE"/>
    <s v="23705 VISOKO OBRAZOVANJE"/>
    <x v="3"/>
    <x v="19"/>
    <n v="354209"/>
    <n v="397719.01"/>
    <n v="0"/>
    <x v="1"/>
    <n v="354209"/>
    <n v="397719.01"/>
    <n v="0"/>
  </r>
  <r>
    <s v="202 PLAN RASHODA"/>
    <s v="237 OBRAZOVANJE"/>
    <s v="23705 VISOKO OBRAZOVANJE"/>
    <x v="3"/>
    <x v="20"/>
    <n v="10000"/>
    <n v="7325.63"/>
    <n v="0"/>
    <x v="1"/>
    <n v="10000"/>
    <n v="7325.63"/>
    <n v="0"/>
  </r>
  <r>
    <s v="202 PLAN RASHODA"/>
    <s v="237 OBRAZOVANJE"/>
    <s v="23705 VISOKO OBRAZOVANJE"/>
    <x v="3"/>
    <x v="21"/>
    <n v="6000"/>
    <n v="4407.88"/>
    <n v="0"/>
    <x v="1"/>
    <n v="6000"/>
    <n v="4407.88"/>
    <n v="0"/>
  </r>
  <r>
    <s v="202 PLAN RASHODA"/>
    <s v="237 OBRAZOVANJE"/>
    <s v="23705 VISOKO OBRAZOVANJE"/>
    <x v="3"/>
    <x v="8"/>
    <n v="35000"/>
    <n v="35198.480000000003"/>
    <n v="0"/>
    <x v="1"/>
    <n v="35000"/>
    <n v="35198.480000000003"/>
    <n v="0"/>
  </r>
  <r>
    <s v="202 PLAN RASHODA"/>
    <s v="237 OBRAZOVANJE"/>
    <s v="23705 VISOKO OBRAZOVANJE"/>
    <x v="3"/>
    <x v="22"/>
    <n v="75000"/>
    <n v="18755.009999999998"/>
    <n v="0"/>
    <x v="1"/>
    <n v="75000"/>
    <n v="18755.009999999998"/>
    <n v="0"/>
  </r>
  <r>
    <s v="202 PLAN RASHODA"/>
    <s v="237 OBRAZOVANJE"/>
    <s v="23705 VISOKO OBRAZOVANJE"/>
    <x v="3"/>
    <x v="23"/>
    <n v="60000"/>
    <n v="75251.87"/>
    <n v="0"/>
    <x v="1"/>
    <n v="60000"/>
    <n v="75251.87"/>
    <n v="0"/>
  </r>
  <r>
    <s v="202 PLAN RASHODA"/>
    <s v="237 OBRAZOVANJE"/>
    <s v="23705 VISOKO OBRAZOVANJE"/>
    <x v="3"/>
    <x v="24"/>
    <n v="119791"/>
    <n v="183354.2"/>
    <n v="0"/>
    <x v="1"/>
    <n v="119791"/>
    <n v="183354.2"/>
    <n v="0"/>
  </r>
  <r>
    <s v="202 PLAN RASHODA"/>
    <s v="237 OBRAZOVANJE"/>
    <s v="23705 VISOKO OBRAZOVANJE"/>
    <x v="3"/>
    <x v="9"/>
    <n v="45000"/>
    <n v="52119.5"/>
    <n v="0"/>
    <x v="1"/>
    <n v="45000"/>
    <n v="52119.5"/>
    <n v="0"/>
  </r>
  <r>
    <s v="202 PLAN RASHODA"/>
    <s v="237 OBRAZOVANJE"/>
    <s v="23705 VISOKO OBRAZOVANJE"/>
    <x v="3"/>
    <x v="10"/>
    <n v="500000"/>
    <n v="504470.13"/>
    <n v="0"/>
    <x v="1"/>
    <n v="500000"/>
    <n v="504470.13"/>
    <n v="0"/>
  </r>
  <r>
    <s v="202 PLAN RASHODA"/>
    <s v="237 OBRAZOVANJE"/>
    <s v="23705 VISOKO OBRAZOVANJE"/>
    <x v="3"/>
    <x v="25"/>
    <n v="70000"/>
    <n v="70204.59"/>
    <n v="0"/>
    <x v="1"/>
    <n v="70000"/>
    <n v="70204.59"/>
    <n v="0"/>
  </r>
  <r>
    <s v="202 PLAN RASHODA"/>
    <s v="237 OBRAZOVANJE"/>
    <s v="23705 VISOKO OBRAZOVANJE"/>
    <x v="3"/>
    <x v="11"/>
    <n v="0"/>
    <n v="450"/>
    <n v="0"/>
    <x v="1"/>
    <n v="0"/>
    <n v="450"/>
    <n v="0"/>
  </r>
  <r>
    <s v="202 PLAN RASHODA"/>
    <s v="237 OBRAZOVANJE"/>
    <s v="23705 VISOKO OBRAZOVANJE"/>
    <x v="3"/>
    <x v="27"/>
    <n v="120000"/>
    <n v="92747"/>
    <n v="0"/>
    <x v="1"/>
    <n v="120000"/>
    <n v="92747"/>
    <n v="0"/>
  </r>
  <r>
    <s v="202 PLAN RASHODA"/>
    <s v="237 OBRAZOVANJE"/>
    <s v="23705 VISOKO OBRAZOVANJE"/>
    <x v="3"/>
    <x v="12"/>
    <n v="40000"/>
    <n v="0"/>
    <n v="0"/>
    <x v="1"/>
    <n v="40000"/>
    <n v="0"/>
    <n v="0"/>
  </r>
  <r>
    <s v="202 PLAN RASHODA"/>
    <s v="237 OBRAZOVANJE"/>
    <s v="23705 VISOKO OBRAZOVANJE"/>
    <x v="3"/>
    <x v="28"/>
    <n v="20000"/>
    <n v="9756.5"/>
    <n v="0"/>
    <x v="1"/>
    <n v="20000"/>
    <n v="9756.5"/>
    <n v="0"/>
  </r>
  <r>
    <s v="202 PLAN RASHODA"/>
    <s v="237 OBRAZOVANJE"/>
    <s v="23705 VISOKO OBRAZOVANJE"/>
    <x v="3"/>
    <x v="13"/>
    <n v="0"/>
    <n v="362.5"/>
    <n v="0"/>
    <x v="1"/>
    <n v="0"/>
    <n v="362.5"/>
    <n v="0"/>
  </r>
  <r>
    <s v="202 PLAN RASHODA"/>
    <s v="237 OBRAZOVANJE"/>
    <s v="23705 VISOKO OBRAZOVANJE"/>
    <x v="3"/>
    <x v="29"/>
    <n v="100000"/>
    <n v="97993.5"/>
    <n v="0"/>
    <x v="1"/>
    <n v="100000"/>
    <n v="97993.5"/>
    <n v="0"/>
  </r>
  <r>
    <s v="202 PLAN RASHODA"/>
    <s v="237 OBRAZOVANJE"/>
    <s v="23705 VISOKO OBRAZOVANJE"/>
    <x v="3"/>
    <x v="30"/>
    <n v="20000"/>
    <n v="16903.27"/>
    <n v="0"/>
    <x v="1"/>
    <n v="20000"/>
    <n v="16903.27"/>
    <n v="0"/>
  </r>
  <r>
    <s v="202 PLAN RASHODA"/>
    <s v="238 ZNANOST I TEHNOLOŠKI RAZVOJ"/>
    <s v="23801 ULAGANJE U ZNANSTVENO ISTRAŽIVAČKU DJELATNOST"/>
    <x v="4"/>
    <x v="2"/>
    <n v="0"/>
    <n v="137.27000000000001"/>
    <n v="0"/>
    <x v="4"/>
    <n v="0"/>
    <n v="137.27000000000001"/>
    <n v="0"/>
  </r>
  <r>
    <s v="202 PLAN RASHODA"/>
    <s v="238 ZNANOST I TEHNOLOŠKI RAZVOJ"/>
    <s v="23801 ULAGANJE U ZNANSTVENO ISTRAŽIVAČKU DJELATNOST"/>
    <x v="4"/>
    <x v="4"/>
    <n v="60342"/>
    <n v="69747.48"/>
    <n v="0"/>
    <x v="2"/>
    <n v="0"/>
    <n v="0"/>
    <n v="0"/>
  </r>
  <r>
    <s v="202 PLAN RASHODA"/>
    <s v="238 ZNANOST I TEHNOLOŠKI RAZVOJ"/>
    <s v="23801 ULAGANJE U ZNANSTVENO ISTRAŽIVAČKU DJELATNOST"/>
    <x v="4"/>
    <x v="4"/>
    <n v="0"/>
    <n v="0"/>
    <n v="0"/>
    <x v="4"/>
    <n v="42000"/>
    <n v="41748.839999999997"/>
    <n v="0"/>
  </r>
  <r>
    <s v="202 PLAN RASHODA"/>
    <s v="238 ZNANOST I TEHNOLOŠKI RAZVOJ"/>
    <s v="23801 ULAGANJE U ZNANSTVENO ISTRAŽIVAČKU DJELATNOST"/>
    <x v="4"/>
    <x v="4"/>
    <n v="0"/>
    <n v="0"/>
    <n v="0"/>
    <x v="1"/>
    <n v="18342"/>
    <n v="27998.639999999999"/>
    <n v="0"/>
  </r>
  <r>
    <s v="202 PLAN RASHODA"/>
    <s v="238 ZNANOST I TEHNOLOŠKI RAZVOJ"/>
    <s v="23801 ULAGANJE U ZNANSTVENO ISTRAŽIVAČKU DJELATNOST"/>
    <x v="4"/>
    <x v="6"/>
    <n v="19359"/>
    <n v="22492.11"/>
    <n v="0"/>
    <x v="4"/>
    <n v="4000"/>
    <n v="3000"/>
    <n v="0"/>
  </r>
  <r>
    <s v="202 PLAN RASHODA"/>
    <s v="238 ZNANOST I TEHNOLOŠKI RAZVOJ"/>
    <s v="23801 ULAGANJE U ZNANSTVENO ISTRAŽIVAČKU DJELATNOST"/>
    <x v="4"/>
    <x v="6"/>
    <n v="0"/>
    <n v="0"/>
    <n v="0"/>
    <x v="1"/>
    <n v="15359"/>
    <n v="19492.11"/>
    <n v="0"/>
  </r>
  <r>
    <s v="202 PLAN RASHODA"/>
    <s v="238 ZNANOST I TEHNOLOŠKI RAZVOJ"/>
    <s v="23801 ULAGANJE U ZNANSTVENO ISTRAŽIVAČKU DJELATNOST"/>
    <x v="4"/>
    <x v="7"/>
    <n v="2403"/>
    <n v="2116.54"/>
    <n v="0"/>
    <x v="1"/>
    <n v="403"/>
    <n v="403.86"/>
    <n v="0"/>
  </r>
  <r>
    <s v="202 PLAN RASHODA"/>
    <s v="238 ZNANOST I TEHNOLOŠKI RAZVOJ"/>
    <s v="23801 ULAGANJE U ZNANSTVENO ISTRAŽIVAČKU DJELATNOST"/>
    <x v="4"/>
    <x v="7"/>
    <n v="0"/>
    <n v="0"/>
    <n v="0"/>
    <x v="4"/>
    <n v="2000"/>
    <n v="1712.68"/>
    <n v="0"/>
  </r>
  <r>
    <s v="202 PLAN RASHODA"/>
    <s v="238 ZNANOST I TEHNOLOŠKI RAZVOJ"/>
    <s v="23801 ULAGANJE U ZNANSTVENO ISTRAŽIVAČKU DJELATNOST"/>
    <x v="4"/>
    <x v="23"/>
    <n v="0"/>
    <n v="18750"/>
    <n v="0"/>
    <x v="4"/>
    <n v="0"/>
    <n v="18750"/>
    <n v="0"/>
  </r>
  <r>
    <s v="202 PLAN RASHODA"/>
    <s v="238 ZNANOST I TEHNOLOŠKI RAZVOJ"/>
    <s v="23801 ULAGANJE U ZNANSTVENO ISTRAŽIVAČKU DJELATNOST"/>
    <x v="4"/>
    <x v="9"/>
    <n v="2548"/>
    <n v="2548"/>
    <n v="0"/>
    <x v="1"/>
    <n v="2548"/>
    <n v="2548"/>
    <n v="0"/>
  </r>
  <r>
    <s v="202 PLAN RASHODA"/>
    <s v="238 ZNANOST I TEHNOLOŠKI RAZVOJ"/>
    <s v="23801 ULAGANJE U ZNANSTVENO ISTRAŽIVAČKU DJELATNOST"/>
    <x v="4"/>
    <x v="10"/>
    <n v="20476"/>
    <n v="23564.49"/>
    <n v="0"/>
    <x v="1"/>
    <n v="7476"/>
    <n v="10686.68"/>
    <n v="0"/>
  </r>
  <r>
    <s v="202 PLAN RASHODA"/>
    <s v="238 ZNANOST I TEHNOLOŠKI RAZVOJ"/>
    <s v="23801 ULAGANJE U ZNANSTVENO ISTRAŽIVAČKU DJELATNOST"/>
    <x v="4"/>
    <x v="10"/>
    <n v="0"/>
    <n v="0"/>
    <n v="0"/>
    <x v="2"/>
    <n v="10000"/>
    <n v="10000"/>
    <n v="0"/>
  </r>
  <r>
    <s v="202 PLAN RASHODA"/>
    <s v="238 ZNANOST I TEHNOLOŠKI RAZVOJ"/>
    <s v="23801 ULAGANJE U ZNANSTVENO ISTRAŽIVAČKU DJELATNOST"/>
    <x v="4"/>
    <x v="10"/>
    <n v="0"/>
    <n v="0"/>
    <n v="0"/>
    <x v="4"/>
    <n v="3000"/>
    <n v="2877.81"/>
    <n v="0"/>
  </r>
  <r>
    <s v="202 PLAN RASHODA"/>
    <s v="238 ZNANOST I TEHNOLOŠKI RAZVOJ"/>
    <s v="23801 ULAGANJE U ZNANSTVENO ISTRAŽIVAČKU DJELATNOST"/>
    <x v="4"/>
    <x v="11"/>
    <n v="28412"/>
    <n v="9412.5"/>
    <n v="0"/>
    <x v="1"/>
    <n v="9412"/>
    <n v="9412.5"/>
    <n v="0"/>
  </r>
  <r>
    <s v="202 PLAN RASHODA"/>
    <s v="238 ZNANOST I TEHNOLOŠKI RAZVOJ"/>
    <s v="23801 ULAGANJE U ZNANSTVENO ISTRAŽIVAČKU DJELATNOST"/>
    <x v="4"/>
    <x v="11"/>
    <n v="0"/>
    <n v="0"/>
    <n v="0"/>
    <x v="4"/>
    <n v="19000"/>
    <n v="0"/>
    <n v="0"/>
  </r>
  <r>
    <s v="202 PLAN RASHODA"/>
    <s v="238 ZNANOST I TEHNOLOŠKI RAZVOJ"/>
    <s v="23801 ULAGANJE U ZNANSTVENO ISTRAŽIVAČKU DJELATNOST"/>
    <x v="4"/>
    <x v="27"/>
    <n v="0"/>
    <n v="190"/>
    <n v="0"/>
    <x v="4"/>
    <n v="0"/>
    <n v="190"/>
    <n v="0"/>
  </r>
  <r>
    <s v="202 PLAN RASHODA"/>
    <s v="238 ZNANOST I TEHNOLOŠKI RAZVOJ"/>
    <s v="23801 ULAGANJE U ZNANSTVENO ISTRAŽIVAČKU DJELATNOST"/>
    <x v="4"/>
    <x v="12"/>
    <n v="1500"/>
    <n v="255"/>
    <n v="0"/>
    <x v="4"/>
    <n v="1500"/>
    <n v="255"/>
    <n v="0"/>
  </r>
  <r>
    <s v="202 PLAN RASHODA"/>
    <s v="238 ZNANOST I TEHNOLOŠKI RAZVOJ"/>
    <s v="23801 ULAGANJE U ZNANSTVENO ISTRAŽIVAČKU DJELATNOST"/>
    <x v="4"/>
    <x v="28"/>
    <n v="1000"/>
    <n v="347.54"/>
    <n v="0"/>
    <x v="4"/>
    <n v="1000"/>
    <n v="347.54"/>
    <n v="0"/>
  </r>
  <r>
    <s v="202 PLAN RASHODA"/>
    <s v="238 ZNANOST I TEHNOLOŠKI RAZVOJ"/>
    <s v="23801 ULAGANJE U ZNANSTVENO ISTRAŽIVAČKU DJELATNOST"/>
    <x v="4"/>
    <x v="30"/>
    <n v="130"/>
    <n v="130"/>
    <n v="0"/>
    <x v="1"/>
    <n v="130"/>
    <n v="130"/>
    <n v="0"/>
  </r>
  <r>
    <s v="202 PLAN RASHODA"/>
    <s v="238 ZNANOST I TEHNOLOŠKI RAZVOJ"/>
    <s v="23801 ULAGANJE U ZNANSTVENO ISTRAŽIVAČKU DJELATNOST"/>
    <x v="4"/>
    <x v="14"/>
    <n v="0"/>
    <n v="4.1500000000000004"/>
    <n v="0"/>
    <x v="4"/>
    <n v="0"/>
    <n v="4.1500000000000004"/>
    <n v="0"/>
  </r>
  <r>
    <s v="202 PLAN RASHODA"/>
    <s v="238 ZNANOST I TEHNOLOŠKI RAZVOJ"/>
    <s v="23801 ULAGANJE U ZNANSTVENO ISTRAŽIVAČKU DJELATNOST"/>
    <x v="4"/>
    <x v="16"/>
    <n v="62121"/>
    <n v="118316.91"/>
    <n v="0"/>
    <x v="1"/>
    <n v="37121"/>
    <n v="79486.16"/>
    <n v="0"/>
  </r>
  <r>
    <s v="202 PLAN RASHODA"/>
    <s v="238 ZNANOST I TEHNOLOŠKI RAZVOJ"/>
    <s v="23801 ULAGANJE U ZNANSTVENO ISTRAŽIVAČKU DJELATNOST"/>
    <x v="4"/>
    <x v="16"/>
    <n v="0"/>
    <n v="0"/>
    <n v="0"/>
    <x v="4"/>
    <n v="25000"/>
    <n v="38830.75"/>
    <n v="0"/>
  </r>
  <r>
    <s v="202 PLAN RASHODA"/>
    <s v="238 ZNANOST I TEHNOLOŠKI RAZVOJ"/>
    <s v="23801 ULAGANJE U ZNANSTVENO ISTRAŽIVAČKU DJELATNOST"/>
    <x v="4"/>
    <x v="41"/>
    <n v="89209"/>
    <n v="0"/>
    <n v="0"/>
    <x v="1"/>
    <n v="89209"/>
    <n v="0"/>
    <n v="0"/>
  </r>
  <r>
    <s v="202 PLAN RASHODA"/>
    <s v="238 ZNANOST I TEHNOLOŠKI RAZVOJ"/>
    <s v="23801 ULAGANJE U ZNANSTVENO ISTRAŽIVAČKU DJELATNOST"/>
    <x v="4"/>
    <x v="43"/>
    <n v="1500"/>
    <n v="0"/>
    <n v="0"/>
    <x v="4"/>
    <n v="1500"/>
    <n v="0"/>
    <n v="0"/>
  </r>
  <r>
    <s v="202 PLAN RASHODA"/>
    <s v="238 ZNANOST I TEHNOLOŠKI RAZVOJ"/>
    <s v="23801 ULAGANJE U ZNANSTVENO ISTRAŽIVAČKU DJELATNOST"/>
    <x v="5"/>
    <x v="0"/>
    <n v="18000"/>
    <n v="17954.89"/>
    <n v="0"/>
    <x v="2"/>
    <n v="18000"/>
    <n v="14912.57"/>
    <n v="0"/>
  </r>
  <r>
    <s v="202 PLAN RASHODA"/>
    <s v="238 ZNANOST I TEHNOLOŠKI RAZVOJ"/>
    <s v="23801 ULAGANJE U ZNANSTVENO ISTRAŽIVAČKU DJELATNOST"/>
    <x v="5"/>
    <x v="0"/>
    <n v="0"/>
    <n v="0"/>
    <n v="0"/>
    <x v="3"/>
    <n v="0"/>
    <n v="3042.32"/>
    <n v="0"/>
  </r>
  <r>
    <s v="202 PLAN RASHODA"/>
    <s v="238 ZNANOST I TEHNOLOŠKI RAZVOJ"/>
    <s v="23801 ULAGANJE U ZNANSTVENO ISTRAŽIVAČKU DJELATNOST"/>
    <x v="5"/>
    <x v="2"/>
    <n v="2750"/>
    <n v="2783"/>
    <n v="0"/>
    <x v="2"/>
    <n v="2750"/>
    <n v="2783"/>
    <n v="0"/>
  </r>
  <r>
    <s v="202 PLAN RASHODA"/>
    <s v="238 ZNANOST I TEHNOLOŠKI RAZVOJ"/>
    <s v="23801 ULAGANJE U ZNANSTVENO ISTRAŽIVAČKU DJELATNOST"/>
    <x v="5"/>
    <x v="3"/>
    <n v="300"/>
    <n v="305.26"/>
    <n v="0"/>
    <x v="2"/>
    <n v="300"/>
    <n v="305.26"/>
    <n v="0"/>
  </r>
  <r>
    <s v="202 PLAN RASHODA"/>
    <s v="238 ZNANOST I TEHNOLOŠKI RAZVOJ"/>
    <s v="23801 ULAGANJE U ZNANSTVENO ISTRAŽIVAČKU DJELATNOST"/>
    <x v="5"/>
    <x v="10"/>
    <n v="14000"/>
    <n v="28312.21"/>
    <n v="0"/>
    <x v="2"/>
    <n v="3591"/>
    <n v="0"/>
    <n v="0"/>
  </r>
  <r>
    <s v="202 PLAN RASHODA"/>
    <s v="238 ZNANOST I TEHNOLOŠKI RAZVOJ"/>
    <s v="23801 ULAGANJE U ZNANSTVENO ISTRAŽIVAČKU DJELATNOST"/>
    <x v="5"/>
    <x v="10"/>
    <n v="0"/>
    <n v="0"/>
    <n v="0"/>
    <x v="3"/>
    <n v="10409"/>
    <n v="28312.21"/>
    <n v="0"/>
  </r>
  <r>
    <s v="202 PLAN RASHODA"/>
    <s v="238 ZNANOST I TEHNOLOŠKI RAZVOJ"/>
    <s v="23801 ULAGANJE U ZNANSTVENO ISTRAŽIVAČKU DJELATNOST"/>
    <x v="5"/>
    <x v="11"/>
    <n v="21000"/>
    <n v="21025"/>
    <n v="0"/>
    <x v="3"/>
    <n v="21000"/>
    <n v="0"/>
    <n v="0"/>
  </r>
  <r>
    <s v="202 PLAN RASHODA"/>
    <s v="238 ZNANOST I TEHNOLOŠKI RAZVOJ"/>
    <s v="23801 ULAGANJE U ZNANSTVENO ISTRAŽIVAČKU DJELATNOST"/>
    <x v="5"/>
    <x v="11"/>
    <n v="0"/>
    <n v="0"/>
    <n v="0"/>
    <x v="2"/>
    <n v="0"/>
    <n v="21025"/>
    <n v="0"/>
  </r>
  <r>
    <s v="202 PLAN RASHODA"/>
    <s v="238 ZNANOST I TEHNOLOŠKI RAZVOJ"/>
    <s v="23801 ULAGANJE U ZNANSTVENO ISTRAŽIVAČKU DJELATNOST"/>
    <x v="6"/>
    <x v="9"/>
    <n v="0"/>
    <n v="10900"/>
    <n v="0"/>
    <x v="2"/>
    <n v="0"/>
    <n v="10900"/>
    <n v="0"/>
  </r>
  <r>
    <s v="202 PLAN RASHODA"/>
    <s v="238 ZNANOST I TEHNOLOŠKI RAZVOJ"/>
    <s v="23801 ULAGANJE U ZNANSTVENO ISTRAŽIVAČKU DJELATNOST"/>
    <x v="6"/>
    <x v="10"/>
    <n v="0"/>
    <n v="785.81"/>
    <n v="0"/>
    <x v="2"/>
    <n v="0"/>
    <n v="785.81"/>
    <n v="0"/>
  </r>
  <r>
    <s v="202 PLAN RASHODA"/>
    <s v="238 ZNANOST I TEHNOLOŠKI RAZVOJ"/>
    <s v="23801 ULAGANJE U ZNANSTVENO ISTRAŽIVAČKU DJELATNOST"/>
    <x v="6"/>
    <x v="26"/>
    <n v="0"/>
    <n v="13999.11"/>
    <n v="0"/>
    <x v="2"/>
    <n v="0"/>
    <n v="13999.11"/>
    <n v="0"/>
  </r>
  <r>
    <s v="202 PLAN RASHODA"/>
    <s v="238 ZNANOST I TEHNOLOŠKI RAZVOJ"/>
    <s v="23801 ULAGANJE U ZNANSTVENO ISTRAŽIVAČKU DJELATNOST"/>
    <x v="6"/>
    <x v="12"/>
    <n v="0"/>
    <n v="127746.4"/>
    <n v="0"/>
    <x v="2"/>
    <n v="0"/>
    <n v="127746.4"/>
    <n v="0"/>
  </r>
  <r>
    <s v="202 PLAN RASHODA"/>
    <s v="238 ZNANOST I TEHNOLOŠKI RAZVOJ"/>
    <s v="23801 ULAGANJE U ZNANSTVENO ISTRAŽIVAČKU DJELATNOST"/>
    <x v="6"/>
    <x v="14"/>
    <n v="0"/>
    <n v="5.39"/>
    <n v="0"/>
    <x v="2"/>
    <n v="0"/>
    <n v="5.39"/>
    <n v="0"/>
  </r>
  <r>
    <s v="202 PLAN RASHODA"/>
    <s v="238 ZNANOST I TEHNOLOŠKI RAZVOJ"/>
    <s v="23801 ULAGANJE U ZNANSTVENO ISTRAŽIVAČKU DJELATNOST"/>
    <x v="6"/>
    <x v="34"/>
    <n v="0"/>
    <n v="50000"/>
    <n v="0"/>
    <x v="2"/>
    <n v="0"/>
    <n v="50000"/>
    <n v="0"/>
  </r>
  <r>
    <s v="202 PLAN RASHODA"/>
    <s v="238 ZNANOST I TEHNOLOŠKI RAZVOJ"/>
    <s v="23801 ULAGANJE U ZNANSTVENO ISTRAŽIVAČKU DJELATNOST"/>
    <x v="7"/>
    <x v="0"/>
    <n v="6500"/>
    <n v="0"/>
    <n v="0"/>
    <x v="3"/>
    <n v="6500"/>
    <n v="0"/>
    <n v="0"/>
  </r>
  <r>
    <s v="202 PLAN RASHODA"/>
    <s v="238 ZNANOST I TEHNOLOŠKI RAZVOJ"/>
    <s v="23801 ULAGANJE U ZNANSTVENO ISTRAŽIVAČKU DJELATNOST"/>
    <x v="7"/>
    <x v="2"/>
    <n v="1000"/>
    <n v="0"/>
    <n v="0"/>
    <x v="3"/>
    <n v="1000"/>
    <n v="0"/>
    <n v="0"/>
  </r>
  <r>
    <s v="202 PLAN RASHODA"/>
    <s v="238 ZNANOST I TEHNOLOŠKI RAZVOJ"/>
    <s v="23801 ULAGANJE U ZNANSTVENO ISTRAŽIVAČKU DJELATNOST"/>
    <x v="7"/>
    <x v="10"/>
    <n v="17500"/>
    <n v="15683.73"/>
    <n v="0"/>
    <x v="3"/>
    <n v="17500"/>
    <n v="15683.73"/>
    <n v="0"/>
  </r>
  <r>
    <s v="202 PLAN RASHODA"/>
    <s v="238 ZNANOST I TEHNOLOŠKI RAZVOJ"/>
    <s v="23801 ULAGANJE U ZNANSTVENO ISTRAŽIVAČKU DJELATNOST"/>
    <x v="7"/>
    <x v="11"/>
    <n v="11000"/>
    <n v="5425.88"/>
    <n v="0"/>
    <x v="3"/>
    <n v="11000"/>
    <n v="5425.8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" applyNumberFormats="0" applyBorderFormats="0" applyFontFormats="0" applyPatternFormats="0" applyAlignmentFormats="0" applyWidthHeightFormats="1" dataCaption="FINANCIJSKI PLAN 2017." updatedVersion="3" minRefreshableVersion="3" showCalcMbrs="0" useAutoFormatting="1" itemPrintTitles="1" createdVersion="3" indent="0" outline="1" outlineData="1" multipleFieldFilters="0">
  <location ref="A3:C50" firstHeaderRow="1" firstDataRow="2" firstDataCol="1"/>
  <pivotFields count="12">
    <pivotField showAll="0"/>
    <pivotField showAll="0"/>
    <pivotField showAll="0"/>
    <pivotField showAll="0">
      <items count="9">
        <item x="1"/>
        <item x="2"/>
        <item x="4"/>
        <item x="5"/>
        <item x="6"/>
        <item x="7"/>
        <item x="3"/>
        <item x="0"/>
        <item t="default"/>
      </items>
    </pivotField>
    <pivotField axis="axisRow" showAll="0">
      <items count="46">
        <item x="0"/>
        <item x="1"/>
        <item x="2"/>
        <item x="3"/>
        <item x="4"/>
        <item x="5"/>
        <item x="6"/>
        <item x="7"/>
        <item x="18"/>
        <item x="19"/>
        <item x="20"/>
        <item x="21"/>
        <item x="8"/>
        <item x="22"/>
        <item x="23"/>
        <item x="24"/>
        <item x="9"/>
        <item x="17"/>
        <item x="10"/>
        <item x="25"/>
        <item x="11"/>
        <item x="26"/>
        <item x="27"/>
        <item x="12"/>
        <item x="28"/>
        <item x="13"/>
        <item x="29"/>
        <item x="30"/>
        <item x="14"/>
        <item x="31"/>
        <item x="32"/>
        <item x="15"/>
        <item x="33"/>
        <item x="34"/>
        <item x="35"/>
        <item x="36"/>
        <item x="16"/>
        <item x="37"/>
        <item x="38"/>
        <item x="39"/>
        <item x="40"/>
        <item x="41"/>
        <item x="42"/>
        <item x="43"/>
        <item x="44"/>
        <item t="default"/>
      </items>
    </pivotField>
    <pivotField numFmtId="4" showAll="0"/>
    <pivotField numFmtId="4" showAll="0"/>
    <pivotField numFmtId="4" showAll="0"/>
    <pivotField showAll="0">
      <items count="8">
        <item x="5"/>
        <item x="1"/>
        <item x="3"/>
        <item x="4"/>
        <item x="0"/>
        <item x="6"/>
        <item x="2"/>
        <item t="default"/>
      </items>
    </pivotField>
    <pivotField dataField="1" numFmtId="4" showAll="0"/>
    <pivotField dataField="1" numFmtId="4" showAll="0"/>
    <pivotField numFmtId="4" showAll="0"/>
  </pivotFields>
  <rowFields count="1">
    <field x="4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lanirani iznos2" fld="9" baseField="0" baseItem="0"/>
    <dataField name="Sum of Realizirani iznos2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3"/>
  <sheetViews>
    <sheetView workbookViewId="0">
      <selection activeCell="E30" sqref="E30"/>
    </sheetView>
  </sheetViews>
  <sheetFormatPr defaultColWidth="16.88671875" defaultRowHeight="14.4"/>
  <cols>
    <col min="1" max="1" width="16.88671875" style="4"/>
    <col min="3" max="3" width="16.88671875" style="8"/>
    <col min="4" max="4" width="16.88671875" style="5"/>
    <col min="6" max="8" width="16.88671875" style="11"/>
    <col min="10" max="12" width="16.88671875" style="11"/>
  </cols>
  <sheetData>
    <row r="1" spans="1:12">
      <c r="A1" s="289" t="s">
        <v>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</row>
    <row r="2" spans="1:12">
      <c r="A2" s="6"/>
      <c r="B2" s="2"/>
      <c r="C2" s="6"/>
      <c r="D2" s="3"/>
      <c r="E2" s="7"/>
      <c r="F2" s="10"/>
      <c r="G2" s="10"/>
    </row>
    <row r="3" spans="1:12">
      <c r="A3" s="12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10" t="s">
        <v>8</v>
      </c>
      <c r="I3" s="13" t="s">
        <v>9</v>
      </c>
      <c r="J3" s="10" t="s">
        <v>10</v>
      </c>
      <c r="K3" s="10" t="s">
        <v>11</v>
      </c>
      <c r="L3" s="10" t="s">
        <v>12</v>
      </c>
    </row>
    <row r="4" spans="1:12">
      <c r="A4" t="s">
        <v>13</v>
      </c>
      <c r="B4" t="s">
        <v>14</v>
      </c>
      <c r="C4" t="s">
        <v>15</v>
      </c>
      <c r="D4" t="s">
        <v>16</v>
      </c>
      <c r="E4" t="s">
        <v>17</v>
      </c>
      <c r="F4" s="14">
        <v>395000</v>
      </c>
      <c r="G4" s="14">
        <v>653178.09</v>
      </c>
      <c r="H4" s="14">
        <v>0</v>
      </c>
      <c r="I4" t="s">
        <v>18</v>
      </c>
      <c r="J4" s="14">
        <v>88000</v>
      </c>
      <c r="K4" s="14">
        <v>175381.91</v>
      </c>
      <c r="L4" s="14">
        <v>0</v>
      </c>
    </row>
    <row r="5" spans="1:1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s="14">
        <v>0</v>
      </c>
      <c r="G5" s="14">
        <v>0</v>
      </c>
      <c r="H5" s="14">
        <v>0</v>
      </c>
      <c r="I5" t="s">
        <v>24</v>
      </c>
      <c r="J5" s="14">
        <v>0</v>
      </c>
      <c r="K5" s="14">
        <v>100929.11</v>
      </c>
      <c r="L5" s="14">
        <v>0</v>
      </c>
    </row>
    <row r="6" spans="1:12">
      <c r="A6" t="s">
        <v>25</v>
      </c>
      <c r="B6" t="s">
        <v>26</v>
      </c>
      <c r="C6" t="s">
        <v>27</v>
      </c>
      <c r="D6" t="s">
        <v>28</v>
      </c>
      <c r="E6" t="s">
        <v>29</v>
      </c>
      <c r="F6" s="14">
        <v>0</v>
      </c>
      <c r="G6" s="14">
        <v>0</v>
      </c>
      <c r="H6" s="14">
        <v>0</v>
      </c>
      <c r="I6" t="s">
        <v>30</v>
      </c>
      <c r="J6" s="14">
        <v>307000</v>
      </c>
      <c r="K6" s="14">
        <v>376867.07</v>
      </c>
      <c r="L6" s="14">
        <v>0</v>
      </c>
    </row>
    <row r="7" spans="1:12">
      <c r="A7" t="s">
        <v>31</v>
      </c>
      <c r="B7" t="s">
        <v>32</v>
      </c>
      <c r="C7" t="s">
        <v>33</v>
      </c>
      <c r="D7" t="s">
        <v>34</v>
      </c>
      <c r="E7" t="s">
        <v>35</v>
      </c>
      <c r="F7" s="14">
        <v>2500</v>
      </c>
      <c r="G7" s="14">
        <v>2500</v>
      </c>
      <c r="H7" s="14">
        <v>0</v>
      </c>
      <c r="I7" t="s">
        <v>36</v>
      </c>
      <c r="J7" s="14">
        <v>2500</v>
      </c>
      <c r="K7" s="14">
        <v>2500</v>
      </c>
      <c r="L7" s="14">
        <v>0</v>
      </c>
    </row>
    <row r="8" spans="1:12">
      <c r="A8" t="s">
        <v>37</v>
      </c>
      <c r="B8" t="s">
        <v>38</v>
      </c>
      <c r="C8" t="s">
        <v>39</v>
      </c>
      <c r="D8" t="s">
        <v>40</v>
      </c>
      <c r="E8" t="s">
        <v>41</v>
      </c>
      <c r="F8" s="14">
        <v>73600</v>
      </c>
      <c r="G8" s="14">
        <v>101242.6</v>
      </c>
      <c r="H8" s="14">
        <v>0</v>
      </c>
      <c r="I8" t="s">
        <v>42</v>
      </c>
      <c r="J8" s="14">
        <v>60000</v>
      </c>
      <c r="K8" s="14">
        <v>58414.41</v>
      </c>
      <c r="L8" s="14">
        <v>0</v>
      </c>
    </row>
    <row r="9" spans="1:12">
      <c r="A9" t="s">
        <v>43</v>
      </c>
      <c r="B9" t="s">
        <v>44</v>
      </c>
      <c r="C9" t="s">
        <v>45</v>
      </c>
      <c r="D9" t="s">
        <v>46</v>
      </c>
      <c r="E9" t="s">
        <v>47</v>
      </c>
      <c r="F9" s="14">
        <v>0</v>
      </c>
      <c r="G9" s="14">
        <v>0</v>
      </c>
      <c r="H9" s="14">
        <v>0</v>
      </c>
      <c r="I9" t="s">
        <v>48</v>
      </c>
      <c r="J9" s="14">
        <v>13600</v>
      </c>
      <c r="K9" s="14">
        <v>27184.19</v>
      </c>
      <c r="L9" s="14">
        <v>0</v>
      </c>
    </row>
    <row r="10" spans="1:12">
      <c r="A10" t="s">
        <v>49</v>
      </c>
      <c r="B10" t="s">
        <v>50</v>
      </c>
      <c r="C10" t="s">
        <v>51</v>
      </c>
      <c r="D10" t="s">
        <v>52</v>
      </c>
      <c r="E10" t="s">
        <v>53</v>
      </c>
      <c r="F10" s="14">
        <v>0</v>
      </c>
      <c r="G10" s="14">
        <v>0</v>
      </c>
      <c r="H10" s="14">
        <v>0</v>
      </c>
      <c r="I10" t="s">
        <v>54</v>
      </c>
      <c r="J10" s="14">
        <v>0</v>
      </c>
      <c r="K10" s="14">
        <v>15644</v>
      </c>
      <c r="L10" s="14">
        <v>0</v>
      </c>
    </row>
    <row r="11" spans="1:12">
      <c r="A11" t="s">
        <v>55</v>
      </c>
      <c r="B11" t="s">
        <v>56</v>
      </c>
      <c r="C11" t="s">
        <v>57</v>
      </c>
      <c r="D11" t="s">
        <v>58</v>
      </c>
      <c r="E11" t="s">
        <v>59</v>
      </c>
      <c r="F11" s="14">
        <v>7700</v>
      </c>
      <c r="G11" s="14">
        <v>11104.04</v>
      </c>
      <c r="H11" s="14">
        <v>0</v>
      </c>
      <c r="I11" t="s">
        <v>60</v>
      </c>
      <c r="J11" s="14">
        <v>0</v>
      </c>
      <c r="K11" s="14">
        <v>1715.79</v>
      </c>
      <c r="L11" s="14">
        <v>0</v>
      </c>
    </row>
    <row r="12" spans="1:12">
      <c r="A12" t="s">
        <v>61</v>
      </c>
      <c r="B12" t="s">
        <v>62</v>
      </c>
      <c r="C12" t="s">
        <v>63</v>
      </c>
      <c r="D12" t="s">
        <v>64</v>
      </c>
      <c r="E12" t="s">
        <v>65</v>
      </c>
      <c r="F12" s="14">
        <v>0</v>
      </c>
      <c r="G12" s="14">
        <v>0</v>
      </c>
      <c r="H12" s="14">
        <v>0</v>
      </c>
      <c r="I12" t="s">
        <v>66</v>
      </c>
      <c r="J12" s="14">
        <v>1500</v>
      </c>
      <c r="K12" s="14">
        <v>2981.5</v>
      </c>
      <c r="L12" s="14">
        <v>0</v>
      </c>
    </row>
    <row r="13" spans="1:12">
      <c r="A13" t="s">
        <v>67</v>
      </c>
      <c r="B13" t="s">
        <v>68</v>
      </c>
      <c r="C13" t="s">
        <v>69</v>
      </c>
      <c r="D13" t="s">
        <v>70</v>
      </c>
      <c r="E13" t="s">
        <v>71</v>
      </c>
      <c r="F13" s="14">
        <v>0</v>
      </c>
      <c r="G13" s="14">
        <v>0</v>
      </c>
      <c r="H13" s="14">
        <v>0</v>
      </c>
      <c r="I13" t="s">
        <v>72</v>
      </c>
      <c r="J13" s="14">
        <v>6200</v>
      </c>
      <c r="K13" s="14">
        <v>6406.75</v>
      </c>
      <c r="L13" s="14">
        <v>0</v>
      </c>
    </row>
    <row r="14" spans="1:12">
      <c r="A14" t="s">
        <v>73</v>
      </c>
      <c r="B14" t="s">
        <v>74</v>
      </c>
      <c r="C14" t="s">
        <v>75</v>
      </c>
      <c r="D14" t="s">
        <v>76</v>
      </c>
      <c r="E14" t="s">
        <v>77</v>
      </c>
      <c r="F14" s="14">
        <v>40200</v>
      </c>
      <c r="G14" s="14">
        <v>59643.65</v>
      </c>
      <c r="H14" s="14">
        <v>0</v>
      </c>
      <c r="I14" t="s">
        <v>78</v>
      </c>
      <c r="J14" s="14">
        <v>30000</v>
      </c>
      <c r="K14" s="14">
        <v>51884.76</v>
      </c>
      <c r="L14" s="14">
        <v>0</v>
      </c>
    </row>
    <row r="15" spans="1:12">
      <c r="A15" t="s">
        <v>79</v>
      </c>
      <c r="B15" t="s">
        <v>80</v>
      </c>
      <c r="C15" t="s">
        <v>81</v>
      </c>
      <c r="D15" t="s">
        <v>82</v>
      </c>
      <c r="E15" t="s">
        <v>83</v>
      </c>
      <c r="F15" s="14">
        <v>0</v>
      </c>
      <c r="G15" s="14">
        <v>0</v>
      </c>
      <c r="H15" s="14">
        <v>0</v>
      </c>
      <c r="I15" t="s">
        <v>84</v>
      </c>
      <c r="J15" s="14">
        <v>10200</v>
      </c>
      <c r="K15" s="14">
        <v>7758.89</v>
      </c>
      <c r="L15" s="14">
        <v>0</v>
      </c>
    </row>
    <row r="16" spans="1:12">
      <c r="A16" t="s">
        <v>85</v>
      </c>
      <c r="B16" t="s">
        <v>86</v>
      </c>
      <c r="C16" t="s">
        <v>87</v>
      </c>
      <c r="D16" t="s">
        <v>88</v>
      </c>
      <c r="E16" t="s">
        <v>89</v>
      </c>
      <c r="F16" s="14">
        <v>2500</v>
      </c>
      <c r="G16" s="14">
        <v>2511.63</v>
      </c>
      <c r="H16" s="14">
        <v>0</v>
      </c>
      <c r="I16" t="s">
        <v>90</v>
      </c>
      <c r="J16" s="14">
        <v>2500</v>
      </c>
      <c r="K16" s="14">
        <v>2511.63</v>
      </c>
      <c r="L16" s="14">
        <v>0</v>
      </c>
    </row>
    <row r="17" spans="1:12">
      <c r="A17" t="s">
        <v>91</v>
      </c>
      <c r="B17" t="s">
        <v>92</v>
      </c>
      <c r="C17" t="s">
        <v>93</v>
      </c>
      <c r="D17" t="s">
        <v>94</v>
      </c>
      <c r="E17" t="s">
        <v>95</v>
      </c>
      <c r="F17" s="14">
        <v>1900</v>
      </c>
      <c r="G17" s="14">
        <v>0</v>
      </c>
      <c r="H17" s="14">
        <v>0</v>
      </c>
      <c r="I17" t="s">
        <v>96</v>
      </c>
      <c r="J17" s="14">
        <v>1900</v>
      </c>
      <c r="K17" s="14">
        <v>0</v>
      </c>
      <c r="L17" s="14">
        <v>0</v>
      </c>
    </row>
    <row r="18" spans="1:12">
      <c r="A18" t="s">
        <v>97</v>
      </c>
      <c r="B18" t="s">
        <v>98</v>
      </c>
      <c r="C18" t="s">
        <v>99</v>
      </c>
      <c r="D18" t="s">
        <v>100</v>
      </c>
      <c r="E18" t="s">
        <v>101</v>
      </c>
      <c r="F18" s="14">
        <v>500</v>
      </c>
      <c r="G18" s="14">
        <v>250</v>
      </c>
      <c r="H18" s="14">
        <v>0</v>
      </c>
      <c r="I18" t="s">
        <v>102</v>
      </c>
      <c r="J18" s="14">
        <v>500</v>
      </c>
      <c r="K18" s="14">
        <v>0</v>
      </c>
      <c r="L18" s="14">
        <v>0</v>
      </c>
    </row>
    <row r="19" spans="1:12">
      <c r="A19" t="s">
        <v>103</v>
      </c>
      <c r="B19" t="s">
        <v>104</v>
      </c>
      <c r="C19" t="s">
        <v>105</v>
      </c>
      <c r="D19" t="s">
        <v>106</v>
      </c>
      <c r="E19" t="s">
        <v>107</v>
      </c>
      <c r="F19" s="14">
        <v>0</v>
      </c>
      <c r="G19" s="14">
        <v>0</v>
      </c>
      <c r="H19" s="14">
        <v>0</v>
      </c>
      <c r="I19" t="s">
        <v>108</v>
      </c>
      <c r="J19" s="14">
        <v>0</v>
      </c>
      <c r="K19" s="14">
        <v>250</v>
      </c>
      <c r="L19" s="14">
        <v>0</v>
      </c>
    </row>
    <row r="20" spans="1:12">
      <c r="A20" t="s">
        <v>109</v>
      </c>
      <c r="B20" t="s">
        <v>110</v>
      </c>
      <c r="C20" t="s">
        <v>111</v>
      </c>
      <c r="D20" t="s">
        <v>112</v>
      </c>
      <c r="E20" t="s">
        <v>113</v>
      </c>
      <c r="F20" s="14">
        <v>1000</v>
      </c>
      <c r="G20" s="14">
        <v>675.85</v>
      </c>
      <c r="H20" s="14">
        <v>0</v>
      </c>
      <c r="I20" t="s">
        <v>114</v>
      </c>
      <c r="J20" s="14">
        <v>1000</v>
      </c>
      <c r="K20" s="14">
        <v>675.85</v>
      </c>
      <c r="L20" s="14">
        <v>0</v>
      </c>
    </row>
    <row r="21" spans="1:12">
      <c r="A21" t="s">
        <v>115</v>
      </c>
      <c r="B21" t="s">
        <v>116</v>
      </c>
      <c r="C21" t="s">
        <v>117</v>
      </c>
      <c r="D21" t="s">
        <v>118</v>
      </c>
      <c r="E21" t="s">
        <v>119</v>
      </c>
      <c r="F21" s="14">
        <v>4300</v>
      </c>
      <c r="G21" s="14">
        <v>0</v>
      </c>
      <c r="H21" s="14">
        <v>0</v>
      </c>
      <c r="I21" t="s">
        <v>120</v>
      </c>
      <c r="J21" s="14">
        <v>4300</v>
      </c>
      <c r="K21" s="14">
        <v>0</v>
      </c>
      <c r="L21" s="14">
        <v>0</v>
      </c>
    </row>
    <row r="22" spans="1:12">
      <c r="A22" t="s">
        <v>121</v>
      </c>
      <c r="B22" t="s">
        <v>122</v>
      </c>
      <c r="C22" t="s">
        <v>123</v>
      </c>
      <c r="D22" t="s">
        <v>124</v>
      </c>
      <c r="E22" t="s">
        <v>125</v>
      </c>
      <c r="F22" s="14">
        <v>6000</v>
      </c>
      <c r="G22" s="14">
        <v>3850</v>
      </c>
      <c r="H22" s="14">
        <v>0</v>
      </c>
      <c r="I22" t="s">
        <v>126</v>
      </c>
      <c r="J22" s="14">
        <v>4000</v>
      </c>
      <c r="K22" s="14">
        <v>3850</v>
      </c>
      <c r="L22" s="14">
        <v>0</v>
      </c>
    </row>
    <row r="23" spans="1:12">
      <c r="A23" t="s">
        <v>127</v>
      </c>
      <c r="B23" t="s">
        <v>128</v>
      </c>
      <c r="C23" t="s">
        <v>129</v>
      </c>
      <c r="D23" t="s">
        <v>130</v>
      </c>
      <c r="E23" t="s">
        <v>131</v>
      </c>
      <c r="F23" s="14">
        <v>0</v>
      </c>
      <c r="G23" s="14">
        <v>0</v>
      </c>
      <c r="H23" s="14">
        <v>0</v>
      </c>
      <c r="I23" t="s">
        <v>132</v>
      </c>
      <c r="J23" s="14">
        <v>2000</v>
      </c>
      <c r="K23" s="14">
        <v>0</v>
      </c>
      <c r="L23" s="14">
        <v>0</v>
      </c>
    </row>
    <row r="24" spans="1:12">
      <c r="A24" t="s">
        <v>133</v>
      </c>
      <c r="B24" t="s">
        <v>134</v>
      </c>
      <c r="C24" t="s">
        <v>135</v>
      </c>
      <c r="D24" t="s">
        <v>136</v>
      </c>
      <c r="E24" t="s">
        <v>137</v>
      </c>
      <c r="F24" s="14">
        <v>1000</v>
      </c>
      <c r="G24" s="14">
        <v>562.5</v>
      </c>
      <c r="H24" s="14">
        <v>0</v>
      </c>
      <c r="I24" t="s">
        <v>138</v>
      </c>
      <c r="J24" s="14">
        <v>1000</v>
      </c>
      <c r="K24" s="14">
        <v>562.5</v>
      </c>
      <c r="L24" s="14">
        <v>0</v>
      </c>
    </row>
    <row r="25" spans="1:12">
      <c r="A25" t="s">
        <v>139</v>
      </c>
      <c r="B25" t="s">
        <v>140</v>
      </c>
      <c r="C25" t="s">
        <v>141</v>
      </c>
      <c r="D25" t="s">
        <v>142</v>
      </c>
      <c r="E25" t="s">
        <v>143</v>
      </c>
      <c r="F25" s="14">
        <v>12600</v>
      </c>
      <c r="G25" s="14">
        <v>9286.5</v>
      </c>
      <c r="H25" s="14">
        <v>0</v>
      </c>
      <c r="I25" t="s">
        <v>144</v>
      </c>
      <c r="J25" s="14">
        <v>5400</v>
      </c>
      <c r="K25" s="14">
        <v>5309</v>
      </c>
      <c r="L25" s="14">
        <v>0</v>
      </c>
    </row>
    <row r="26" spans="1:12">
      <c r="A26" t="s">
        <v>145</v>
      </c>
      <c r="B26" t="s">
        <v>146</v>
      </c>
      <c r="C26" t="s">
        <v>147</v>
      </c>
      <c r="D26" t="s">
        <v>148</v>
      </c>
      <c r="E26" t="s">
        <v>149</v>
      </c>
      <c r="F26" s="14">
        <v>0</v>
      </c>
      <c r="G26" s="14">
        <v>0</v>
      </c>
      <c r="H26" s="14">
        <v>0</v>
      </c>
      <c r="I26" t="s">
        <v>150</v>
      </c>
      <c r="J26" s="14">
        <v>7200</v>
      </c>
      <c r="K26" s="14">
        <v>3977.5</v>
      </c>
      <c r="L26" s="14">
        <v>0</v>
      </c>
    </row>
    <row r="27" spans="1:12">
      <c r="A27" t="s">
        <v>151</v>
      </c>
      <c r="B27" t="s">
        <v>152</v>
      </c>
      <c r="C27" t="s">
        <v>153</v>
      </c>
      <c r="D27" t="s">
        <v>154</v>
      </c>
      <c r="E27" t="s">
        <v>155</v>
      </c>
      <c r="F27" s="14">
        <v>100</v>
      </c>
      <c r="G27" s="14">
        <v>50</v>
      </c>
      <c r="H27" s="14">
        <v>0</v>
      </c>
      <c r="I27" t="s">
        <v>156</v>
      </c>
      <c r="J27" s="14">
        <v>0</v>
      </c>
      <c r="K27" s="14">
        <v>50</v>
      </c>
      <c r="L27" s="14">
        <v>0</v>
      </c>
    </row>
    <row r="28" spans="1:12">
      <c r="A28" t="s">
        <v>157</v>
      </c>
      <c r="B28" t="s">
        <v>158</v>
      </c>
      <c r="C28" t="s">
        <v>159</v>
      </c>
      <c r="D28" t="s">
        <v>160</v>
      </c>
      <c r="E28" t="s">
        <v>161</v>
      </c>
      <c r="F28" s="14">
        <v>0</v>
      </c>
      <c r="G28" s="14">
        <v>0</v>
      </c>
      <c r="H28" s="14">
        <v>0</v>
      </c>
      <c r="I28" t="s">
        <v>162</v>
      </c>
      <c r="J28" s="14">
        <v>100</v>
      </c>
      <c r="K28" s="14">
        <v>0</v>
      </c>
      <c r="L28" s="14">
        <v>0</v>
      </c>
    </row>
    <row r="29" spans="1:12">
      <c r="A29" t="s">
        <v>163</v>
      </c>
      <c r="B29" t="s">
        <v>164</v>
      </c>
      <c r="C29" t="s">
        <v>165</v>
      </c>
      <c r="D29" t="s">
        <v>166</v>
      </c>
      <c r="E29" t="s">
        <v>167</v>
      </c>
      <c r="F29" s="14">
        <v>0</v>
      </c>
      <c r="G29" s="14">
        <v>15.57</v>
      </c>
      <c r="H29" s="14">
        <v>0</v>
      </c>
      <c r="I29" t="s">
        <v>168</v>
      </c>
      <c r="J29" s="14">
        <v>0</v>
      </c>
      <c r="K29" s="14">
        <v>15.57</v>
      </c>
      <c r="L29" s="14">
        <v>0</v>
      </c>
    </row>
    <row r="30" spans="1:12">
      <c r="A30" t="s">
        <v>169</v>
      </c>
      <c r="B30" t="s">
        <v>170</v>
      </c>
      <c r="C30" t="s">
        <v>171</v>
      </c>
      <c r="D30" t="s">
        <v>172</v>
      </c>
      <c r="E30" t="s">
        <v>173</v>
      </c>
      <c r="F30" s="14">
        <v>11400</v>
      </c>
      <c r="G30" s="14">
        <v>0</v>
      </c>
      <c r="H30" s="14">
        <v>0</v>
      </c>
      <c r="I30" t="s">
        <v>174</v>
      </c>
      <c r="J30" s="14">
        <v>11400</v>
      </c>
      <c r="K30" s="14">
        <v>0</v>
      </c>
      <c r="L30" s="14">
        <v>0</v>
      </c>
    </row>
    <row r="31" spans="1:12">
      <c r="A31" t="s">
        <v>175</v>
      </c>
      <c r="B31" t="s">
        <v>176</v>
      </c>
      <c r="C31" t="s">
        <v>177</v>
      </c>
      <c r="D31" t="s">
        <v>178</v>
      </c>
      <c r="E31" t="s">
        <v>179</v>
      </c>
      <c r="F31" s="14">
        <v>27000</v>
      </c>
      <c r="G31" s="14">
        <v>26098</v>
      </c>
      <c r="H31" s="14">
        <v>0</v>
      </c>
      <c r="I31" t="s">
        <v>180</v>
      </c>
      <c r="J31" s="14">
        <v>27000</v>
      </c>
      <c r="K31" s="14">
        <v>26098</v>
      </c>
      <c r="L31" s="14">
        <v>0</v>
      </c>
    </row>
    <row r="32" spans="1:12">
      <c r="A32" t="s">
        <v>181</v>
      </c>
      <c r="B32" t="s">
        <v>182</v>
      </c>
      <c r="C32" t="s">
        <v>183</v>
      </c>
      <c r="D32" t="s">
        <v>184</v>
      </c>
      <c r="E32" t="s">
        <v>185</v>
      </c>
      <c r="F32" s="14">
        <v>15323000</v>
      </c>
      <c r="G32" s="14">
        <v>15217683.58</v>
      </c>
      <c r="H32" s="14">
        <v>0</v>
      </c>
      <c r="I32" t="s">
        <v>186</v>
      </c>
      <c r="J32" s="14">
        <v>15323000</v>
      </c>
      <c r="K32" s="14">
        <v>15217683.58</v>
      </c>
      <c r="L32" s="14">
        <v>0</v>
      </c>
    </row>
    <row r="33" spans="1:12">
      <c r="A33" t="s">
        <v>187</v>
      </c>
      <c r="B33" t="s">
        <v>188</v>
      </c>
      <c r="C33" t="s">
        <v>189</v>
      </c>
      <c r="D33" t="s">
        <v>190</v>
      </c>
      <c r="E33" t="s">
        <v>191</v>
      </c>
      <c r="F33" s="14">
        <v>409210</v>
      </c>
      <c r="G33" s="14">
        <v>408384.63</v>
      </c>
      <c r="H33" s="14">
        <v>0</v>
      </c>
      <c r="I33" t="s">
        <v>192</v>
      </c>
      <c r="J33" s="14">
        <v>409210</v>
      </c>
      <c r="K33" s="14">
        <v>408384.63</v>
      </c>
      <c r="L33" s="14">
        <v>0</v>
      </c>
    </row>
    <row r="34" spans="1:12">
      <c r="A34" t="s">
        <v>193</v>
      </c>
      <c r="B34" t="s">
        <v>194</v>
      </c>
      <c r="C34" t="s">
        <v>195</v>
      </c>
      <c r="D34" t="s">
        <v>196</v>
      </c>
      <c r="E34" t="s">
        <v>197</v>
      </c>
      <c r="F34" s="14">
        <v>2360000</v>
      </c>
      <c r="G34" s="14">
        <v>2358428.75</v>
      </c>
      <c r="H34" s="14">
        <v>0</v>
      </c>
      <c r="I34" t="s">
        <v>198</v>
      </c>
      <c r="J34" s="14">
        <v>2360000</v>
      </c>
      <c r="K34" s="14">
        <v>2358428.75</v>
      </c>
      <c r="L34" s="14">
        <v>0</v>
      </c>
    </row>
    <row r="35" spans="1:12">
      <c r="A35" t="s">
        <v>199</v>
      </c>
      <c r="B35" t="s">
        <v>200</v>
      </c>
      <c r="C35" t="s">
        <v>201</v>
      </c>
      <c r="D35" t="s">
        <v>202</v>
      </c>
      <c r="E35" t="s">
        <v>203</v>
      </c>
      <c r="F35" s="14">
        <v>256000</v>
      </c>
      <c r="G35" s="14">
        <v>258625.02</v>
      </c>
      <c r="H35" s="14">
        <v>0</v>
      </c>
      <c r="I35" t="s">
        <v>204</v>
      </c>
      <c r="J35" s="14">
        <v>256000</v>
      </c>
      <c r="K35" s="14">
        <v>258625.02</v>
      </c>
      <c r="L35" s="14">
        <v>0</v>
      </c>
    </row>
    <row r="36" spans="1:12">
      <c r="A36" t="s">
        <v>205</v>
      </c>
      <c r="B36" t="s">
        <v>206</v>
      </c>
      <c r="C36" t="s">
        <v>207</v>
      </c>
      <c r="D36" t="s">
        <v>208</v>
      </c>
      <c r="E36" t="s">
        <v>209</v>
      </c>
      <c r="F36" s="14">
        <v>327853</v>
      </c>
      <c r="G36" s="14">
        <v>328699.65999999997</v>
      </c>
      <c r="H36" s="14">
        <v>0</v>
      </c>
      <c r="I36" t="s">
        <v>210</v>
      </c>
      <c r="J36" s="14">
        <v>327853</v>
      </c>
      <c r="K36" s="14">
        <v>328699.65999999997</v>
      </c>
      <c r="L36" s="14">
        <v>0</v>
      </c>
    </row>
    <row r="37" spans="1:12">
      <c r="A37" t="s">
        <v>211</v>
      </c>
      <c r="B37" t="s">
        <v>212</v>
      </c>
      <c r="C37" t="s">
        <v>213</v>
      </c>
      <c r="D37" t="s">
        <v>214</v>
      </c>
      <c r="E37" t="s">
        <v>215</v>
      </c>
      <c r="F37" s="14">
        <v>22770</v>
      </c>
      <c r="G37" s="14">
        <v>7500</v>
      </c>
      <c r="H37" s="14">
        <v>0</v>
      </c>
      <c r="I37" t="s">
        <v>216</v>
      </c>
      <c r="J37" s="14">
        <v>22770</v>
      </c>
      <c r="K37" s="14">
        <v>7500</v>
      </c>
      <c r="L37" s="14">
        <v>0</v>
      </c>
    </row>
    <row r="38" spans="1:12">
      <c r="A38" t="s">
        <v>217</v>
      </c>
      <c r="B38" t="s">
        <v>218</v>
      </c>
      <c r="C38" t="s">
        <v>219</v>
      </c>
      <c r="D38" t="s">
        <v>220</v>
      </c>
      <c r="E38" t="s">
        <v>221</v>
      </c>
      <c r="F38" s="14">
        <v>35240</v>
      </c>
      <c r="G38" s="14">
        <v>35240.400000000001</v>
      </c>
      <c r="H38" s="14">
        <v>0</v>
      </c>
      <c r="I38" t="s">
        <v>222</v>
      </c>
      <c r="J38" s="14">
        <v>35240</v>
      </c>
      <c r="K38" s="14">
        <v>35240.400000000001</v>
      </c>
      <c r="L38" s="14">
        <v>0</v>
      </c>
    </row>
    <row r="39" spans="1:12">
      <c r="A39" t="s">
        <v>223</v>
      </c>
      <c r="B39" t="s">
        <v>224</v>
      </c>
      <c r="C39" t="s">
        <v>225</v>
      </c>
      <c r="D39" t="s">
        <v>226</v>
      </c>
      <c r="E39" t="s">
        <v>227</v>
      </c>
      <c r="F39" s="14">
        <v>3900000</v>
      </c>
      <c r="G39" s="14">
        <v>3898921.02</v>
      </c>
      <c r="H39" s="14">
        <v>0</v>
      </c>
      <c r="I39" t="s">
        <v>228</v>
      </c>
      <c r="J39" s="14">
        <v>1970000</v>
      </c>
      <c r="K39" s="14">
        <v>1842681.88</v>
      </c>
      <c r="L39" s="14">
        <v>0</v>
      </c>
    </row>
    <row r="40" spans="1:12">
      <c r="A40" t="s">
        <v>229</v>
      </c>
      <c r="B40" t="s">
        <v>230</v>
      </c>
      <c r="C40" t="s">
        <v>231</v>
      </c>
      <c r="D40" t="s">
        <v>232</v>
      </c>
      <c r="E40" t="s">
        <v>233</v>
      </c>
      <c r="F40" s="14">
        <v>0</v>
      </c>
      <c r="G40" s="14">
        <v>0</v>
      </c>
      <c r="H40" s="14">
        <v>0</v>
      </c>
      <c r="I40" t="s">
        <v>234</v>
      </c>
      <c r="J40" s="14">
        <v>30000</v>
      </c>
      <c r="K40" s="14">
        <v>26877.14</v>
      </c>
      <c r="L40" s="14">
        <v>0</v>
      </c>
    </row>
    <row r="41" spans="1:12">
      <c r="A41" t="s">
        <v>235</v>
      </c>
      <c r="B41" t="s">
        <v>236</v>
      </c>
      <c r="C41" t="s">
        <v>237</v>
      </c>
      <c r="D41" t="s">
        <v>238</v>
      </c>
      <c r="E41" t="s">
        <v>239</v>
      </c>
      <c r="F41" s="14">
        <v>0</v>
      </c>
      <c r="G41" s="14">
        <v>0</v>
      </c>
      <c r="H41" s="14">
        <v>0</v>
      </c>
      <c r="I41" t="s">
        <v>240</v>
      </c>
      <c r="J41" s="14">
        <v>1900000</v>
      </c>
      <c r="K41" s="14">
        <v>2029362</v>
      </c>
      <c r="L41" s="14">
        <v>0</v>
      </c>
    </row>
    <row r="42" spans="1:12">
      <c r="A42" t="s">
        <v>241</v>
      </c>
      <c r="B42" t="s">
        <v>242</v>
      </c>
      <c r="C42" t="s">
        <v>243</v>
      </c>
      <c r="D42" t="s">
        <v>244</v>
      </c>
      <c r="E42" t="s">
        <v>245</v>
      </c>
      <c r="F42" s="14">
        <v>110000</v>
      </c>
      <c r="G42" s="14">
        <v>41260</v>
      </c>
      <c r="H42" s="14">
        <v>0</v>
      </c>
      <c r="I42" t="s">
        <v>246</v>
      </c>
      <c r="J42" s="14">
        <v>20000</v>
      </c>
      <c r="K42" s="14">
        <v>0</v>
      </c>
      <c r="L42" s="14">
        <v>0</v>
      </c>
    </row>
    <row r="43" spans="1:12">
      <c r="A43" t="s">
        <v>247</v>
      </c>
      <c r="B43" t="s">
        <v>248</v>
      </c>
      <c r="C43" t="s">
        <v>249</v>
      </c>
      <c r="D43" t="s">
        <v>250</v>
      </c>
      <c r="E43" t="s">
        <v>251</v>
      </c>
      <c r="F43" s="14">
        <v>0</v>
      </c>
      <c r="G43" s="14">
        <v>0</v>
      </c>
      <c r="H43" s="14">
        <v>0</v>
      </c>
      <c r="I43" t="s">
        <v>252</v>
      </c>
      <c r="J43" s="14">
        <v>90000</v>
      </c>
      <c r="K43" s="14">
        <v>41260</v>
      </c>
      <c r="L43" s="14">
        <v>0</v>
      </c>
    </row>
    <row r="44" spans="1:12">
      <c r="A44" t="s">
        <v>253</v>
      </c>
      <c r="B44" t="s">
        <v>254</v>
      </c>
      <c r="C44" t="s">
        <v>255</v>
      </c>
      <c r="D44" t="s">
        <v>256</v>
      </c>
      <c r="E44" t="s">
        <v>257</v>
      </c>
      <c r="F44" s="14">
        <v>590000</v>
      </c>
      <c r="G44" s="14">
        <v>605420.68999999994</v>
      </c>
      <c r="H44" s="14">
        <v>0</v>
      </c>
      <c r="I44" t="s">
        <v>258</v>
      </c>
      <c r="J44" s="14">
        <v>290000</v>
      </c>
      <c r="K44" s="14">
        <v>285956.63</v>
      </c>
      <c r="L44" s="14">
        <v>0</v>
      </c>
    </row>
    <row r="45" spans="1:12">
      <c r="A45" t="s">
        <v>259</v>
      </c>
      <c r="B45" t="s">
        <v>260</v>
      </c>
      <c r="C45" t="s">
        <v>261</v>
      </c>
      <c r="D45" t="s">
        <v>262</v>
      </c>
      <c r="E45" t="s">
        <v>263</v>
      </c>
      <c r="F45" s="14">
        <v>0</v>
      </c>
      <c r="G45" s="14">
        <v>0</v>
      </c>
      <c r="H45" s="14">
        <v>0</v>
      </c>
      <c r="I45" t="s">
        <v>264</v>
      </c>
      <c r="J45" s="14">
        <v>5000</v>
      </c>
      <c r="K45" s="14">
        <v>4165.95</v>
      </c>
      <c r="L45" s="14">
        <v>0</v>
      </c>
    </row>
    <row r="46" spans="1:12">
      <c r="A46" t="s">
        <v>265</v>
      </c>
      <c r="B46" t="s">
        <v>266</v>
      </c>
      <c r="C46" t="s">
        <v>267</v>
      </c>
      <c r="D46" t="s">
        <v>268</v>
      </c>
      <c r="E46" t="s">
        <v>269</v>
      </c>
      <c r="F46" s="14">
        <v>0</v>
      </c>
      <c r="G46" s="14">
        <v>0</v>
      </c>
      <c r="H46" s="14">
        <v>0</v>
      </c>
      <c r="I46" t="s">
        <v>270</v>
      </c>
      <c r="J46" s="14">
        <v>295000</v>
      </c>
      <c r="K46" s="14">
        <v>315298.11</v>
      </c>
      <c r="L46" s="14">
        <v>0</v>
      </c>
    </row>
    <row r="47" spans="1:12">
      <c r="A47" t="s">
        <v>271</v>
      </c>
      <c r="B47" t="s">
        <v>272</v>
      </c>
      <c r="C47" t="s">
        <v>273</v>
      </c>
      <c r="D47" t="s">
        <v>274</v>
      </c>
      <c r="E47" t="s">
        <v>275</v>
      </c>
      <c r="F47" s="14">
        <v>74000</v>
      </c>
      <c r="G47" s="14">
        <v>66319.070000000007</v>
      </c>
      <c r="H47" s="14">
        <v>0</v>
      </c>
      <c r="I47" t="s">
        <v>276</v>
      </c>
      <c r="J47" s="14">
        <v>2000</v>
      </c>
      <c r="K47" s="14">
        <v>456.92</v>
      </c>
      <c r="L47" s="14">
        <v>0</v>
      </c>
    </row>
    <row r="48" spans="1:12">
      <c r="A48" t="s">
        <v>277</v>
      </c>
      <c r="B48" t="s">
        <v>278</v>
      </c>
      <c r="C48" t="s">
        <v>279</v>
      </c>
      <c r="D48" t="s">
        <v>280</v>
      </c>
      <c r="E48" t="s">
        <v>281</v>
      </c>
      <c r="F48" s="14">
        <v>0</v>
      </c>
      <c r="G48" s="14">
        <v>0</v>
      </c>
      <c r="H48" s="14">
        <v>0</v>
      </c>
      <c r="I48" t="s">
        <v>282</v>
      </c>
      <c r="J48" s="14">
        <v>32000</v>
      </c>
      <c r="K48" s="14">
        <v>34499.24</v>
      </c>
      <c r="L48" s="14">
        <v>0</v>
      </c>
    </row>
    <row r="49" spans="1:12">
      <c r="A49" t="s">
        <v>283</v>
      </c>
      <c r="B49" t="s">
        <v>284</v>
      </c>
      <c r="C49" t="s">
        <v>285</v>
      </c>
      <c r="D49" t="s">
        <v>286</v>
      </c>
      <c r="E49" t="s">
        <v>287</v>
      </c>
      <c r="F49" s="14">
        <v>0</v>
      </c>
      <c r="G49" s="14">
        <v>0</v>
      </c>
      <c r="H49" s="14">
        <v>0</v>
      </c>
      <c r="I49" t="s">
        <v>288</v>
      </c>
      <c r="J49" s="14">
        <v>40000</v>
      </c>
      <c r="K49" s="14">
        <v>31362.91</v>
      </c>
      <c r="L49" s="14">
        <v>0</v>
      </c>
    </row>
    <row r="50" spans="1:12">
      <c r="A50" t="s">
        <v>289</v>
      </c>
      <c r="B50" t="s">
        <v>290</v>
      </c>
      <c r="C50" t="s">
        <v>291</v>
      </c>
      <c r="D50" t="s">
        <v>292</v>
      </c>
      <c r="E50" t="s">
        <v>293</v>
      </c>
      <c r="F50" s="14">
        <v>605000</v>
      </c>
      <c r="G50" s="14">
        <v>517468.38</v>
      </c>
      <c r="H50" s="14">
        <v>0</v>
      </c>
      <c r="I50" t="s">
        <v>294</v>
      </c>
      <c r="J50" s="14">
        <v>255000</v>
      </c>
      <c r="K50" s="14">
        <v>311773.65999999997</v>
      </c>
      <c r="L50" s="14">
        <v>0</v>
      </c>
    </row>
    <row r="51" spans="1:12">
      <c r="A51" t="s">
        <v>295</v>
      </c>
      <c r="B51" t="s">
        <v>296</v>
      </c>
      <c r="C51" t="s">
        <v>297</v>
      </c>
      <c r="D51" t="s">
        <v>298</v>
      </c>
      <c r="E51" t="s">
        <v>299</v>
      </c>
      <c r="F51" s="14">
        <v>0</v>
      </c>
      <c r="G51" s="14">
        <v>0</v>
      </c>
      <c r="H51" s="14">
        <v>0</v>
      </c>
      <c r="I51" t="s">
        <v>300</v>
      </c>
      <c r="J51" s="14">
        <v>260000</v>
      </c>
      <c r="K51" s="14">
        <v>122608.24</v>
      </c>
      <c r="L51" s="14">
        <v>0</v>
      </c>
    </row>
    <row r="52" spans="1:12">
      <c r="A52" t="s">
        <v>301</v>
      </c>
      <c r="B52" t="s">
        <v>302</v>
      </c>
      <c r="C52" t="s">
        <v>303</v>
      </c>
      <c r="D52" t="s">
        <v>304</v>
      </c>
      <c r="E52" t="s">
        <v>305</v>
      </c>
      <c r="F52" s="14">
        <v>0</v>
      </c>
      <c r="G52" s="14">
        <v>0</v>
      </c>
      <c r="H52" s="14">
        <v>0</v>
      </c>
      <c r="I52" t="s">
        <v>306</v>
      </c>
      <c r="J52" s="14">
        <v>90000</v>
      </c>
      <c r="K52" s="14">
        <v>83086.48</v>
      </c>
      <c r="L52" s="14">
        <v>0</v>
      </c>
    </row>
    <row r="53" spans="1:12">
      <c r="A53" t="s">
        <v>307</v>
      </c>
      <c r="B53" t="s">
        <v>308</v>
      </c>
      <c r="C53" t="s">
        <v>309</v>
      </c>
      <c r="D53" t="s">
        <v>310</v>
      </c>
      <c r="E53" t="s">
        <v>311</v>
      </c>
      <c r="F53" s="14">
        <v>7000</v>
      </c>
      <c r="G53" s="14">
        <v>4120.3599999999997</v>
      </c>
      <c r="H53" s="14">
        <v>0</v>
      </c>
      <c r="I53" t="s">
        <v>312</v>
      </c>
      <c r="J53" s="14">
        <v>5000</v>
      </c>
      <c r="K53" s="14">
        <v>4120.3599999999997</v>
      </c>
      <c r="L53" s="14">
        <v>0</v>
      </c>
    </row>
    <row r="54" spans="1:12">
      <c r="A54" t="s">
        <v>313</v>
      </c>
      <c r="B54" t="s">
        <v>314</v>
      </c>
      <c r="C54" t="s">
        <v>315</v>
      </c>
      <c r="D54" t="s">
        <v>316</v>
      </c>
      <c r="E54" t="s">
        <v>317</v>
      </c>
      <c r="F54" s="14">
        <v>0</v>
      </c>
      <c r="G54" s="14">
        <v>0</v>
      </c>
      <c r="H54" s="14">
        <v>0</v>
      </c>
      <c r="I54" t="s">
        <v>318</v>
      </c>
      <c r="J54" s="14">
        <v>2000</v>
      </c>
      <c r="K54" s="14">
        <v>0</v>
      </c>
      <c r="L54" s="14">
        <v>0</v>
      </c>
    </row>
    <row r="55" spans="1:12">
      <c r="A55" t="s">
        <v>319</v>
      </c>
      <c r="B55" t="s">
        <v>320</v>
      </c>
      <c r="C55" t="s">
        <v>321</v>
      </c>
      <c r="D55" t="s">
        <v>322</v>
      </c>
      <c r="E55" t="s">
        <v>323</v>
      </c>
      <c r="F55" s="14">
        <v>116000</v>
      </c>
      <c r="G55" s="14">
        <v>114909.47</v>
      </c>
      <c r="H55" s="14">
        <v>0</v>
      </c>
      <c r="I55" t="s">
        <v>324</v>
      </c>
      <c r="J55" s="14">
        <v>60000</v>
      </c>
      <c r="K55" s="14">
        <v>64022.22</v>
      </c>
      <c r="L55" s="14">
        <v>0</v>
      </c>
    </row>
    <row r="56" spans="1:12">
      <c r="A56" t="s">
        <v>325</v>
      </c>
      <c r="B56" t="s">
        <v>326</v>
      </c>
      <c r="C56" t="s">
        <v>327</v>
      </c>
      <c r="D56" t="s">
        <v>328</v>
      </c>
      <c r="E56" t="s">
        <v>329</v>
      </c>
      <c r="F56" s="14">
        <v>0</v>
      </c>
      <c r="G56" s="14">
        <v>0</v>
      </c>
      <c r="H56" s="14">
        <v>0</v>
      </c>
      <c r="I56" t="s">
        <v>330</v>
      </c>
      <c r="J56" s="14">
        <v>6000</v>
      </c>
      <c r="K56" s="14">
        <v>5453.51</v>
      </c>
      <c r="L56" s="14">
        <v>0</v>
      </c>
    </row>
    <row r="57" spans="1:12">
      <c r="A57" t="s">
        <v>331</v>
      </c>
      <c r="B57" t="s">
        <v>332</v>
      </c>
      <c r="C57" t="s">
        <v>333</v>
      </c>
      <c r="D57" t="s">
        <v>334</v>
      </c>
      <c r="E57" t="s">
        <v>335</v>
      </c>
      <c r="F57" s="14">
        <v>0</v>
      </c>
      <c r="G57" s="14">
        <v>0</v>
      </c>
      <c r="H57" s="14">
        <v>0</v>
      </c>
      <c r="I57" t="s">
        <v>336</v>
      </c>
      <c r="J57" s="14">
        <v>50000</v>
      </c>
      <c r="K57" s="14">
        <v>45433.74</v>
      </c>
      <c r="L57" s="14">
        <v>0</v>
      </c>
    </row>
    <row r="58" spans="1:12">
      <c r="A58" t="s">
        <v>337</v>
      </c>
      <c r="B58" t="s">
        <v>338</v>
      </c>
      <c r="C58" t="s">
        <v>339</v>
      </c>
      <c r="D58" t="s">
        <v>340</v>
      </c>
      <c r="E58" t="s">
        <v>341</v>
      </c>
      <c r="F58" s="14">
        <v>320000</v>
      </c>
      <c r="G58" s="14">
        <v>279462.26</v>
      </c>
      <c r="H58" s="14">
        <v>0</v>
      </c>
      <c r="I58" t="s">
        <v>342</v>
      </c>
      <c r="J58" s="14">
        <v>10000</v>
      </c>
      <c r="K58" s="14">
        <v>5642.6</v>
      </c>
      <c r="L58" s="14">
        <v>0</v>
      </c>
    </row>
    <row r="59" spans="1:12">
      <c r="A59" t="s">
        <v>343</v>
      </c>
      <c r="B59" t="s">
        <v>344</v>
      </c>
      <c r="C59" t="s">
        <v>345</v>
      </c>
      <c r="D59" t="s">
        <v>346</v>
      </c>
      <c r="E59" t="s">
        <v>347</v>
      </c>
      <c r="F59" s="14">
        <v>0</v>
      </c>
      <c r="G59" s="14">
        <v>0</v>
      </c>
      <c r="H59" s="14">
        <v>0</v>
      </c>
      <c r="I59" t="s">
        <v>348</v>
      </c>
      <c r="J59" s="14">
        <v>60000</v>
      </c>
      <c r="K59" s="14">
        <v>50443.360000000001</v>
      </c>
      <c r="L59" s="14">
        <v>0</v>
      </c>
    </row>
    <row r="60" spans="1:12">
      <c r="A60" t="s">
        <v>349</v>
      </c>
      <c r="B60" t="s">
        <v>350</v>
      </c>
      <c r="C60" t="s">
        <v>351</v>
      </c>
      <c r="D60" t="s">
        <v>352</v>
      </c>
      <c r="E60" t="s">
        <v>353</v>
      </c>
      <c r="F60" s="14">
        <v>0</v>
      </c>
      <c r="G60" s="14">
        <v>0</v>
      </c>
      <c r="H60" s="14">
        <v>0</v>
      </c>
      <c r="I60" t="s">
        <v>354</v>
      </c>
      <c r="J60" s="14">
        <v>250000</v>
      </c>
      <c r="K60" s="14">
        <v>223376.3</v>
      </c>
      <c r="L60" s="14">
        <v>0</v>
      </c>
    </row>
    <row r="61" spans="1:12">
      <c r="A61" t="s">
        <v>355</v>
      </c>
      <c r="B61" t="s">
        <v>356</v>
      </c>
      <c r="C61" t="s">
        <v>357</v>
      </c>
      <c r="D61" t="s">
        <v>358</v>
      </c>
      <c r="E61" t="s">
        <v>359</v>
      </c>
      <c r="F61" s="14">
        <v>2000</v>
      </c>
      <c r="G61" s="14">
        <v>1056.25</v>
      </c>
      <c r="H61" s="14">
        <v>0</v>
      </c>
      <c r="I61" t="s">
        <v>360</v>
      </c>
      <c r="J61" s="14">
        <v>2000</v>
      </c>
      <c r="K61" s="14">
        <v>1056.25</v>
      </c>
      <c r="L61" s="14">
        <v>0</v>
      </c>
    </row>
    <row r="62" spans="1:12">
      <c r="A62" t="s">
        <v>361</v>
      </c>
      <c r="B62" t="s">
        <v>362</v>
      </c>
      <c r="C62" t="s">
        <v>363</v>
      </c>
      <c r="D62" t="s">
        <v>364</v>
      </c>
      <c r="E62" t="s">
        <v>365</v>
      </c>
      <c r="F62" s="14">
        <v>55300</v>
      </c>
      <c r="G62" s="14">
        <v>14298.2</v>
      </c>
      <c r="H62" s="14">
        <v>0</v>
      </c>
      <c r="I62" t="s">
        <v>366</v>
      </c>
      <c r="J62" s="14">
        <v>20000</v>
      </c>
      <c r="K62" s="14">
        <v>13588.45</v>
      </c>
      <c r="L62" s="14">
        <v>0</v>
      </c>
    </row>
    <row r="63" spans="1:12">
      <c r="A63" t="s">
        <v>367</v>
      </c>
      <c r="B63" t="s">
        <v>368</v>
      </c>
      <c r="C63" t="s">
        <v>369</v>
      </c>
      <c r="D63" t="s">
        <v>370</v>
      </c>
      <c r="E63" t="s">
        <v>371</v>
      </c>
      <c r="F63" s="14">
        <v>0</v>
      </c>
      <c r="G63" s="14">
        <v>0</v>
      </c>
      <c r="H63" s="14">
        <v>0</v>
      </c>
      <c r="I63" t="s">
        <v>372</v>
      </c>
      <c r="J63" s="14">
        <v>3000</v>
      </c>
      <c r="K63" s="14">
        <v>709.75</v>
      </c>
      <c r="L63" s="14">
        <v>0</v>
      </c>
    </row>
    <row r="64" spans="1:12">
      <c r="A64" t="s">
        <v>373</v>
      </c>
      <c r="B64" t="s">
        <v>374</v>
      </c>
      <c r="C64" t="s">
        <v>375</v>
      </c>
      <c r="D64" t="s">
        <v>376</v>
      </c>
      <c r="E64" t="s">
        <v>377</v>
      </c>
      <c r="F64" s="14">
        <v>0</v>
      </c>
      <c r="G64" s="14">
        <v>0</v>
      </c>
      <c r="H64" s="14">
        <v>0</v>
      </c>
      <c r="I64" t="s">
        <v>378</v>
      </c>
      <c r="J64" s="14">
        <v>32300</v>
      </c>
      <c r="K64" s="14">
        <v>0</v>
      </c>
      <c r="L64" s="14">
        <v>0</v>
      </c>
    </row>
    <row r="65" spans="1:12">
      <c r="A65" t="s">
        <v>379</v>
      </c>
      <c r="B65" t="s">
        <v>380</v>
      </c>
      <c r="C65" t="s">
        <v>381</v>
      </c>
      <c r="D65" t="s">
        <v>382</v>
      </c>
      <c r="E65" t="s">
        <v>383</v>
      </c>
      <c r="F65" s="14">
        <v>48000</v>
      </c>
      <c r="G65" s="14">
        <v>66272.28</v>
      </c>
      <c r="H65" s="14">
        <v>0</v>
      </c>
      <c r="I65" t="s">
        <v>384</v>
      </c>
      <c r="J65" s="14">
        <v>10000</v>
      </c>
      <c r="K65" s="14">
        <v>29217.68</v>
      </c>
      <c r="L65" s="14">
        <v>0</v>
      </c>
    </row>
    <row r="66" spans="1:12">
      <c r="A66" t="s">
        <v>385</v>
      </c>
      <c r="B66" t="s">
        <v>386</v>
      </c>
      <c r="C66" t="s">
        <v>387</v>
      </c>
      <c r="D66" t="s">
        <v>388</v>
      </c>
      <c r="E66" t="s">
        <v>389</v>
      </c>
      <c r="F66" s="14">
        <v>0</v>
      </c>
      <c r="G66" s="14">
        <v>0</v>
      </c>
      <c r="H66" s="14">
        <v>0</v>
      </c>
      <c r="I66" t="s">
        <v>390</v>
      </c>
      <c r="J66" s="14">
        <v>38000</v>
      </c>
      <c r="K66" s="14">
        <v>37054.6</v>
      </c>
      <c r="L66" s="14">
        <v>0</v>
      </c>
    </row>
    <row r="67" spans="1:12">
      <c r="A67" t="s">
        <v>391</v>
      </c>
      <c r="B67" t="s">
        <v>392</v>
      </c>
      <c r="C67" t="s">
        <v>393</v>
      </c>
      <c r="D67" t="s">
        <v>394</v>
      </c>
      <c r="E67" t="s">
        <v>395</v>
      </c>
      <c r="F67" s="14">
        <v>20000</v>
      </c>
      <c r="G67" s="14">
        <v>19485.16</v>
      </c>
      <c r="H67" s="14">
        <v>0</v>
      </c>
      <c r="I67" t="s">
        <v>396</v>
      </c>
      <c r="J67" s="14">
        <v>20000</v>
      </c>
      <c r="K67" s="14">
        <v>19485.16</v>
      </c>
      <c r="L67" s="14">
        <v>0</v>
      </c>
    </row>
    <row r="68" spans="1:12">
      <c r="A68" t="s">
        <v>397</v>
      </c>
      <c r="B68" t="s">
        <v>398</v>
      </c>
      <c r="C68" t="s">
        <v>399</v>
      </c>
      <c r="D68" t="s">
        <v>400</v>
      </c>
      <c r="E68" t="s">
        <v>401</v>
      </c>
      <c r="F68" s="14">
        <v>95000</v>
      </c>
      <c r="G68" s="14">
        <v>60479.48</v>
      </c>
      <c r="H68" s="14">
        <v>0</v>
      </c>
      <c r="I68" t="s">
        <v>402</v>
      </c>
      <c r="J68" s="14">
        <v>60000</v>
      </c>
      <c r="K68" s="14">
        <v>44399.87</v>
      </c>
      <c r="L68" s="14">
        <v>0</v>
      </c>
    </row>
    <row r="69" spans="1:12">
      <c r="A69" t="s">
        <v>403</v>
      </c>
      <c r="B69" t="s">
        <v>404</v>
      </c>
      <c r="C69" t="s">
        <v>405</v>
      </c>
      <c r="D69" t="s">
        <v>406</v>
      </c>
      <c r="E69" t="s">
        <v>407</v>
      </c>
      <c r="F69" s="14">
        <v>0</v>
      </c>
      <c r="G69" s="14">
        <v>0</v>
      </c>
      <c r="H69" s="14">
        <v>0</v>
      </c>
      <c r="I69" t="s">
        <v>408</v>
      </c>
      <c r="J69" s="14">
        <v>25000</v>
      </c>
      <c r="K69" s="14">
        <v>9014.84</v>
      </c>
      <c r="L69" s="14">
        <v>0</v>
      </c>
    </row>
    <row r="70" spans="1:12">
      <c r="A70" t="s">
        <v>409</v>
      </c>
      <c r="B70" t="s">
        <v>410</v>
      </c>
      <c r="C70" t="s">
        <v>411</v>
      </c>
      <c r="D70" t="s">
        <v>412</v>
      </c>
      <c r="E70" t="s">
        <v>413</v>
      </c>
      <c r="F70" s="14">
        <v>0</v>
      </c>
      <c r="G70" s="14">
        <v>0</v>
      </c>
      <c r="H70" s="14">
        <v>0</v>
      </c>
      <c r="I70" t="s">
        <v>414</v>
      </c>
      <c r="J70" s="14">
        <v>10000</v>
      </c>
      <c r="K70" s="14">
        <v>7064.77</v>
      </c>
      <c r="L70" s="14">
        <v>0</v>
      </c>
    </row>
    <row r="71" spans="1:12">
      <c r="A71" t="s">
        <v>415</v>
      </c>
      <c r="B71" t="s">
        <v>416</v>
      </c>
      <c r="C71" t="s">
        <v>417</v>
      </c>
      <c r="D71" t="s">
        <v>418</v>
      </c>
      <c r="E71" t="s">
        <v>419</v>
      </c>
      <c r="F71" s="14">
        <v>700000</v>
      </c>
      <c r="G71" s="14">
        <v>694140</v>
      </c>
      <c r="H71" s="14">
        <v>0</v>
      </c>
      <c r="I71" t="s">
        <v>420</v>
      </c>
      <c r="J71" s="14">
        <v>615000</v>
      </c>
      <c r="K71" s="14">
        <v>619590.22</v>
      </c>
      <c r="L71" s="14">
        <v>0</v>
      </c>
    </row>
    <row r="72" spans="1:12">
      <c r="A72" t="s">
        <v>421</v>
      </c>
      <c r="B72" t="s">
        <v>422</v>
      </c>
      <c r="C72" t="s">
        <v>423</v>
      </c>
      <c r="D72" t="s">
        <v>424</v>
      </c>
      <c r="E72" t="s">
        <v>425</v>
      </c>
      <c r="F72" s="14">
        <v>0</v>
      </c>
      <c r="G72" s="14">
        <v>0</v>
      </c>
      <c r="H72" s="14">
        <v>0</v>
      </c>
      <c r="I72" t="s">
        <v>426</v>
      </c>
      <c r="J72" s="14">
        <v>35000</v>
      </c>
      <c r="K72" s="14">
        <v>30197.72</v>
      </c>
      <c r="L72" s="14">
        <v>0</v>
      </c>
    </row>
    <row r="73" spans="1:12">
      <c r="A73" t="s">
        <v>427</v>
      </c>
      <c r="B73" t="s">
        <v>428</v>
      </c>
      <c r="C73" t="s">
        <v>429</v>
      </c>
      <c r="D73" t="s">
        <v>430</v>
      </c>
      <c r="E73" t="s">
        <v>431</v>
      </c>
      <c r="F73" s="14">
        <v>0</v>
      </c>
      <c r="G73" s="14">
        <v>0</v>
      </c>
      <c r="H73" s="14">
        <v>0</v>
      </c>
      <c r="I73" t="s">
        <v>432</v>
      </c>
      <c r="J73" s="14">
        <v>50000</v>
      </c>
      <c r="K73" s="14">
        <v>44352.06</v>
      </c>
      <c r="L73" s="14">
        <v>0</v>
      </c>
    </row>
    <row r="74" spans="1:12">
      <c r="A74" t="s">
        <v>433</v>
      </c>
      <c r="B74" t="s">
        <v>434</v>
      </c>
      <c r="C74" t="s">
        <v>435</v>
      </c>
      <c r="D74" t="s">
        <v>436</v>
      </c>
      <c r="E74" t="s">
        <v>437</v>
      </c>
      <c r="F74" s="14">
        <v>51000</v>
      </c>
      <c r="G74" s="14">
        <v>14330.79</v>
      </c>
      <c r="H74" s="14">
        <v>0</v>
      </c>
      <c r="I74" t="s">
        <v>438</v>
      </c>
      <c r="J74" s="14">
        <v>1000</v>
      </c>
      <c r="K74" s="14">
        <v>1321.91</v>
      </c>
      <c r="L74" s="14">
        <v>0</v>
      </c>
    </row>
    <row r="75" spans="1:12">
      <c r="A75" t="s">
        <v>439</v>
      </c>
      <c r="B75" t="s">
        <v>440</v>
      </c>
      <c r="C75" t="s">
        <v>441</v>
      </c>
      <c r="D75" t="s">
        <v>442</v>
      </c>
      <c r="E75" t="s">
        <v>443</v>
      </c>
      <c r="F75" s="14">
        <v>0</v>
      </c>
      <c r="G75" s="14">
        <v>0</v>
      </c>
      <c r="H75" s="14">
        <v>0</v>
      </c>
      <c r="I75" t="s">
        <v>444</v>
      </c>
      <c r="J75" s="14">
        <v>50000</v>
      </c>
      <c r="K75" s="14">
        <v>13008.88</v>
      </c>
      <c r="L75" s="14">
        <v>0</v>
      </c>
    </row>
    <row r="76" spans="1:12">
      <c r="A76" t="s">
        <v>445</v>
      </c>
      <c r="B76" t="s">
        <v>446</v>
      </c>
      <c r="C76" t="s">
        <v>447</v>
      </c>
      <c r="D76" t="s">
        <v>448</v>
      </c>
      <c r="E76" t="s">
        <v>449</v>
      </c>
      <c r="F76" s="14">
        <v>97250</v>
      </c>
      <c r="G76" s="14">
        <v>37684.85</v>
      </c>
      <c r="H76" s="14">
        <v>0</v>
      </c>
      <c r="I76" t="s">
        <v>450</v>
      </c>
      <c r="J76" s="14">
        <v>10000</v>
      </c>
      <c r="K76" s="14">
        <v>3988.13</v>
      </c>
      <c r="L76" s="14">
        <v>0</v>
      </c>
    </row>
    <row r="77" spans="1:12">
      <c r="A77" t="s">
        <v>451</v>
      </c>
      <c r="B77" t="s">
        <v>452</v>
      </c>
      <c r="C77" t="s">
        <v>453</v>
      </c>
      <c r="D77" t="s">
        <v>454</v>
      </c>
      <c r="E77" t="s">
        <v>455</v>
      </c>
      <c r="F77" s="14">
        <v>0</v>
      </c>
      <c r="G77" s="14">
        <v>0</v>
      </c>
      <c r="H77" s="14">
        <v>0</v>
      </c>
      <c r="I77" t="s">
        <v>456</v>
      </c>
      <c r="J77" s="14">
        <v>87250</v>
      </c>
      <c r="K77" s="14">
        <v>33696.720000000001</v>
      </c>
      <c r="L77" s="14">
        <v>0</v>
      </c>
    </row>
    <row r="78" spans="1:12">
      <c r="A78" t="s">
        <v>457</v>
      </c>
      <c r="B78" t="s">
        <v>458</v>
      </c>
      <c r="C78" t="s">
        <v>459</v>
      </c>
      <c r="D78" t="s">
        <v>460</v>
      </c>
      <c r="E78" t="s">
        <v>461</v>
      </c>
      <c r="F78" s="14">
        <v>258152</v>
      </c>
      <c r="G78" s="14">
        <v>327435.57</v>
      </c>
      <c r="H78" s="14">
        <v>0</v>
      </c>
      <c r="I78" t="s">
        <v>462</v>
      </c>
      <c r="J78" s="14">
        <v>17152</v>
      </c>
      <c r="K78" s="14">
        <v>4222.58</v>
      </c>
      <c r="L78" s="14">
        <v>0</v>
      </c>
    </row>
    <row r="79" spans="1:12">
      <c r="A79" t="s">
        <v>463</v>
      </c>
      <c r="B79" t="s">
        <v>464</v>
      </c>
      <c r="C79" t="s">
        <v>465</v>
      </c>
      <c r="D79" t="s">
        <v>466</v>
      </c>
      <c r="E79" t="s">
        <v>467</v>
      </c>
      <c r="F79" s="14">
        <v>0</v>
      </c>
      <c r="G79" s="14">
        <v>0</v>
      </c>
      <c r="H79" s="14">
        <v>0</v>
      </c>
      <c r="I79" t="s">
        <v>468</v>
      </c>
      <c r="J79" s="14">
        <v>121000</v>
      </c>
      <c r="K79" s="14">
        <v>151428.54999999999</v>
      </c>
      <c r="L79" s="14">
        <v>0</v>
      </c>
    </row>
    <row r="80" spans="1:12">
      <c r="A80" t="s">
        <v>469</v>
      </c>
      <c r="B80" t="s">
        <v>470</v>
      </c>
      <c r="C80" t="s">
        <v>471</v>
      </c>
      <c r="D80" t="s">
        <v>472</v>
      </c>
      <c r="E80" t="s">
        <v>473</v>
      </c>
      <c r="F80" s="14">
        <v>0</v>
      </c>
      <c r="G80" s="14">
        <v>0</v>
      </c>
      <c r="H80" s="14">
        <v>0</v>
      </c>
      <c r="I80" t="s">
        <v>474</v>
      </c>
      <c r="J80" s="14">
        <v>120000</v>
      </c>
      <c r="K80" s="14">
        <v>171784.44</v>
      </c>
      <c r="L80" s="14">
        <v>0</v>
      </c>
    </row>
    <row r="81" spans="1:12">
      <c r="A81" t="s">
        <v>475</v>
      </c>
      <c r="B81" t="s">
        <v>476</v>
      </c>
      <c r="C81" t="s">
        <v>477</v>
      </c>
      <c r="D81" t="s">
        <v>478</v>
      </c>
      <c r="E81" t="s">
        <v>479</v>
      </c>
      <c r="F81" s="14">
        <v>3000</v>
      </c>
      <c r="G81" s="14">
        <v>9985</v>
      </c>
      <c r="H81" s="14">
        <v>0</v>
      </c>
      <c r="I81" t="s">
        <v>480</v>
      </c>
      <c r="J81" s="14">
        <v>3000</v>
      </c>
      <c r="K81" s="14">
        <v>3685</v>
      </c>
      <c r="L81" s="14">
        <v>0</v>
      </c>
    </row>
    <row r="82" spans="1:12">
      <c r="A82" t="s">
        <v>481</v>
      </c>
      <c r="B82" t="s">
        <v>482</v>
      </c>
      <c r="C82" t="s">
        <v>483</v>
      </c>
      <c r="D82" t="s">
        <v>484</v>
      </c>
      <c r="E82" t="s">
        <v>485</v>
      </c>
      <c r="F82" s="14">
        <v>0</v>
      </c>
      <c r="G82" s="14">
        <v>0</v>
      </c>
      <c r="H82" s="14">
        <v>0</v>
      </c>
      <c r="I82" t="s">
        <v>486</v>
      </c>
      <c r="J82" s="14">
        <v>0</v>
      </c>
      <c r="K82" s="14">
        <v>6300</v>
      </c>
      <c r="L82" s="14">
        <v>0</v>
      </c>
    </row>
    <row r="83" spans="1:12">
      <c r="A83" t="s">
        <v>487</v>
      </c>
      <c r="B83" t="s">
        <v>488</v>
      </c>
      <c r="C83" t="s">
        <v>489</v>
      </c>
      <c r="D83" t="s">
        <v>490</v>
      </c>
      <c r="E83" t="s">
        <v>491</v>
      </c>
      <c r="F83" s="14">
        <v>2619100</v>
      </c>
      <c r="G83" s="14">
        <v>2579719.83</v>
      </c>
      <c r="H83" s="14">
        <v>0</v>
      </c>
      <c r="I83" t="s">
        <v>492</v>
      </c>
      <c r="J83" s="14">
        <v>1405000</v>
      </c>
      <c r="K83" s="14">
        <v>449199.08</v>
      </c>
      <c r="L83" s="14">
        <v>0</v>
      </c>
    </row>
    <row r="84" spans="1:12">
      <c r="A84" t="s">
        <v>493</v>
      </c>
      <c r="B84" t="s">
        <v>494</v>
      </c>
      <c r="C84" t="s">
        <v>495</v>
      </c>
      <c r="D84" t="s">
        <v>496</v>
      </c>
      <c r="E84" t="s">
        <v>497</v>
      </c>
      <c r="F84" s="14">
        <v>0</v>
      </c>
      <c r="G84" s="14">
        <v>0</v>
      </c>
      <c r="H84" s="14">
        <v>0</v>
      </c>
      <c r="I84" t="s">
        <v>498</v>
      </c>
      <c r="J84" s="14">
        <v>949100</v>
      </c>
      <c r="K84" s="14">
        <v>2027362.68</v>
      </c>
      <c r="L84" s="14">
        <v>0</v>
      </c>
    </row>
    <row r="85" spans="1:12">
      <c r="A85" t="s">
        <v>499</v>
      </c>
      <c r="B85" t="s">
        <v>500</v>
      </c>
      <c r="C85" t="s">
        <v>501</v>
      </c>
      <c r="D85" t="s">
        <v>502</v>
      </c>
      <c r="E85" t="s">
        <v>503</v>
      </c>
      <c r="F85" s="14">
        <v>0</v>
      </c>
      <c r="G85" s="14">
        <v>0</v>
      </c>
      <c r="H85" s="14">
        <v>0</v>
      </c>
      <c r="I85" t="s">
        <v>504</v>
      </c>
      <c r="J85" s="14">
        <v>265000</v>
      </c>
      <c r="K85" s="14">
        <v>103158.07</v>
      </c>
      <c r="L85" s="14">
        <v>0</v>
      </c>
    </row>
    <row r="86" spans="1:12">
      <c r="A86" t="s">
        <v>505</v>
      </c>
      <c r="B86" t="s">
        <v>506</v>
      </c>
      <c r="C86" t="s">
        <v>507</v>
      </c>
      <c r="D86" t="s">
        <v>508</v>
      </c>
      <c r="E86" t="s">
        <v>509</v>
      </c>
      <c r="F86" s="14">
        <v>20000</v>
      </c>
      <c r="G86" s="14">
        <v>40610.06</v>
      </c>
      <c r="H86" s="14">
        <v>0</v>
      </c>
      <c r="I86" t="s">
        <v>510</v>
      </c>
      <c r="J86" s="14">
        <v>20000</v>
      </c>
      <c r="K86" s="14">
        <v>40610.06</v>
      </c>
      <c r="L86" s="14">
        <v>0</v>
      </c>
    </row>
    <row r="87" spans="1:12">
      <c r="A87" t="s">
        <v>511</v>
      </c>
      <c r="B87" t="s">
        <v>512</v>
      </c>
      <c r="C87" t="s">
        <v>513</v>
      </c>
      <c r="D87" t="s">
        <v>514</v>
      </c>
      <c r="E87" t="s">
        <v>515</v>
      </c>
      <c r="F87" s="14">
        <v>165000</v>
      </c>
      <c r="G87" s="14">
        <v>152695.17000000001</v>
      </c>
      <c r="H87" s="14">
        <v>0</v>
      </c>
      <c r="I87" t="s">
        <v>516</v>
      </c>
      <c r="J87" s="14">
        <v>15000</v>
      </c>
      <c r="K87" s="14">
        <v>8762.5</v>
      </c>
      <c r="L87" s="14">
        <v>0</v>
      </c>
    </row>
    <row r="88" spans="1:12">
      <c r="A88" t="s">
        <v>517</v>
      </c>
      <c r="B88" t="s">
        <v>518</v>
      </c>
      <c r="C88" t="s">
        <v>519</v>
      </c>
      <c r="D88" t="s">
        <v>520</v>
      </c>
      <c r="E88" t="s">
        <v>521</v>
      </c>
      <c r="F88" s="14">
        <v>0</v>
      </c>
      <c r="G88" s="14">
        <v>0</v>
      </c>
      <c r="H88" s="14">
        <v>0</v>
      </c>
      <c r="I88" t="s">
        <v>522</v>
      </c>
      <c r="J88" s="14">
        <v>20000</v>
      </c>
      <c r="K88" s="14">
        <v>0</v>
      </c>
      <c r="L88" s="14">
        <v>0</v>
      </c>
    </row>
    <row r="89" spans="1:12">
      <c r="A89" t="s">
        <v>523</v>
      </c>
      <c r="B89" t="s">
        <v>524</v>
      </c>
      <c r="C89" t="s">
        <v>525</v>
      </c>
      <c r="D89" t="s">
        <v>526</v>
      </c>
      <c r="E89" t="s">
        <v>527</v>
      </c>
      <c r="F89" s="14">
        <v>0</v>
      </c>
      <c r="G89" s="14">
        <v>0</v>
      </c>
      <c r="H89" s="14">
        <v>0</v>
      </c>
      <c r="I89" t="s">
        <v>528</v>
      </c>
      <c r="J89" s="14">
        <v>75000</v>
      </c>
      <c r="K89" s="14">
        <v>75399.75</v>
      </c>
      <c r="L89" s="14">
        <v>0</v>
      </c>
    </row>
    <row r="90" spans="1:12">
      <c r="A90" t="s">
        <v>529</v>
      </c>
      <c r="B90" t="s">
        <v>530</v>
      </c>
      <c r="C90" t="s">
        <v>531</v>
      </c>
      <c r="D90" t="s">
        <v>532</v>
      </c>
      <c r="E90" t="s">
        <v>533</v>
      </c>
      <c r="F90" s="14">
        <v>0</v>
      </c>
      <c r="G90" s="14">
        <v>0</v>
      </c>
      <c r="H90" s="14">
        <v>0</v>
      </c>
      <c r="I90" t="s">
        <v>534</v>
      </c>
      <c r="J90" s="14">
        <v>55000</v>
      </c>
      <c r="K90" s="14">
        <v>68532.92</v>
      </c>
      <c r="L90" s="14">
        <v>0</v>
      </c>
    </row>
    <row r="91" spans="1:12">
      <c r="A91" t="s">
        <v>535</v>
      </c>
      <c r="B91" t="s">
        <v>536</v>
      </c>
      <c r="C91" t="s">
        <v>537</v>
      </c>
      <c r="D91" t="s">
        <v>538</v>
      </c>
      <c r="E91" t="s">
        <v>539</v>
      </c>
      <c r="F91" s="14">
        <v>17848</v>
      </c>
      <c r="G91" s="14">
        <v>30824.45</v>
      </c>
      <c r="H91" s="14">
        <v>0</v>
      </c>
      <c r="I91" t="s">
        <v>540</v>
      </c>
      <c r="J91" s="14">
        <v>7848</v>
      </c>
      <c r="K91" s="14">
        <v>27189.56</v>
      </c>
      <c r="L91" s="14">
        <v>0</v>
      </c>
    </row>
    <row r="92" spans="1:12">
      <c r="A92" t="s">
        <v>541</v>
      </c>
      <c r="B92" t="s">
        <v>542</v>
      </c>
      <c r="C92" t="s">
        <v>543</v>
      </c>
      <c r="D92" t="s">
        <v>544</v>
      </c>
      <c r="E92" t="s">
        <v>545</v>
      </c>
      <c r="F92" s="14">
        <v>0</v>
      </c>
      <c r="G92" s="14">
        <v>0</v>
      </c>
      <c r="H92" s="14">
        <v>0</v>
      </c>
      <c r="I92" t="s">
        <v>546</v>
      </c>
      <c r="J92" s="14">
        <v>10000</v>
      </c>
      <c r="K92" s="14">
        <v>3634.89</v>
      </c>
      <c r="L92" s="14">
        <v>0</v>
      </c>
    </row>
    <row r="93" spans="1:12">
      <c r="A93" t="s">
        <v>547</v>
      </c>
      <c r="B93" t="s">
        <v>548</v>
      </c>
      <c r="C93" t="s">
        <v>549</v>
      </c>
      <c r="D93" t="s">
        <v>550</v>
      </c>
      <c r="E93" t="s">
        <v>551</v>
      </c>
      <c r="F93" s="14">
        <v>500</v>
      </c>
      <c r="G93" s="14">
        <v>19476.27</v>
      </c>
      <c r="H93" s="14">
        <v>0</v>
      </c>
      <c r="I93" t="s">
        <v>552</v>
      </c>
      <c r="J93" s="14">
        <v>0</v>
      </c>
      <c r="K93" s="14">
        <v>540.32000000000005</v>
      </c>
      <c r="L93" s="14">
        <v>0</v>
      </c>
    </row>
    <row r="94" spans="1:12">
      <c r="A94" t="s">
        <v>553</v>
      </c>
      <c r="B94" t="s">
        <v>554</v>
      </c>
      <c r="C94" t="s">
        <v>555</v>
      </c>
      <c r="D94" t="s">
        <v>556</v>
      </c>
      <c r="E94" t="s">
        <v>557</v>
      </c>
      <c r="F94" s="14">
        <v>0</v>
      </c>
      <c r="G94" s="14">
        <v>0</v>
      </c>
      <c r="H94" s="14">
        <v>0</v>
      </c>
      <c r="I94" t="s">
        <v>558</v>
      </c>
      <c r="J94" s="14">
        <v>500</v>
      </c>
      <c r="K94" s="14">
        <v>18935.95</v>
      </c>
      <c r="L94" s="14">
        <v>0</v>
      </c>
    </row>
    <row r="95" spans="1:12">
      <c r="A95" t="s">
        <v>559</v>
      </c>
      <c r="B95" t="s">
        <v>560</v>
      </c>
      <c r="C95" t="s">
        <v>561</v>
      </c>
      <c r="D95" t="s">
        <v>562</v>
      </c>
      <c r="E95" t="s">
        <v>563</v>
      </c>
      <c r="F95" s="14">
        <v>230900</v>
      </c>
      <c r="G95" s="14">
        <v>155131.69</v>
      </c>
      <c r="H95" s="14">
        <v>0</v>
      </c>
      <c r="I95" t="s">
        <v>564</v>
      </c>
      <c r="J95" s="14">
        <v>0</v>
      </c>
      <c r="K95" s="14">
        <v>6071.5</v>
      </c>
      <c r="L95" s="14">
        <v>0</v>
      </c>
    </row>
    <row r="96" spans="1:12">
      <c r="A96" t="s">
        <v>565</v>
      </c>
      <c r="B96" t="s">
        <v>566</v>
      </c>
      <c r="C96" t="s">
        <v>567</v>
      </c>
      <c r="D96" t="s">
        <v>568</v>
      </c>
      <c r="E96" t="s">
        <v>569</v>
      </c>
      <c r="F96" s="14">
        <v>0</v>
      </c>
      <c r="G96" s="14">
        <v>0</v>
      </c>
      <c r="H96" s="14">
        <v>0</v>
      </c>
      <c r="I96" t="s">
        <v>570</v>
      </c>
      <c r="J96" s="14">
        <v>10000</v>
      </c>
      <c r="K96" s="14">
        <v>9816.76</v>
      </c>
      <c r="L96" s="14">
        <v>0</v>
      </c>
    </row>
    <row r="97" spans="1:12">
      <c r="A97" t="s">
        <v>571</v>
      </c>
      <c r="B97" t="s">
        <v>572</v>
      </c>
      <c r="C97" t="s">
        <v>573</v>
      </c>
      <c r="D97" t="s">
        <v>574</v>
      </c>
      <c r="E97" t="s">
        <v>575</v>
      </c>
      <c r="F97" s="14">
        <v>0</v>
      </c>
      <c r="G97" s="14">
        <v>0</v>
      </c>
      <c r="H97" s="14">
        <v>0</v>
      </c>
      <c r="I97" t="s">
        <v>576</v>
      </c>
      <c r="J97" s="14">
        <v>155900</v>
      </c>
      <c r="K97" s="14">
        <v>123140.13</v>
      </c>
      <c r="L97" s="14">
        <v>0</v>
      </c>
    </row>
    <row r="98" spans="1:12">
      <c r="A98" t="s">
        <v>577</v>
      </c>
      <c r="B98" t="s">
        <v>578</v>
      </c>
      <c r="C98" t="s">
        <v>579</v>
      </c>
      <c r="D98" t="s">
        <v>580</v>
      </c>
      <c r="E98" t="s">
        <v>581</v>
      </c>
      <c r="F98" s="14">
        <v>0</v>
      </c>
      <c r="G98" s="14">
        <v>0</v>
      </c>
      <c r="H98" s="14">
        <v>0</v>
      </c>
      <c r="I98" t="s">
        <v>582</v>
      </c>
      <c r="J98" s="14">
        <v>65000</v>
      </c>
      <c r="K98" s="14">
        <v>16103.3</v>
      </c>
      <c r="L98" s="14">
        <v>0</v>
      </c>
    </row>
    <row r="99" spans="1:12">
      <c r="A99" t="s">
        <v>583</v>
      </c>
      <c r="B99" t="s">
        <v>584</v>
      </c>
      <c r="C99" t="s">
        <v>585</v>
      </c>
      <c r="D99" t="s">
        <v>586</v>
      </c>
      <c r="E99" t="s">
        <v>587</v>
      </c>
      <c r="F99" s="14">
        <v>38000</v>
      </c>
      <c r="G99" s="14">
        <v>73181.61</v>
      </c>
      <c r="H99" s="14">
        <v>0</v>
      </c>
      <c r="I99" t="s">
        <v>588</v>
      </c>
      <c r="J99" s="14">
        <v>0</v>
      </c>
      <c r="K99" s="14">
        <v>70</v>
      </c>
      <c r="L99" s="14">
        <v>0</v>
      </c>
    </row>
    <row r="100" spans="1:12">
      <c r="A100" t="s">
        <v>589</v>
      </c>
      <c r="B100" t="s">
        <v>590</v>
      </c>
      <c r="C100" t="s">
        <v>591</v>
      </c>
      <c r="D100" t="s">
        <v>592</v>
      </c>
      <c r="E100" t="s">
        <v>593</v>
      </c>
      <c r="F100" s="14">
        <v>0</v>
      </c>
      <c r="G100" s="14">
        <v>0</v>
      </c>
      <c r="H100" s="14">
        <v>0</v>
      </c>
      <c r="I100" t="s">
        <v>594</v>
      </c>
      <c r="J100" s="14">
        <v>28000</v>
      </c>
      <c r="K100" s="14">
        <v>62101.81</v>
      </c>
      <c r="L100" s="14">
        <v>0</v>
      </c>
    </row>
    <row r="101" spans="1:12">
      <c r="A101" t="s">
        <v>595</v>
      </c>
      <c r="B101" t="s">
        <v>596</v>
      </c>
      <c r="C101" t="s">
        <v>597</v>
      </c>
      <c r="D101" t="s">
        <v>598</v>
      </c>
      <c r="E101" t="s">
        <v>599</v>
      </c>
      <c r="F101" s="14">
        <v>0</v>
      </c>
      <c r="G101" s="14">
        <v>0</v>
      </c>
      <c r="H101" s="14">
        <v>0</v>
      </c>
      <c r="I101" t="s">
        <v>600</v>
      </c>
      <c r="J101" s="14">
        <v>10000</v>
      </c>
      <c r="K101" s="14">
        <v>11009.8</v>
      </c>
      <c r="L101" s="14">
        <v>0</v>
      </c>
    </row>
    <row r="102" spans="1:12">
      <c r="A102" t="s">
        <v>601</v>
      </c>
      <c r="B102" t="s">
        <v>602</v>
      </c>
      <c r="C102" t="s">
        <v>603</v>
      </c>
      <c r="D102" t="s">
        <v>604</v>
      </c>
      <c r="E102" t="s">
        <v>605</v>
      </c>
      <c r="F102" s="14">
        <v>18200</v>
      </c>
      <c r="G102" s="14">
        <v>11478.5</v>
      </c>
      <c r="H102" s="14">
        <v>0</v>
      </c>
      <c r="I102" t="s">
        <v>606</v>
      </c>
      <c r="J102" s="14">
        <v>15000</v>
      </c>
      <c r="K102" s="14">
        <v>11126</v>
      </c>
      <c r="L102" s="14">
        <v>0</v>
      </c>
    </row>
    <row r="103" spans="1:12">
      <c r="A103" t="s">
        <v>607</v>
      </c>
      <c r="B103" t="s">
        <v>608</v>
      </c>
      <c r="C103" t="s">
        <v>609</v>
      </c>
      <c r="D103" t="s">
        <v>610</v>
      </c>
      <c r="E103" t="s">
        <v>611</v>
      </c>
      <c r="F103" s="14">
        <v>0</v>
      </c>
      <c r="G103" s="14">
        <v>0</v>
      </c>
      <c r="H103" s="14">
        <v>0</v>
      </c>
      <c r="I103" t="s">
        <v>612</v>
      </c>
      <c r="J103" s="14">
        <v>3000</v>
      </c>
      <c r="K103" s="14">
        <v>0</v>
      </c>
      <c r="L103" s="14">
        <v>0</v>
      </c>
    </row>
    <row r="104" spans="1:12">
      <c r="A104" t="s">
        <v>613</v>
      </c>
      <c r="B104" t="s">
        <v>614</v>
      </c>
      <c r="C104" t="s">
        <v>615</v>
      </c>
      <c r="D104" t="s">
        <v>616</v>
      </c>
      <c r="E104" t="s">
        <v>617</v>
      </c>
      <c r="F104" s="14">
        <v>0</v>
      </c>
      <c r="G104" s="14">
        <v>0</v>
      </c>
      <c r="H104" s="14">
        <v>0</v>
      </c>
      <c r="I104" t="s">
        <v>618</v>
      </c>
      <c r="J104" s="14">
        <v>200</v>
      </c>
      <c r="K104" s="14">
        <v>352.5</v>
      </c>
      <c r="L104" s="14">
        <v>0</v>
      </c>
    </row>
    <row r="105" spans="1:12">
      <c r="A105" t="s">
        <v>619</v>
      </c>
      <c r="B105" t="s">
        <v>620</v>
      </c>
      <c r="C105" t="s">
        <v>621</v>
      </c>
      <c r="D105" t="s">
        <v>622</v>
      </c>
      <c r="E105" t="s">
        <v>623</v>
      </c>
      <c r="F105" s="14">
        <v>288000</v>
      </c>
      <c r="G105" s="14">
        <v>156373.43</v>
      </c>
      <c r="H105" s="14">
        <v>0</v>
      </c>
      <c r="I105" t="s">
        <v>624</v>
      </c>
      <c r="J105" s="14">
        <v>150000</v>
      </c>
      <c r="K105" s="14">
        <v>124751.23</v>
      </c>
      <c r="L105" s="14">
        <v>0</v>
      </c>
    </row>
    <row r="106" spans="1:12">
      <c r="A106" t="s">
        <v>625</v>
      </c>
      <c r="B106" t="s">
        <v>626</v>
      </c>
      <c r="C106" t="s">
        <v>627</v>
      </c>
      <c r="D106" t="s">
        <v>628</v>
      </c>
      <c r="E106" t="s">
        <v>629</v>
      </c>
      <c r="F106" s="14">
        <v>0</v>
      </c>
      <c r="G106" s="14">
        <v>0</v>
      </c>
      <c r="H106" s="14">
        <v>0</v>
      </c>
      <c r="I106" t="s">
        <v>630</v>
      </c>
      <c r="J106" s="14">
        <v>120000</v>
      </c>
      <c r="K106" s="14">
        <v>16296.74</v>
      </c>
      <c r="L106" s="14">
        <v>0</v>
      </c>
    </row>
    <row r="107" spans="1:12">
      <c r="A107" t="s">
        <v>631</v>
      </c>
      <c r="B107" t="s">
        <v>632</v>
      </c>
      <c r="C107" t="s">
        <v>633</v>
      </c>
      <c r="D107" t="s">
        <v>634</v>
      </c>
      <c r="E107" t="s">
        <v>635</v>
      </c>
      <c r="F107" s="14">
        <v>0</v>
      </c>
      <c r="G107" s="14">
        <v>0</v>
      </c>
      <c r="H107" s="14">
        <v>0</v>
      </c>
      <c r="I107" t="s">
        <v>636</v>
      </c>
      <c r="J107" s="14">
        <v>18000</v>
      </c>
      <c r="K107" s="14">
        <v>15325.46</v>
      </c>
      <c r="L107" s="14">
        <v>0</v>
      </c>
    </row>
    <row r="108" spans="1:12">
      <c r="A108" t="s">
        <v>637</v>
      </c>
      <c r="B108" t="s">
        <v>638</v>
      </c>
      <c r="C108" t="s">
        <v>639</v>
      </c>
      <c r="D108" t="s">
        <v>640</v>
      </c>
      <c r="E108" t="s">
        <v>641</v>
      </c>
      <c r="F108" s="14">
        <v>28550</v>
      </c>
      <c r="G108" s="14">
        <v>24130.33</v>
      </c>
      <c r="H108" s="14">
        <v>0</v>
      </c>
      <c r="I108" t="s">
        <v>642</v>
      </c>
      <c r="J108" s="14">
        <v>28000</v>
      </c>
      <c r="K108" s="14">
        <v>22034.57</v>
      </c>
      <c r="L108" s="14">
        <v>0</v>
      </c>
    </row>
    <row r="109" spans="1:12">
      <c r="A109" t="s">
        <v>643</v>
      </c>
      <c r="B109" t="s">
        <v>644</v>
      </c>
      <c r="C109" t="s">
        <v>645</v>
      </c>
      <c r="D109" t="s">
        <v>646</v>
      </c>
      <c r="E109" t="s">
        <v>647</v>
      </c>
      <c r="F109" s="14">
        <v>0</v>
      </c>
      <c r="G109" s="14">
        <v>0</v>
      </c>
      <c r="H109" s="14">
        <v>0</v>
      </c>
      <c r="I109" t="s">
        <v>648</v>
      </c>
      <c r="J109" s="14">
        <v>550</v>
      </c>
      <c r="K109" s="14">
        <v>2095.7600000000002</v>
      </c>
      <c r="L109" s="14">
        <v>0</v>
      </c>
    </row>
    <row r="110" spans="1:12">
      <c r="A110" t="s">
        <v>649</v>
      </c>
      <c r="B110" t="s">
        <v>650</v>
      </c>
      <c r="C110" t="s">
        <v>651</v>
      </c>
      <c r="D110" t="s">
        <v>652</v>
      </c>
      <c r="E110" t="s">
        <v>653</v>
      </c>
      <c r="F110" s="14">
        <v>12000</v>
      </c>
      <c r="G110" s="14">
        <v>16780.54</v>
      </c>
      <c r="H110" s="14">
        <v>0</v>
      </c>
      <c r="I110" t="s">
        <v>654</v>
      </c>
      <c r="J110" s="14">
        <v>12000</v>
      </c>
      <c r="K110" s="14">
        <v>14784.66</v>
      </c>
      <c r="L110" s="14">
        <v>0</v>
      </c>
    </row>
    <row r="111" spans="1:12">
      <c r="A111" t="s">
        <v>655</v>
      </c>
      <c r="B111" t="s">
        <v>656</v>
      </c>
      <c r="C111" t="s">
        <v>657</v>
      </c>
      <c r="D111" t="s">
        <v>658</v>
      </c>
      <c r="E111" t="s">
        <v>659</v>
      </c>
      <c r="F111" s="14">
        <v>0</v>
      </c>
      <c r="G111" s="14">
        <v>0</v>
      </c>
      <c r="H111" s="14">
        <v>0</v>
      </c>
      <c r="I111" t="s">
        <v>660</v>
      </c>
      <c r="J111" s="14">
        <v>0</v>
      </c>
      <c r="K111" s="14">
        <v>1812.54</v>
      </c>
      <c r="L111" s="14">
        <v>0</v>
      </c>
    </row>
    <row r="112" spans="1:12">
      <c r="A112" t="s">
        <v>661</v>
      </c>
      <c r="B112" t="s">
        <v>662</v>
      </c>
      <c r="C112" t="s">
        <v>663</v>
      </c>
      <c r="D112" t="s">
        <v>664</v>
      </c>
      <c r="E112" t="s">
        <v>665</v>
      </c>
      <c r="F112" s="14">
        <v>0</v>
      </c>
      <c r="G112" s="14">
        <v>0</v>
      </c>
      <c r="H112" s="14">
        <v>0</v>
      </c>
      <c r="I112" t="s">
        <v>666</v>
      </c>
      <c r="J112" s="14">
        <v>0</v>
      </c>
      <c r="K112" s="14">
        <v>183.34</v>
      </c>
      <c r="L112" s="14">
        <v>0</v>
      </c>
    </row>
    <row r="113" spans="1:12">
      <c r="A113" t="s">
        <v>667</v>
      </c>
      <c r="B113" t="s">
        <v>668</v>
      </c>
      <c r="C113" t="s">
        <v>669</v>
      </c>
      <c r="D113" t="s">
        <v>670</v>
      </c>
      <c r="E113" t="s">
        <v>671</v>
      </c>
      <c r="F113" s="14">
        <v>0</v>
      </c>
      <c r="G113" s="14">
        <v>111</v>
      </c>
      <c r="H113" s="14">
        <v>0</v>
      </c>
      <c r="I113" t="s">
        <v>672</v>
      </c>
      <c r="J113" s="14">
        <v>0</v>
      </c>
      <c r="K113" s="14">
        <v>111</v>
      </c>
      <c r="L113" s="14">
        <v>0</v>
      </c>
    </row>
    <row r="114" spans="1:12">
      <c r="A114" t="s">
        <v>673</v>
      </c>
      <c r="B114" t="s">
        <v>674</v>
      </c>
      <c r="C114" t="s">
        <v>675</v>
      </c>
      <c r="D114" t="s">
        <v>676</v>
      </c>
      <c r="E114" t="s">
        <v>677</v>
      </c>
      <c r="F114" s="14">
        <v>0</v>
      </c>
      <c r="G114" s="14">
        <v>299960</v>
      </c>
      <c r="H114" s="14">
        <v>0</v>
      </c>
      <c r="I114" t="s">
        <v>678</v>
      </c>
      <c r="J114" s="14">
        <v>0</v>
      </c>
      <c r="K114" s="14">
        <v>299960</v>
      </c>
      <c r="L114" s="14">
        <v>0</v>
      </c>
    </row>
    <row r="115" spans="1:12">
      <c r="A115" t="s">
        <v>679</v>
      </c>
      <c r="B115" t="s">
        <v>680</v>
      </c>
      <c r="C115" t="s">
        <v>681</v>
      </c>
      <c r="D115" t="s">
        <v>682</v>
      </c>
      <c r="E115" t="s">
        <v>683</v>
      </c>
      <c r="F115" s="14">
        <v>0</v>
      </c>
      <c r="G115" s="14">
        <v>11400</v>
      </c>
      <c r="H115" s="14">
        <v>0</v>
      </c>
      <c r="I115" t="s">
        <v>684</v>
      </c>
      <c r="J115" s="14">
        <v>0</v>
      </c>
      <c r="K115" s="14">
        <v>11400</v>
      </c>
      <c r="L115" s="14">
        <v>0</v>
      </c>
    </row>
    <row r="116" spans="1:12">
      <c r="A116" t="s">
        <v>685</v>
      </c>
      <c r="B116" t="s">
        <v>686</v>
      </c>
      <c r="C116" t="s">
        <v>687</v>
      </c>
      <c r="D116" t="s">
        <v>688</v>
      </c>
      <c r="E116" t="s">
        <v>689</v>
      </c>
      <c r="F116" s="14">
        <v>30000</v>
      </c>
      <c r="G116" s="14">
        <v>35661.25</v>
      </c>
      <c r="H116" s="14">
        <v>0</v>
      </c>
      <c r="I116" t="s">
        <v>690</v>
      </c>
      <c r="J116" s="14">
        <v>30000</v>
      </c>
      <c r="K116" s="14">
        <v>35661.25</v>
      </c>
      <c r="L116" s="14">
        <v>0</v>
      </c>
    </row>
    <row r="117" spans="1:12">
      <c r="A117" t="s">
        <v>691</v>
      </c>
      <c r="B117" t="s">
        <v>692</v>
      </c>
      <c r="C117" t="s">
        <v>693</v>
      </c>
      <c r="D117" t="s">
        <v>694</v>
      </c>
      <c r="E117" t="s">
        <v>695</v>
      </c>
      <c r="F117" s="14">
        <v>53000</v>
      </c>
      <c r="G117" s="14">
        <v>55300</v>
      </c>
      <c r="H117" s="14">
        <v>0</v>
      </c>
      <c r="I117" t="s">
        <v>696</v>
      </c>
      <c r="J117" s="14">
        <v>0</v>
      </c>
      <c r="K117" s="14">
        <v>1000</v>
      </c>
      <c r="L117" s="14">
        <v>0</v>
      </c>
    </row>
    <row r="118" spans="1:12">
      <c r="A118" t="s">
        <v>697</v>
      </c>
      <c r="B118" t="s">
        <v>698</v>
      </c>
      <c r="C118" t="s">
        <v>699</v>
      </c>
      <c r="D118" t="s">
        <v>700</v>
      </c>
      <c r="E118" t="s">
        <v>701</v>
      </c>
      <c r="F118" s="14">
        <v>0</v>
      </c>
      <c r="G118" s="14">
        <v>0</v>
      </c>
      <c r="H118" s="14">
        <v>0</v>
      </c>
      <c r="I118" t="s">
        <v>702</v>
      </c>
      <c r="J118" s="14">
        <v>27000</v>
      </c>
      <c r="K118" s="14">
        <v>42000</v>
      </c>
      <c r="L118" s="14">
        <v>0</v>
      </c>
    </row>
    <row r="119" spans="1:12">
      <c r="A119" t="s">
        <v>703</v>
      </c>
      <c r="B119" t="s">
        <v>704</v>
      </c>
      <c r="C119" t="s">
        <v>705</v>
      </c>
      <c r="D119" t="s">
        <v>706</v>
      </c>
      <c r="E119" t="s">
        <v>707</v>
      </c>
      <c r="F119" s="14">
        <v>0</v>
      </c>
      <c r="G119" s="14">
        <v>0</v>
      </c>
      <c r="H119" s="14">
        <v>0</v>
      </c>
      <c r="I119" t="s">
        <v>708</v>
      </c>
      <c r="J119" s="14">
        <v>25000</v>
      </c>
      <c r="K119" s="14">
        <v>12300</v>
      </c>
      <c r="L119" s="14">
        <v>0</v>
      </c>
    </row>
    <row r="120" spans="1:12">
      <c r="A120" t="s">
        <v>709</v>
      </c>
      <c r="B120" t="s">
        <v>710</v>
      </c>
      <c r="C120" t="s">
        <v>711</v>
      </c>
      <c r="D120" t="s">
        <v>712</v>
      </c>
      <c r="E120" t="s">
        <v>713</v>
      </c>
      <c r="F120" s="14">
        <v>0</v>
      </c>
      <c r="G120" s="14">
        <v>0</v>
      </c>
      <c r="H120" s="14">
        <v>0</v>
      </c>
      <c r="I120" t="s">
        <v>714</v>
      </c>
      <c r="J120" s="14">
        <v>1000</v>
      </c>
      <c r="K120" s="14">
        <v>0</v>
      </c>
      <c r="L120" s="14">
        <v>0</v>
      </c>
    </row>
    <row r="121" spans="1:12">
      <c r="A121" t="s">
        <v>715</v>
      </c>
      <c r="B121" t="s">
        <v>716</v>
      </c>
      <c r="C121" t="s">
        <v>717</v>
      </c>
      <c r="D121" t="s">
        <v>718</v>
      </c>
      <c r="E121" t="s">
        <v>719</v>
      </c>
      <c r="F121" s="14">
        <v>0</v>
      </c>
      <c r="G121" s="14">
        <v>125.66</v>
      </c>
      <c r="H121" s="14">
        <v>0</v>
      </c>
      <c r="I121" t="s">
        <v>720</v>
      </c>
      <c r="J121" s="14">
        <v>0</v>
      </c>
      <c r="K121" s="14">
        <v>125.66</v>
      </c>
      <c r="L121" s="14">
        <v>0</v>
      </c>
    </row>
    <row r="122" spans="1:12">
      <c r="A122" t="s">
        <v>721</v>
      </c>
      <c r="B122" t="s">
        <v>722</v>
      </c>
      <c r="C122" t="s">
        <v>723</v>
      </c>
      <c r="D122" t="s">
        <v>724</v>
      </c>
      <c r="E122" t="s">
        <v>725</v>
      </c>
      <c r="F122" s="14">
        <v>235000</v>
      </c>
      <c r="G122" s="14">
        <v>225911.86</v>
      </c>
      <c r="H122" s="14">
        <v>0</v>
      </c>
      <c r="I122" t="s">
        <v>726</v>
      </c>
      <c r="J122" s="14">
        <v>150000</v>
      </c>
      <c r="K122" s="14">
        <v>143568.75</v>
      </c>
      <c r="L122" s="14">
        <v>0</v>
      </c>
    </row>
    <row r="123" spans="1:12">
      <c r="A123" t="s">
        <v>727</v>
      </c>
      <c r="B123" t="s">
        <v>728</v>
      </c>
      <c r="C123" t="s">
        <v>729</v>
      </c>
      <c r="D123" t="s">
        <v>730</v>
      </c>
      <c r="E123" t="s">
        <v>731</v>
      </c>
      <c r="F123" s="14">
        <v>0</v>
      </c>
      <c r="G123" s="14">
        <v>0</v>
      </c>
      <c r="H123" s="14">
        <v>0</v>
      </c>
      <c r="I123" t="s">
        <v>732</v>
      </c>
      <c r="J123" s="14">
        <v>85000</v>
      </c>
      <c r="K123" s="14">
        <v>82343.11</v>
      </c>
      <c r="L123" s="14">
        <v>0</v>
      </c>
    </row>
    <row r="124" spans="1:12">
      <c r="A124" t="s">
        <v>733</v>
      </c>
      <c r="B124" t="s">
        <v>734</v>
      </c>
      <c r="C124" t="s">
        <v>735</v>
      </c>
      <c r="D124" t="s">
        <v>736</v>
      </c>
      <c r="E124" t="s">
        <v>737</v>
      </c>
      <c r="F124" s="14">
        <v>620000</v>
      </c>
      <c r="G124" s="14">
        <v>612266.86</v>
      </c>
      <c r="H124" s="14">
        <v>0</v>
      </c>
      <c r="I124" t="s">
        <v>738</v>
      </c>
      <c r="J124" s="14">
        <v>0</v>
      </c>
      <c r="K124" s="14">
        <v>5954.65</v>
      </c>
      <c r="L124" s="14">
        <v>0</v>
      </c>
    </row>
    <row r="125" spans="1:12">
      <c r="A125" t="s">
        <v>739</v>
      </c>
      <c r="B125" t="s">
        <v>740</v>
      </c>
      <c r="C125" t="s">
        <v>741</v>
      </c>
      <c r="D125" t="s">
        <v>742</v>
      </c>
      <c r="E125" t="s">
        <v>743</v>
      </c>
      <c r="F125" s="14">
        <v>0</v>
      </c>
      <c r="G125" s="14">
        <v>0</v>
      </c>
      <c r="H125" s="14">
        <v>0</v>
      </c>
      <c r="I125" t="s">
        <v>744</v>
      </c>
      <c r="J125" s="14">
        <v>520000</v>
      </c>
      <c r="K125" s="14">
        <v>557022.62</v>
      </c>
      <c r="L125" s="14">
        <v>0</v>
      </c>
    </row>
    <row r="126" spans="1:12">
      <c r="A126" t="s">
        <v>745</v>
      </c>
      <c r="B126" t="s">
        <v>746</v>
      </c>
      <c r="C126" t="s">
        <v>747</v>
      </c>
      <c r="D126" t="s">
        <v>748</v>
      </c>
      <c r="E126" t="s">
        <v>749</v>
      </c>
      <c r="F126" s="14">
        <v>0</v>
      </c>
      <c r="G126" s="14">
        <v>0</v>
      </c>
      <c r="H126" s="14">
        <v>0</v>
      </c>
      <c r="I126" t="s">
        <v>750</v>
      </c>
      <c r="J126" s="14">
        <v>15000</v>
      </c>
      <c r="K126" s="14">
        <v>14812.5</v>
      </c>
      <c r="L126" s="14">
        <v>0</v>
      </c>
    </row>
    <row r="127" spans="1:12">
      <c r="A127" t="s">
        <v>751</v>
      </c>
      <c r="B127" t="s">
        <v>752</v>
      </c>
      <c r="C127" t="s">
        <v>753</v>
      </c>
      <c r="D127" t="s">
        <v>754</v>
      </c>
      <c r="E127" t="s">
        <v>755</v>
      </c>
      <c r="F127" s="14">
        <v>0</v>
      </c>
      <c r="G127" s="14">
        <v>0</v>
      </c>
      <c r="H127" s="14">
        <v>0</v>
      </c>
      <c r="I127" t="s">
        <v>756</v>
      </c>
      <c r="J127" s="14">
        <v>45000</v>
      </c>
      <c r="K127" s="14">
        <v>0</v>
      </c>
      <c r="L127" s="14">
        <v>0</v>
      </c>
    </row>
    <row r="128" spans="1:12">
      <c r="A128" t="s">
        <v>757</v>
      </c>
      <c r="B128" t="s">
        <v>758</v>
      </c>
      <c r="C128" t="s">
        <v>759</v>
      </c>
      <c r="D128" t="s">
        <v>760</v>
      </c>
      <c r="E128" t="s">
        <v>761</v>
      </c>
      <c r="F128" s="14">
        <v>0</v>
      </c>
      <c r="G128" s="14">
        <v>0</v>
      </c>
      <c r="H128" s="14">
        <v>0</v>
      </c>
      <c r="I128" t="s">
        <v>762</v>
      </c>
      <c r="J128" s="14">
        <v>40000</v>
      </c>
      <c r="K128" s="14">
        <v>34477.089999999997</v>
      </c>
      <c r="L128" s="14">
        <v>0</v>
      </c>
    </row>
    <row r="129" spans="1:12">
      <c r="A129" t="s">
        <v>763</v>
      </c>
      <c r="B129" t="s">
        <v>764</v>
      </c>
      <c r="C129" t="s">
        <v>765</v>
      </c>
      <c r="D129" t="s">
        <v>766</v>
      </c>
      <c r="E129" t="s">
        <v>767</v>
      </c>
      <c r="F129" s="14">
        <v>25000</v>
      </c>
      <c r="G129" s="14">
        <v>21295.89</v>
      </c>
      <c r="H129" s="14">
        <v>0</v>
      </c>
      <c r="I129" t="s">
        <v>768</v>
      </c>
      <c r="J129" s="14">
        <v>15000</v>
      </c>
      <c r="K129" s="14">
        <v>12154.63</v>
      </c>
      <c r="L129" s="14">
        <v>0</v>
      </c>
    </row>
    <row r="130" spans="1:12">
      <c r="A130" t="s">
        <v>769</v>
      </c>
      <c r="B130" t="s">
        <v>770</v>
      </c>
      <c r="C130" t="s">
        <v>771</v>
      </c>
      <c r="D130" t="s">
        <v>772</v>
      </c>
      <c r="E130" t="s">
        <v>773</v>
      </c>
      <c r="F130" s="14">
        <v>0</v>
      </c>
      <c r="G130" s="14">
        <v>0</v>
      </c>
      <c r="H130" s="14">
        <v>0</v>
      </c>
      <c r="I130" t="s">
        <v>774</v>
      </c>
      <c r="J130" s="14">
        <v>10000</v>
      </c>
      <c r="K130" s="14">
        <v>9141.26</v>
      </c>
      <c r="L130" s="14">
        <v>0</v>
      </c>
    </row>
    <row r="131" spans="1:12">
      <c r="A131" t="s">
        <v>775</v>
      </c>
      <c r="B131" t="s">
        <v>776</v>
      </c>
      <c r="C131" t="s">
        <v>777</v>
      </c>
      <c r="D131" t="s">
        <v>778</v>
      </c>
      <c r="E131" t="s">
        <v>779</v>
      </c>
      <c r="F131" s="14">
        <v>38000</v>
      </c>
      <c r="G131" s="14">
        <v>30927.32</v>
      </c>
      <c r="H131" s="14">
        <v>0</v>
      </c>
      <c r="I131" t="s">
        <v>780</v>
      </c>
      <c r="J131" s="14">
        <v>30000</v>
      </c>
      <c r="K131" s="14">
        <v>29466.880000000001</v>
      </c>
      <c r="L131" s="14">
        <v>0</v>
      </c>
    </row>
    <row r="132" spans="1:12">
      <c r="A132" t="s">
        <v>781</v>
      </c>
      <c r="B132" t="s">
        <v>782</v>
      </c>
      <c r="C132" t="s">
        <v>783</v>
      </c>
      <c r="D132" t="s">
        <v>784</v>
      </c>
      <c r="E132" t="s">
        <v>785</v>
      </c>
      <c r="F132" s="14">
        <v>0</v>
      </c>
      <c r="G132" s="14">
        <v>0</v>
      </c>
      <c r="H132" s="14">
        <v>0</v>
      </c>
      <c r="I132" t="s">
        <v>786</v>
      </c>
      <c r="J132" s="14">
        <v>8000</v>
      </c>
      <c r="K132" s="14">
        <v>1460.44</v>
      </c>
      <c r="L132" s="14">
        <v>0</v>
      </c>
    </row>
    <row r="133" spans="1:12">
      <c r="A133" t="s">
        <v>787</v>
      </c>
      <c r="B133" t="s">
        <v>788</v>
      </c>
      <c r="C133" t="s">
        <v>789</v>
      </c>
      <c r="D133" t="s">
        <v>790</v>
      </c>
      <c r="E133" t="s">
        <v>791</v>
      </c>
      <c r="F133" s="14">
        <v>300000</v>
      </c>
      <c r="G133" s="14">
        <v>379950.03</v>
      </c>
      <c r="H133" s="14">
        <v>0</v>
      </c>
      <c r="I133" t="s">
        <v>792</v>
      </c>
      <c r="J133" s="14">
        <v>300000</v>
      </c>
      <c r="K133" s="14">
        <v>253844.97</v>
      </c>
      <c r="L133" s="14">
        <v>0</v>
      </c>
    </row>
    <row r="134" spans="1:12">
      <c r="A134" t="s">
        <v>793</v>
      </c>
      <c r="B134" t="s">
        <v>794</v>
      </c>
      <c r="C134" t="s">
        <v>795</v>
      </c>
      <c r="D134" t="s">
        <v>796</v>
      </c>
      <c r="E134" t="s">
        <v>797</v>
      </c>
      <c r="F134" s="14">
        <v>0</v>
      </c>
      <c r="G134" s="14">
        <v>0</v>
      </c>
      <c r="H134" s="14">
        <v>0</v>
      </c>
      <c r="I134" t="s">
        <v>798</v>
      </c>
      <c r="J134" s="14">
        <v>0</v>
      </c>
      <c r="K134" s="14">
        <v>126105.06</v>
      </c>
      <c r="L134" s="14">
        <v>0</v>
      </c>
    </row>
    <row r="135" spans="1:12">
      <c r="A135" t="s">
        <v>799</v>
      </c>
      <c r="B135" t="s">
        <v>800</v>
      </c>
      <c r="C135" t="s">
        <v>801</v>
      </c>
      <c r="D135" t="s">
        <v>802</v>
      </c>
      <c r="E135" t="s">
        <v>803</v>
      </c>
      <c r="F135" s="14">
        <v>60000</v>
      </c>
      <c r="G135" s="14">
        <v>53413.38</v>
      </c>
      <c r="H135" s="14">
        <v>0</v>
      </c>
      <c r="I135" t="s">
        <v>804</v>
      </c>
      <c r="J135" s="14">
        <v>60000</v>
      </c>
      <c r="K135" s="14">
        <v>53413.38</v>
      </c>
      <c r="L135" s="14">
        <v>0</v>
      </c>
    </row>
    <row r="136" spans="1:12">
      <c r="A136" t="s">
        <v>805</v>
      </c>
      <c r="B136" t="s">
        <v>806</v>
      </c>
      <c r="C136" t="s">
        <v>807</v>
      </c>
      <c r="D136" t="s">
        <v>808</v>
      </c>
      <c r="E136" t="s">
        <v>809</v>
      </c>
      <c r="F136" s="14">
        <v>133000</v>
      </c>
      <c r="G136" s="14">
        <v>0</v>
      </c>
      <c r="H136" s="14">
        <v>0</v>
      </c>
      <c r="I136" t="s">
        <v>810</v>
      </c>
      <c r="J136" s="14">
        <v>125000</v>
      </c>
      <c r="K136" s="14">
        <v>0</v>
      </c>
      <c r="L136" s="14">
        <v>0</v>
      </c>
    </row>
    <row r="137" spans="1:12">
      <c r="A137" t="s">
        <v>811</v>
      </c>
      <c r="B137" t="s">
        <v>812</v>
      </c>
      <c r="C137" t="s">
        <v>813</v>
      </c>
      <c r="D137" t="s">
        <v>814</v>
      </c>
      <c r="E137" t="s">
        <v>815</v>
      </c>
      <c r="F137" s="14">
        <v>0</v>
      </c>
      <c r="G137" s="14">
        <v>0</v>
      </c>
      <c r="H137" s="14">
        <v>0</v>
      </c>
      <c r="I137" t="s">
        <v>816</v>
      </c>
      <c r="J137" s="14">
        <v>8000</v>
      </c>
      <c r="K137" s="14">
        <v>0</v>
      </c>
      <c r="L137" s="14">
        <v>0</v>
      </c>
    </row>
    <row r="138" spans="1:12">
      <c r="A138" t="s">
        <v>817</v>
      </c>
      <c r="B138" t="s">
        <v>818</v>
      </c>
      <c r="C138" t="s">
        <v>819</v>
      </c>
      <c r="D138" t="s">
        <v>820</v>
      </c>
      <c r="E138" t="s">
        <v>821</v>
      </c>
      <c r="F138" s="14">
        <v>18000</v>
      </c>
      <c r="G138" s="14">
        <v>17525</v>
      </c>
      <c r="H138" s="14">
        <v>0</v>
      </c>
      <c r="I138" t="s">
        <v>822</v>
      </c>
      <c r="J138" s="14">
        <v>18000</v>
      </c>
      <c r="K138" s="14">
        <v>17525</v>
      </c>
      <c r="L138" s="14">
        <v>0</v>
      </c>
    </row>
    <row r="139" spans="1:12">
      <c r="A139" t="s">
        <v>823</v>
      </c>
      <c r="B139" t="s">
        <v>824</v>
      </c>
      <c r="C139" t="s">
        <v>825</v>
      </c>
      <c r="D139" t="s">
        <v>826</v>
      </c>
      <c r="E139" t="s">
        <v>827</v>
      </c>
      <c r="F139" s="14">
        <v>48900</v>
      </c>
      <c r="G139" s="14">
        <v>56426.73</v>
      </c>
      <c r="H139" s="14">
        <v>0</v>
      </c>
      <c r="I139" t="s">
        <v>828</v>
      </c>
      <c r="J139" s="14">
        <v>0</v>
      </c>
      <c r="K139" s="14">
        <v>9168.2000000000007</v>
      </c>
      <c r="L139" s="14">
        <v>0</v>
      </c>
    </row>
    <row r="140" spans="1:12">
      <c r="A140" t="s">
        <v>829</v>
      </c>
      <c r="B140" t="s">
        <v>830</v>
      </c>
      <c r="C140" t="s">
        <v>831</v>
      </c>
      <c r="D140" t="s">
        <v>832</v>
      </c>
      <c r="E140" t="s">
        <v>833</v>
      </c>
      <c r="F140" s="14">
        <v>0</v>
      </c>
      <c r="G140" s="14">
        <v>0</v>
      </c>
      <c r="H140" s="14">
        <v>0</v>
      </c>
      <c r="I140" t="s">
        <v>834</v>
      </c>
      <c r="J140" s="14">
        <v>40000</v>
      </c>
      <c r="K140" s="14">
        <v>46838.53</v>
      </c>
      <c r="L140" s="14">
        <v>0</v>
      </c>
    </row>
    <row r="141" spans="1:12">
      <c r="A141" t="s">
        <v>835</v>
      </c>
      <c r="B141" t="s">
        <v>836</v>
      </c>
      <c r="C141" t="s">
        <v>837</v>
      </c>
      <c r="D141" t="s">
        <v>838</v>
      </c>
      <c r="E141" t="s">
        <v>839</v>
      </c>
      <c r="F141" s="14">
        <v>0</v>
      </c>
      <c r="G141" s="14">
        <v>0</v>
      </c>
      <c r="H141" s="14">
        <v>0</v>
      </c>
      <c r="I141" t="s">
        <v>840</v>
      </c>
      <c r="J141" s="14">
        <v>4000</v>
      </c>
      <c r="K141" s="14">
        <v>0</v>
      </c>
      <c r="L141" s="14">
        <v>0</v>
      </c>
    </row>
    <row r="142" spans="1:12">
      <c r="A142" t="s">
        <v>841</v>
      </c>
      <c r="B142" t="s">
        <v>842</v>
      </c>
      <c r="C142" t="s">
        <v>843</v>
      </c>
      <c r="D142" t="s">
        <v>844</v>
      </c>
      <c r="E142" t="s">
        <v>845</v>
      </c>
      <c r="F142" s="14">
        <v>0</v>
      </c>
      <c r="G142" s="14">
        <v>0</v>
      </c>
      <c r="H142" s="14">
        <v>0</v>
      </c>
      <c r="I142" t="s">
        <v>846</v>
      </c>
      <c r="J142" s="14">
        <v>4900</v>
      </c>
      <c r="K142" s="14">
        <v>420</v>
      </c>
      <c r="L142" s="14">
        <v>0</v>
      </c>
    </row>
    <row r="143" spans="1:12">
      <c r="A143" t="s">
        <v>847</v>
      </c>
      <c r="B143" t="s">
        <v>848</v>
      </c>
      <c r="C143" t="s">
        <v>849</v>
      </c>
      <c r="D143" t="s">
        <v>850</v>
      </c>
      <c r="E143" t="s">
        <v>851</v>
      </c>
      <c r="F143" s="14">
        <v>0</v>
      </c>
      <c r="G143" s="14">
        <v>15000</v>
      </c>
      <c r="H143" s="14">
        <v>0</v>
      </c>
      <c r="I143" t="s">
        <v>852</v>
      </c>
      <c r="J143" s="14">
        <v>0</v>
      </c>
      <c r="K143" s="14">
        <v>2750</v>
      </c>
      <c r="L143" s="14">
        <v>0</v>
      </c>
    </row>
    <row r="144" spans="1:12">
      <c r="A144" t="s">
        <v>853</v>
      </c>
      <c r="B144" t="s">
        <v>854</v>
      </c>
      <c r="C144" t="s">
        <v>855</v>
      </c>
      <c r="D144" t="s">
        <v>856</v>
      </c>
      <c r="E144" t="s">
        <v>857</v>
      </c>
      <c r="F144" s="14">
        <v>0</v>
      </c>
      <c r="G144" s="14">
        <v>0</v>
      </c>
      <c r="H144" s="14">
        <v>0</v>
      </c>
      <c r="I144" t="s">
        <v>858</v>
      </c>
      <c r="J144" s="14">
        <v>0</v>
      </c>
      <c r="K144" s="14">
        <v>12250</v>
      </c>
      <c r="L144" s="14">
        <v>0</v>
      </c>
    </row>
    <row r="145" spans="1:12">
      <c r="A145" t="s">
        <v>859</v>
      </c>
      <c r="B145" t="s">
        <v>860</v>
      </c>
      <c r="C145" t="s">
        <v>861</v>
      </c>
      <c r="D145" t="s">
        <v>862</v>
      </c>
      <c r="E145" t="s">
        <v>863</v>
      </c>
      <c r="F145" s="14">
        <v>1435000</v>
      </c>
      <c r="G145" s="14">
        <v>1434365.27</v>
      </c>
      <c r="H145" s="14">
        <v>0</v>
      </c>
      <c r="I145" t="s">
        <v>864</v>
      </c>
      <c r="J145" s="14">
        <v>1435000</v>
      </c>
      <c r="K145" s="14">
        <v>1434365.27</v>
      </c>
      <c r="L145" s="14">
        <v>0</v>
      </c>
    </row>
    <row r="146" spans="1:12">
      <c r="A146" t="s">
        <v>865</v>
      </c>
      <c r="B146" t="s">
        <v>866</v>
      </c>
      <c r="C146" t="s">
        <v>867</v>
      </c>
      <c r="D146" t="s">
        <v>868</v>
      </c>
      <c r="E146" t="s">
        <v>869</v>
      </c>
      <c r="F146" s="14">
        <v>223000</v>
      </c>
      <c r="G146" s="14">
        <v>222326.61</v>
      </c>
      <c r="H146" s="14">
        <v>0</v>
      </c>
      <c r="I146" t="s">
        <v>870</v>
      </c>
      <c r="J146" s="14">
        <v>223000</v>
      </c>
      <c r="K146" s="14">
        <v>222326.61</v>
      </c>
      <c r="L146" s="14">
        <v>0</v>
      </c>
    </row>
    <row r="147" spans="1:12">
      <c r="A147" t="s">
        <v>871</v>
      </c>
      <c r="B147" t="s">
        <v>872</v>
      </c>
      <c r="C147" t="s">
        <v>873</v>
      </c>
      <c r="D147" t="s">
        <v>874</v>
      </c>
      <c r="E147" t="s">
        <v>875</v>
      </c>
      <c r="F147" s="14">
        <v>24000</v>
      </c>
      <c r="G147" s="14">
        <v>24384.16</v>
      </c>
      <c r="H147" s="14">
        <v>0</v>
      </c>
      <c r="I147" t="s">
        <v>876</v>
      </c>
      <c r="J147" s="14">
        <v>24000</v>
      </c>
      <c r="K147" s="14">
        <v>24384.16</v>
      </c>
      <c r="L147" s="14">
        <v>0</v>
      </c>
    </row>
    <row r="148" spans="1:12">
      <c r="A148" t="s">
        <v>877</v>
      </c>
      <c r="B148" t="s">
        <v>878</v>
      </c>
      <c r="C148" t="s">
        <v>879</v>
      </c>
      <c r="D148" t="s">
        <v>880</v>
      </c>
      <c r="E148" t="s">
        <v>881</v>
      </c>
      <c r="F148" s="14">
        <v>26000</v>
      </c>
      <c r="G148" s="14">
        <v>32659.91</v>
      </c>
      <c r="H148" s="14">
        <v>0</v>
      </c>
      <c r="I148" t="s">
        <v>882</v>
      </c>
      <c r="J148" s="14">
        <v>26000</v>
      </c>
      <c r="K148" s="14">
        <v>32659.91</v>
      </c>
      <c r="L148" s="14">
        <v>0</v>
      </c>
    </row>
    <row r="149" spans="1:12">
      <c r="A149" t="s">
        <v>883</v>
      </c>
      <c r="B149" t="s">
        <v>884</v>
      </c>
      <c r="C149" t="s">
        <v>885</v>
      </c>
      <c r="D149" t="s">
        <v>886</v>
      </c>
      <c r="E149" t="s">
        <v>887</v>
      </c>
      <c r="F149" s="14">
        <v>35000</v>
      </c>
      <c r="G149" s="14">
        <v>46247.5</v>
      </c>
      <c r="H149" s="14">
        <v>0</v>
      </c>
      <c r="I149" t="s">
        <v>888</v>
      </c>
      <c r="J149" s="14">
        <v>35000</v>
      </c>
      <c r="K149" s="14">
        <v>46247.5</v>
      </c>
      <c r="L149" s="14">
        <v>0</v>
      </c>
    </row>
    <row r="150" spans="1:12">
      <c r="A150" t="s">
        <v>889</v>
      </c>
      <c r="B150" t="s">
        <v>890</v>
      </c>
      <c r="C150" t="s">
        <v>891</v>
      </c>
      <c r="D150" t="s">
        <v>892</v>
      </c>
      <c r="E150" t="s">
        <v>893</v>
      </c>
      <c r="F150" s="14">
        <v>82000</v>
      </c>
      <c r="G150" s="14">
        <v>82935.649999999994</v>
      </c>
      <c r="H150" s="14">
        <v>0</v>
      </c>
      <c r="I150" t="s">
        <v>894</v>
      </c>
      <c r="J150" s="14">
        <v>82000</v>
      </c>
      <c r="K150" s="14">
        <v>82935.649999999994</v>
      </c>
      <c r="L150" s="14">
        <v>0</v>
      </c>
    </row>
    <row r="151" spans="1:12">
      <c r="A151" t="s">
        <v>895</v>
      </c>
      <c r="B151" t="s">
        <v>896</v>
      </c>
      <c r="C151" t="s">
        <v>897</v>
      </c>
      <c r="D151" t="s">
        <v>898</v>
      </c>
      <c r="E151" t="s">
        <v>899</v>
      </c>
      <c r="F151" s="14">
        <v>0</v>
      </c>
      <c r="G151" s="14">
        <v>642.83000000000004</v>
      </c>
      <c r="H151" s="14">
        <v>0</v>
      </c>
      <c r="I151" t="s">
        <v>900</v>
      </c>
      <c r="J151" s="14">
        <v>0</v>
      </c>
      <c r="K151" s="14">
        <v>642.83000000000004</v>
      </c>
      <c r="L151" s="14">
        <v>0</v>
      </c>
    </row>
    <row r="152" spans="1:12">
      <c r="A152" t="s">
        <v>901</v>
      </c>
      <c r="B152" t="s">
        <v>902</v>
      </c>
      <c r="C152" t="s">
        <v>903</v>
      </c>
      <c r="D152" t="s">
        <v>904</v>
      </c>
      <c r="E152" t="s">
        <v>905</v>
      </c>
      <c r="F152" s="14">
        <v>354209</v>
      </c>
      <c r="G152" s="14">
        <v>397719.01</v>
      </c>
      <c r="H152" s="14">
        <v>0</v>
      </c>
      <c r="I152" t="s">
        <v>906</v>
      </c>
      <c r="J152" s="14">
        <v>354209</v>
      </c>
      <c r="K152" s="14">
        <v>397719.01</v>
      </c>
      <c r="L152" s="14">
        <v>0</v>
      </c>
    </row>
    <row r="153" spans="1:12">
      <c r="A153" t="s">
        <v>907</v>
      </c>
      <c r="B153" t="s">
        <v>908</v>
      </c>
      <c r="C153" t="s">
        <v>909</v>
      </c>
      <c r="D153" t="s">
        <v>910</v>
      </c>
      <c r="E153" t="s">
        <v>911</v>
      </c>
      <c r="F153" s="14">
        <v>10000</v>
      </c>
      <c r="G153" s="14">
        <v>7325.63</v>
      </c>
      <c r="H153" s="14">
        <v>0</v>
      </c>
      <c r="I153" t="s">
        <v>912</v>
      </c>
      <c r="J153" s="14">
        <v>10000</v>
      </c>
      <c r="K153" s="14">
        <v>7325.63</v>
      </c>
      <c r="L153" s="14">
        <v>0</v>
      </c>
    </row>
    <row r="154" spans="1:12">
      <c r="A154" t="s">
        <v>913</v>
      </c>
      <c r="B154" t="s">
        <v>914</v>
      </c>
      <c r="C154" t="s">
        <v>915</v>
      </c>
      <c r="D154" t="s">
        <v>916</v>
      </c>
      <c r="E154" t="s">
        <v>917</v>
      </c>
      <c r="F154" s="14">
        <v>6000</v>
      </c>
      <c r="G154" s="14">
        <v>4407.88</v>
      </c>
      <c r="H154" s="14">
        <v>0</v>
      </c>
      <c r="I154" t="s">
        <v>918</v>
      </c>
      <c r="J154" s="14">
        <v>6000</v>
      </c>
      <c r="K154" s="14">
        <v>4407.88</v>
      </c>
      <c r="L154" s="14">
        <v>0</v>
      </c>
    </row>
    <row r="155" spans="1:12">
      <c r="A155" t="s">
        <v>919</v>
      </c>
      <c r="B155" t="s">
        <v>920</v>
      </c>
      <c r="C155" t="s">
        <v>921</v>
      </c>
      <c r="D155" t="s">
        <v>922</v>
      </c>
      <c r="E155" t="s">
        <v>923</v>
      </c>
      <c r="F155" s="14">
        <v>35000</v>
      </c>
      <c r="G155" s="14">
        <v>35198.480000000003</v>
      </c>
      <c r="H155" s="14">
        <v>0</v>
      </c>
      <c r="I155" t="s">
        <v>924</v>
      </c>
      <c r="J155" s="14">
        <v>35000</v>
      </c>
      <c r="K155" s="14">
        <v>35198.480000000003</v>
      </c>
      <c r="L155" s="14">
        <v>0</v>
      </c>
    </row>
    <row r="156" spans="1:12">
      <c r="A156" t="s">
        <v>925</v>
      </c>
      <c r="B156" t="s">
        <v>926</v>
      </c>
      <c r="C156" t="s">
        <v>927</v>
      </c>
      <c r="D156" t="s">
        <v>928</v>
      </c>
      <c r="E156" t="s">
        <v>929</v>
      </c>
      <c r="F156" s="14">
        <v>75000</v>
      </c>
      <c r="G156" s="14">
        <v>18755.009999999998</v>
      </c>
      <c r="H156" s="14">
        <v>0</v>
      </c>
      <c r="I156" t="s">
        <v>930</v>
      </c>
      <c r="J156" s="14">
        <v>75000</v>
      </c>
      <c r="K156" s="14">
        <v>18755.009999999998</v>
      </c>
      <c r="L156" s="14">
        <v>0</v>
      </c>
    </row>
    <row r="157" spans="1:12">
      <c r="A157" t="s">
        <v>931</v>
      </c>
      <c r="B157" t="s">
        <v>932</v>
      </c>
      <c r="C157" t="s">
        <v>933</v>
      </c>
      <c r="D157" t="s">
        <v>934</v>
      </c>
      <c r="E157" t="s">
        <v>935</v>
      </c>
      <c r="F157" s="14">
        <v>60000</v>
      </c>
      <c r="G157" s="14">
        <v>75251.87</v>
      </c>
      <c r="H157" s="14">
        <v>0</v>
      </c>
      <c r="I157" t="s">
        <v>936</v>
      </c>
      <c r="J157" s="14">
        <v>60000</v>
      </c>
      <c r="K157" s="14">
        <v>75251.87</v>
      </c>
      <c r="L157" s="14">
        <v>0</v>
      </c>
    </row>
    <row r="158" spans="1:12">
      <c r="A158" t="s">
        <v>937</v>
      </c>
      <c r="B158" t="s">
        <v>938</v>
      </c>
      <c r="C158" t="s">
        <v>939</v>
      </c>
      <c r="D158" t="s">
        <v>940</v>
      </c>
      <c r="E158" t="s">
        <v>941</v>
      </c>
      <c r="F158" s="14">
        <v>119791</v>
      </c>
      <c r="G158" s="14">
        <v>183354.2</v>
      </c>
      <c r="H158" s="14">
        <v>0</v>
      </c>
      <c r="I158" t="s">
        <v>942</v>
      </c>
      <c r="J158" s="14">
        <v>119791</v>
      </c>
      <c r="K158" s="14">
        <v>183354.2</v>
      </c>
      <c r="L158" s="14">
        <v>0</v>
      </c>
    </row>
    <row r="159" spans="1:12">
      <c r="A159" t="s">
        <v>943</v>
      </c>
      <c r="B159" t="s">
        <v>944</v>
      </c>
      <c r="C159" t="s">
        <v>945</v>
      </c>
      <c r="D159" t="s">
        <v>946</v>
      </c>
      <c r="E159" t="s">
        <v>947</v>
      </c>
      <c r="F159" s="14">
        <v>45000</v>
      </c>
      <c r="G159" s="14">
        <v>52119.5</v>
      </c>
      <c r="H159" s="14">
        <v>0</v>
      </c>
      <c r="I159" t="s">
        <v>948</v>
      </c>
      <c r="J159" s="14">
        <v>45000</v>
      </c>
      <c r="K159" s="14">
        <v>52119.5</v>
      </c>
      <c r="L159" s="14">
        <v>0</v>
      </c>
    </row>
    <row r="160" spans="1:12">
      <c r="A160" t="s">
        <v>949</v>
      </c>
      <c r="B160" t="s">
        <v>950</v>
      </c>
      <c r="C160" t="s">
        <v>951</v>
      </c>
      <c r="D160" t="s">
        <v>952</v>
      </c>
      <c r="E160" t="s">
        <v>953</v>
      </c>
      <c r="F160" s="14">
        <v>500000</v>
      </c>
      <c r="G160" s="14">
        <v>504470.13</v>
      </c>
      <c r="H160" s="14">
        <v>0</v>
      </c>
      <c r="I160" t="s">
        <v>954</v>
      </c>
      <c r="J160" s="14">
        <v>500000</v>
      </c>
      <c r="K160" s="14">
        <v>504470.13</v>
      </c>
      <c r="L160" s="14">
        <v>0</v>
      </c>
    </row>
    <row r="161" spans="1:12">
      <c r="A161" t="s">
        <v>955</v>
      </c>
      <c r="B161" t="s">
        <v>956</v>
      </c>
      <c r="C161" t="s">
        <v>957</v>
      </c>
      <c r="D161" t="s">
        <v>958</v>
      </c>
      <c r="E161" t="s">
        <v>959</v>
      </c>
      <c r="F161" s="14">
        <v>70000</v>
      </c>
      <c r="G161" s="14">
        <v>70204.59</v>
      </c>
      <c r="H161" s="14">
        <v>0</v>
      </c>
      <c r="I161" t="s">
        <v>960</v>
      </c>
      <c r="J161" s="14">
        <v>70000</v>
      </c>
      <c r="K161" s="14">
        <v>70204.59</v>
      </c>
      <c r="L161" s="14">
        <v>0</v>
      </c>
    </row>
    <row r="162" spans="1:12">
      <c r="A162" t="s">
        <v>961</v>
      </c>
      <c r="B162" t="s">
        <v>962</v>
      </c>
      <c r="C162" t="s">
        <v>963</v>
      </c>
      <c r="D162" t="s">
        <v>964</v>
      </c>
      <c r="E162" t="s">
        <v>965</v>
      </c>
      <c r="F162" s="14">
        <v>0</v>
      </c>
      <c r="G162" s="14">
        <v>450</v>
      </c>
      <c r="H162" s="14">
        <v>0</v>
      </c>
      <c r="I162" t="s">
        <v>966</v>
      </c>
      <c r="J162" s="14">
        <v>0</v>
      </c>
      <c r="K162" s="14">
        <v>450</v>
      </c>
      <c r="L162" s="14">
        <v>0</v>
      </c>
    </row>
    <row r="163" spans="1:12">
      <c r="A163" t="s">
        <v>967</v>
      </c>
      <c r="B163" t="s">
        <v>968</v>
      </c>
      <c r="C163" t="s">
        <v>969</v>
      </c>
      <c r="D163" t="s">
        <v>970</v>
      </c>
      <c r="E163" t="s">
        <v>971</v>
      </c>
      <c r="F163" s="14">
        <v>120000</v>
      </c>
      <c r="G163" s="14">
        <v>92747</v>
      </c>
      <c r="H163" s="14">
        <v>0</v>
      </c>
      <c r="I163" t="s">
        <v>972</v>
      </c>
      <c r="J163" s="14">
        <v>120000</v>
      </c>
      <c r="K163" s="14">
        <v>92747</v>
      </c>
      <c r="L163" s="14">
        <v>0</v>
      </c>
    </row>
    <row r="164" spans="1:12">
      <c r="A164" t="s">
        <v>973</v>
      </c>
      <c r="B164" t="s">
        <v>974</v>
      </c>
      <c r="C164" t="s">
        <v>975</v>
      </c>
      <c r="D164" t="s">
        <v>976</v>
      </c>
      <c r="E164" t="s">
        <v>977</v>
      </c>
      <c r="F164" s="14">
        <v>40000</v>
      </c>
      <c r="G164" s="14">
        <v>0</v>
      </c>
      <c r="H164" s="14">
        <v>0</v>
      </c>
      <c r="I164" t="s">
        <v>978</v>
      </c>
      <c r="J164" s="14">
        <v>40000</v>
      </c>
      <c r="K164" s="14">
        <v>0</v>
      </c>
      <c r="L164" s="14">
        <v>0</v>
      </c>
    </row>
    <row r="165" spans="1:12">
      <c r="A165" t="s">
        <v>979</v>
      </c>
      <c r="B165" t="s">
        <v>980</v>
      </c>
      <c r="C165" t="s">
        <v>981</v>
      </c>
      <c r="D165" t="s">
        <v>982</v>
      </c>
      <c r="E165" t="s">
        <v>983</v>
      </c>
      <c r="F165" s="14">
        <v>20000</v>
      </c>
      <c r="G165" s="14">
        <v>9756.5</v>
      </c>
      <c r="H165" s="14">
        <v>0</v>
      </c>
      <c r="I165" t="s">
        <v>984</v>
      </c>
      <c r="J165" s="14">
        <v>20000</v>
      </c>
      <c r="K165" s="14">
        <v>9756.5</v>
      </c>
      <c r="L165" s="14">
        <v>0</v>
      </c>
    </row>
    <row r="166" spans="1:12">
      <c r="A166" t="s">
        <v>985</v>
      </c>
      <c r="B166" t="s">
        <v>986</v>
      </c>
      <c r="C166" t="s">
        <v>987</v>
      </c>
      <c r="D166" t="s">
        <v>988</v>
      </c>
      <c r="E166" t="s">
        <v>989</v>
      </c>
      <c r="F166" s="14">
        <v>0</v>
      </c>
      <c r="G166" s="14">
        <v>362.5</v>
      </c>
      <c r="H166" s="14">
        <v>0</v>
      </c>
      <c r="I166" t="s">
        <v>990</v>
      </c>
      <c r="J166" s="14">
        <v>0</v>
      </c>
      <c r="K166" s="14">
        <v>362.5</v>
      </c>
      <c r="L166" s="14">
        <v>0</v>
      </c>
    </row>
    <row r="167" spans="1:12">
      <c r="A167" t="s">
        <v>991</v>
      </c>
      <c r="B167" t="s">
        <v>992</v>
      </c>
      <c r="C167" t="s">
        <v>993</v>
      </c>
      <c r="D167" t="s">
        <v>994</v>
      </c>
      <c r="E167" t="s">
        <v>995</v>
      </c>
      <c r="F167" s="14">
        <v>100000</v>
      </c>
      <c r="G167" s="14">
        <v>97993.5</v>
      </c>
      <c r="H167" s="14">
        <v>0</v>
      </c>
      <c r="I167" t="s">
        <v>996</v>
      </c>
      <c r="J167" s="14">
        <v>100000</v>
      </c>
      <c r="K167" s="14">
        <v>97993.5</v>
      </c>
      <c r="L167" s="14">
        <v>0</v>
      </c>
    </row>
    <row r="168" spans="1:12">
      <c r="A168" t="s">
        <v>997</v>
      </c>
      <c r="B168" t="s">
        <v>998</v>
      </c>
      <c r="C168" t="s">
        <v>999</v>
      </c>
      <c r="D168" t="s">
        <v>1000</v>
      </c>
      <c r="E168" t="s">
        <v>1001</v>
      </c>
      <c r="F168" s="14">
        <v>20000</v>
      </c>
      <c r="G168" s="14">
        <v>16903.27</v>
      </c>
      <c r="H168" s="14">
        <v>0</v>
      </c>
      <c r="I168" t="s">
        <v>1002</v>
      </c>
      <c r="J168" s="14">
        <v>20000</v>
      </c>
      <c r="K168" s="14">
        <v>16903.27</v>
      </c>
      <c r="L168" s="14">
        <v>0</v>
      </c>
    </row>
    <row r="169" spans="1:12">
      <c r="A169" t="s">
        <v>1003</v>
      </c>
      <c r="B169" t="s">
        <v>1004</v>
      </c>
      <c r="C169" t="s">
        <v>1005</v>
      </c>
      <c r="D169" t="s">
        <v>1006</v>
      </c>
      <c r="E169" t="s">
        <v>1007</v>
      </c>
      <c r="F169" s="14">
        <v>0</v>
      </c>
      <c r="G169" s="14">
        <v>137.27000000000001</v>
      </c>
      <c r="H169" s="14">
        <v>0</v>
      </c>
      <c r="I169" t="s">
        <v>1008</v>
      </c>
      <c r="J169" s="14">
        <v>0</v>
      </c>
      <c r="K169" s="14">
        <v>137.27000000000001</v>
      </c>
      <c r="L169" s="14">
        <v>0</v>
      </c>
    </row>
    <row r="170" spans="1:12">
      <c r="A170" t="s">
        <v>1009</v>
      </c>
      <c r="B170" t="s">
        <v>1010</v>
      </c>
      <c r="C170" t="s">
        <v>1011</v>
      </c>
      <c r="D170" t="s">
        <v>1012</v>
      </c>
      <c r="E170" t="s">
        <v>1013</v>
      </c>
      <c r="F170" s="14">
        <v>60342</v>
      </c>
      <c r="G170" s="14">
        <v>69747.48</v>
      </c>
      <c r="H170" s="14">
        <v>0</v>
      </c>
      <c r="I170" t="s">
        <v>1014</v>
      </c>
      <c r="J170" s="14">
        <v>0</v>
      </c>
      <c r="K170" s="14">
        <v>0</v>
      </c>
      <c r="L170" s="14">
        <v>0</v>
      </c>
    </row>
    <row r="171" spans="1:12">
      <c r="A171" t="s">
        <v>1015</v>
      </c>
      <c r="B171" t="s">
        <v>1016</v>
      </c>
      <c r="C171" t="s">
        <v>1017</v>
      </c>
      <c r="D171" t="s">
        <v>1018</v>
      </c>
      <c r="E171" t="s">
        <v>1019</v>
      </c>
      <c r="F171" s="14">
        <v>0</v>
      </c>
      <c r="G171" s="14">
        <v>0</v>
      </c>
      <c r="H171" s="14">
        <v>0</v>
      </c>
      <c r="I171" t="s">
        <v>1020</v>
      </c>
      <c r="J171" s="14">
        <v>42000</v>
      </c>
      <c r="K171" s="14">
        <v>41748.839999999997</v>
      </c>
      <c r="L171" s="14">
        <v>0</v>
      </c>
    </row>
    <row r="172" spans="1:12">
      <c r="A172" t="s">
        <v>1021</v>
      </c>
      <c r="B172" t="s">
        <v>1022</v>
      </c>
      <c r="C172" t="s">
        <v>1023</v>
      </c>
      <c r="D172" t="s">
        <v>1024</v>
      </c>
      <c r="E172" t="s">
        <v>1025</v>
      </c>
      <c r="F172" s="14">
        <v>0</v>
      </c>
      <c r="G172" s="14">
        <v>0</v>
      </c>
      <c r="H172" s="14">
        <v>0</v>
      </c>
      <c r="I172" t="s">
        <v>1026</v>
      </c>
      <c r="J172" s="14">
        <v>18342</v>
      </c>
      <c r="K172" s="14">
        <v>27998.639999999999</v>
      </c>
      <c r="L172" s="14">
        <v>0</v>
      </c>
    </row>
    <row r="173" spans="1:12">
      <c r="A173" t="s">
        <v>1027</v>
      </c>
      <c r="B173" t="s">
        <v>1028</v>
      </c>
      <c r="C173" t="s">
        <v>1029</v>
      </c>
      <c r="D173" t="s">
        <v>1030</v>
      </c>
      <c r="E173" t="s">
        <v>1031</v>
      </c>
      <c r="F173" s="14">
        <v>19359</v>
      </c>
      <c r="G173" s="14">
        <v>22492.11</v>
      </c>
      <c r="H173" s="14">
        <v>0</v>
      </c>
      <c r="I173" t="s">
        <v>1032</v>
      </c>
      <c r="J173" s="14">
        <v>4000</v>
      </c>
      <c r="K173" s="14">
        <v>3000</v>
      </c>
      <c r="L173" s="14">
        <v>0</v>
      </c>
    </row>
    <row r="174" spans="1:12">
      <c r="A174" t="s">
        <v>1033</v>
      </c>
      <c r="B174" t="s">
        <v>1034</v>
      </c>
      <c r="C174" t="s">
        <v>1035</v>
      </c>
      <c r="D174" t="s">
        <v>1036</v>
      </c>
      <c r="E174" t="s">
        <v>1037</v>
      </c>
      <c r="F174" s="14">
        <v>0</v>
      </c>
      <c r="G174" s="14">
        <v>0</v>
      </c>
      <c r="H174" s="14">
        <v>0</v>
      </c>
      <c r="I174" t="s">
        <v>1038</v>
      </c>
      <c r="J174" s="14">
        <v>15359</v>
      </c>
      <c r="K174" s="14">
        <v>19492.11</v>
      </c>
      <c r="L174" s="14">
        <v>0</v>
      </c>
    </row>
    <row r="175" spans="1:12">
      <c r="A175" t="s">
        <v>1039</v>
      </c>
      <c r="B175" t="s">
        <v>1040</v>
      </c>
      <c r="C175" t="s">
        <v>1041</v>
      </c>
      <c r="D175" t="s">
        <v>1042</v>
      </c>
      <c r="E175" t="s">
        <v>1043</v>
      </c>
      <c r="F175" s="14">
        <v>2403</v>
      </c>
      <c r="G175" s="14">
        <v>2116.54</v>
      </c>
      <c r="H175" s="14">
        <v>0</v>
      </c>
      <c r="I175" t="s">
        <v>1044</v>
      </c>
      <c r="J175" s="14">
        <v>403</v>
      </c>
      <c r="K175" s="14">
        <v>403.86</v>
      </c>
      <c r="L175" s="14">
        <v>0</v>
      </c>
    </row>
    <row r="176" spans="1:12">
      <c r="A176" t="s">
        <v>1045</v>
      </c>
      <c r="B176" t="s">
        <v>1046</v>
      </c>
      <c r="C176" t="s">
        <v>1047</v>
      </c>
      <c r="D176" t="s">
        <v>1048</v>
      </c>
      <c r="E176" t="s">
        <v>1049</v>
      </c>
      <c r="F176" s="14">
        <v>0</v>
      </c>
      <c r="G176" s="14">
        <v>0</v>
      </c>
      <c r="H176" s="14">
        <v>0</v>
      </c>
      <c r="I176" t="s">
        <v>1050</v>
      </c>
      <c r="J176" s="14">
        <v>2000</v>
      </c>
      <c r="K176" s="14">
        <v>1712.68</v>
      </c>
      <c r="L176" s="14">
        <v>0</v>
      </c>
    </row>
    <row r="177" spans="1:12">
      <c r="A177" t="s">
        <v>1051</v>
      </c>
      <c r="B177" t="s">
        <v>1052</v>
      </c>
      <c r="C177" t="s">
        <v>1053</v>
      </c>
      <c r="D177" t="s">
        <v>1054</v>
      </c>
      <c r="E177" t="s">
        <v>1055</v>
      </c>
      <c r="F177" s="14">
        <v>0</v>
      </c>
      <c r="G177" s="14">
        <v>18750</v>
      </c>
      <c r="H177" s="14">
        <v>0</v>
      </c>
      <c r="I177" t="s">
        <v>1056</v>
      </c>
      <c r="J177" s="14">
        <v>0</v>
      </c>
      <c r="K177" s="14">
        <v>18750</v>
      </c>
      <c r="L177" s="14">
        <v>0</v>
      </c>
    </row>
    <row r="178" spans="1:12">
      <c r="A178" t="s">
        <v>1057</v>
      </c>
      <c r="B178" t="s">
        <v>1058</v>
      </c>
      <c r="C178" t="s">
        <v>1059</v>
      </c>
      <c r="D178" t="s">
        <v>1060</v>
      </c>
      <c r="E178" t="s">
        <v>1061</v>
      </c>
      <c r="F178" s="14">
        <v>2548</v>
      </c>
      <c r="G178" s="14">
        <v>2548</v>
      </c>
      <c r="H178" s="14">
        <v>0</v>
      </c>
      <c r="I178" t="s">
        <v>1062</v>
      </c>
      <c r="J178" s="14">
        <v>2548</v>
      </c>
      <c r="K178" s="14">
        <v>2548</v>
      </c>
      <c r="L178" s="14">
        <v>0</v>
      </c>
    </row>
    <row r="179" spans="1:12">
      <c r="A179" t="s">
        <v>1063</v>
      </c>
      <c r="B179" t="s">
        <v>1064</v>
      </c>
      <c r="C179" t="s">
        <v>1065</v>
      </c>
      <c r="D179" t="s">
        <v>1066</v>
      </c>
      <c r="E179" t="s">
        <v>1067</v>
      </c>
      <c r="F179" s="14">
        <v>20476</v>
      </c>
      <c r="G179" s="14">
        <v>23564.49</v>
      </c>
      <c r="H179" s="14">
        <v>0</v>
      </c>
      <c r="I179" t="s">
        <v>1068</v>
      </c>
      <c r="J179" s="14">
        <v>7476</v>
      </c>
      <c r="K179" s="14">
        <v>10686.68</v>
      </c>
      <c r="L179" s="14">
        <v>0</v>
      </c>
    </row>
    <row r="180" spans="1:12">
      <c r="A180" t="s">
        <v>1069</v>
      </c>
      <c r="B180" t="s">
        <v>1070</v>
      </c>
      <c r="C180" t="s">
        <v>1071</v>
      </c>
      <c r="D180" t="s">
        <v>1072</v>
      </c>
      <c r="E180" t="s">
        <v>1073</v>
      </c>
      <c r="F180" s="14">
        <v>0</v>
      </c>
      <c r="G180" s="14">
        <v>0</v>
      </c>
      <c r="H180" s="14">
        <v>0</v>
      </c>
      <c r="I180" t="s">
        <v>1074</v>
      </c>
      <c r="J180" s="14">
        <v>10000</v>
      </c>
      <c r="K180" s="14">
        <v>10000</v>
      </c>
      <c r="L180" s="14">
        <v>0</v>
      </c>
    </row>
    <row r="181" spans="1:12">
      <c r="A181" t="s">
        <v>1075</v>
      </c>
      <c r="B181" t="s">
        <v>1076</v>
      </c>
      <c r="C181" t="s">
        <v>1077</v>
      </c>
      <c r="D181" t="s">
        <v>1078</v>
      </c>
      <c r="E181" t="s">
        <v>1079</v>
      </c>
      <c r="F181" s="14">
        <v>0</v>
      </c>
      <c r="G181" s="14">
        <v>0</v>
      </c>
      <c r="H181" s="14">
        <v>0</v>
      </c>
      <c r="I181" t="s">
        <v>1080</v>
      </c>
      <c r="J181" s="14">
        <v>3000</v>
      </c>
      <c r="K181" s="14">
        <v>2877.81</v>
      </c>
      <c r="L181" s="14">
        <v>0</v>
      </c>
    </row>
    <row r="182" spans="1:12">
      <c r="A182" t="s">
        <v>1081</v>
      </c>
      <c r="B182" t="s">
        <v>1082</v>
      </c>
      <c r="C182" t="s">
        <v>1083</v>
      </c>
      <c r="D182" t="s">
        <v>1084</v>
      </c>
      <c r="E182" t="s">
        <v>1085</v>
      </c>
      <c r="F182" s="14">
        <v>28412</v>
      </c>
      <c r="G182" s="14">
        <v>9412.5</v>
      </c>
      <c r="H182" s="14">
        <v>0</v>
      </c>
      <c r="I182" t="s">
        <v>1086</v>
      </c>
      <c r="J182" s="14">
        <v>9412</v>
      </c>
      <c r="K182" s="14">
        <v>9412.5</v>
      </c>
      <c r="L182" s="14">
        <v>0</v>
      </c>
    </row>
    <row r="183" spans="1:12">
      <c r="A183" t="s">
        <v>1087</v>
      </c>
      <c r="B183" t="s">
        <v>1088</v>
      </c>
      <c r="C183" t="s">
        <v>1089</v>
      </c>
      <c r="D183" t="s">
        <v>1090</v>
      </c>
      <c r="E183" t="s">
        <v>1091</v>
      </c>
      <c r="F183" s="14">
        <v>0</v>
      </c>
      <c r="G183" s="14">
        <v>0</v>
      </c>
      <c r="H183" s="14">
        <v>0</v>
      </c>
      <c r="I183" t="s">
        <v>1092</v>
      </c>
      <c r="J183" s="14">
        <v>19000</v>
      </c>
      <c r="K183" s="14">
        <v>0</v>
      </c>
      <c r="L183" s="14">
        <v>0</v>
      </c>
    </row>
    <row r="184" spans="1:12">
      <c r="A184" t="s">
        <v>1093</v>
      </c>
      <c r="B184" t="s">
        <v>1094</v>
      </c>
      <c r="C184" t="s">
        <v>1095</v>
      </c>
      <c r="D184" t="s">
        <v>1096</v>
      </c>
      <c r="E184" t="s">
        <v>1097</v>
      </c>
      <c r="F184" s="14">
        <v>0</v>
      </c>
      <c r="G184" s="14">
        <v>190</v>
      </c>
      <c r="H184" s="14">
        <v>0</v>
      </c>
      <c r="I184" t="s">
        <v>1098</v>
      </c>
      <c r="J184" s="14">
        <v>0</v>
      </c>
      <c r="K184" s="14">
        <v>190</v>
      </c>
      <c r="L184" s="14">
        <v>0</v>
      </c>
    </row>
    <row r="185" spans="1:12">
      <c r="A185" t="s">
        <v>1099</v>
      </c>
      <c r="B185" t="s">
        <v>1100</v>
      </c>
      <c r="C185" t="s">
        <v>1101</v>
      </c>
      <c r="D185" t="s">
        <v>1102</v>
      </c>
      <c r="E185" t="s">
        <v>1103</v>
      </c>
      <c r="F185" s="14">
        <v>1500</v>
      </c>
      <c r="G185" s="14">
        <v>255</v>
      </c>
      <c r="H185" s="14">
        <v>0</v>
      </c>
      <c r="I185" t="s">
        <v>1104</v>
      </c>
      <c r="J185" s="14">
        <v>1500</v>
      </c>
      <c r="K185" s="14">
        <v>255</v>
      </c>
      <c r="L185" s="14">
        <v>0</v>
      </c>
    </row>
    <row r="186" spans="1:12">
      <c r="A186" t="s">
        <v>1105</v>
      </c>
      <c r="B186" t="s">
        <v>1106</v>
      </c>
      <c r="C186" t="s">
        <v>1107</v>
      </c>
      <c r="D186" t="s">
        <v>1108</v>
      </c>
      <c r="E186" t="s">
        <v>1109</v>
      </c>
      <c r="F186" s="14">
        <v>1000</v>
      </c>
      <c r="G186" s="14">
        <v>347.54</v>
      </c>
      <c r="H186" s="14">
        <v>0</v>
      </c>
      <c r="I186" t="s">
        <v>1110</v>
      </c>
      <c r="J186" s="14">
        <v>1000</v>
      </c>
      <c r="K186" s="14">
        <v>347.54</v>
      </c>
      <c r="L186" s="14">
        <v>0</v>
      </c>
    </row>
    <row r="187" spans="1:12">
      <c r="A187" t="s">
        <v>1111</v>
      </c>
      <c r="B187" t="s">
        <v>1112</v>
      </c>
      <c r="C187" t="s">
        <v>1113</v>
      </c>
      <c r="D187" t="s">
        <v>1114</v>
      </c>
      <c r="E187" t="s">
        <v>1115</v>
      </c>
      <c r="F187" s="14">
        <v>130</v>
      </c>
      <c r="G187" s="14">
        <v>130</v>
      </c>
      <c r="H187" s="14">
        <v>0</v>
      </c>
      <c r="I187" t="s">
        <v>1116</v>
      </c>
      <c r="J187" s="14">
        <v>130</v>
      </c>
      <c r="K187" s="14">
        <v>130</v>
      </c>
      <c r="L187" s="14">
        <v>0</v>
      </c>
    </row>
    <row r="188" spans="1:12">
      <c r="A188" t="s">
        <v>1117</v>
      </c>
      <c r="B188" t="s">
        <v>1118</v>
      </c>
      <c r="C188" t="s">
        <v>1119</v>
      </c>
      <c r="D188" t="s">
        <v>1120</v>
      </c>
      <c r="E188" t="s">
        <v>1121</v>
      </c>
      <c r="F188" s="14">
        <v>0</v>
      </c>
      <c r="G188" s="14">
        <v>4.1500000000000004</v>
      </c>
      <c r="H188" s="14">
        <v>0</v>
      </c>
      <c r="I188" t="s">
        <v>1122</v>
      </c>
      <c r="J188" s="14">
        <v>0</v>
      </c>
      <c r="K188" s="14">
        <v>4.1500000000000004</v>
      </c>
      <c r="L188" s="14">
        <v>0</v>
      </c>
    </row>
    <row r="189" spans="1:12">
      <c r="A189" t="s">
        <v>1123</v>
      </c>
      <c r="B189" t="s">
        <v>1124</v>
      </c>
      <c r="C189" t="s">
        <v>1125</v>
      </c>
      <c r="D189" t="s">
        <v>1126</v>
      </c>
      <c r="E189" t="s">
        <v>1127</v>
      </c>
      <c r="F189" s="14">
        <v>62121</v>
      </c>
      <c r="G189" s="14">
        <v>118316.91</v>
      </c>
      <c r="H189" s="14">
        <v>0</v>
      </c>
      <c r="I189" t="s">
        <v>1128</v>
      </c>
      <c r="J189" s="14">
        <v>37121</v>
      </c>
      <c r="K189" s="14">
        <v>79486.16</v>
      </c>
      <c r="L189" s="14">
        <v>0</v>
      </c>
    </row>
    <row r="190" spans="1:12">
      <c r="A190" t="s">
        <v>1129</v>
      </c>
      <c r="B190" t="s">
        <v>1130</v>
      </c>
      <c r="C190" t="s">
        <v>1131</v>
      </c>
      <c r="D190" t="s">
        <v>1132</v>
      </c>
      <c r="E190" t="s">
        <v>1133</v>
      </c>
      <c r="F190" s="14">
        <v>0</v>
      </c>
      <c r="G190" s="14">
        <v>0</v>
      </c>
      <c r="H190" s="14">
        <v>0</v>
      </c>
      <c r="I190" t="s">
        <v>1134</v>
      </c>
      <c r="J190" s="14">
        <v>25000</v>
      </c>
      <c r="K190" s="14">
        <v>38830.75</v>
      </c>
      <c r="L190" s="14">
        <v>0</v>
      </c>
    </row>
    <row r="191" spans="1:12">
      <c r="A191" t="s">
        <v>1135</v>
      </c>
      <c r="B191" t="s">
        <v>1136</v>
      </c>
      <c r="C191" t="s">
        <v>1137</v>
      </c>
      <c r="D191" t="s">
        <v>1138</v>
      </c>
      <c r="E191" t="s">
        <v>1139</v>
      </c>
      <c r="F191" s="14">
        <v>89209</v>
      </c>
      <c r="G191" s="14">
        <v>0</v>
      </c>
      <c r="H191" s="14">
        <v>0</v>
      </c>
      <c r="I191" t="s">
        <v>1140</v>
      </c>
      <c r="J191" s="14">
        <v>89209</v>
      </c>
      <c r="K191" s="14">
        <v>0</v>
      </c>
      <c r="L191" s="14">
        <v>0</v>
      </c>
    </row>
    <row r="192" spans="1:12">
      <c r="A192" t="s">
        <v>1141</v>
      </c>
      <c r="B192" t="s">
        <v>1142</v>
      </c>
      <c r="C192" t="s">
        <v>1143</v>
      </c>
      <c r="D192" t="s">
        <v>1144</v>
      </c>
      <c r="E192" t="s">
        <v>1145</v>
      </c>
      <c r="F192" s="14">
        <v>1500</v>
      </c>
      <c r="G192" s="14">
        <v>0</v>
      </c>
      <c r="H192" s="14">
        <v>0</v>
      </c>
      <c r="I192" t="s">
        <v>1146</v>
      </c>
      <c r="J192" s="14">
        <v>1500</v>
      </c>
      <c r="K192" s="14">
        <v>0</v>
      </c>
      <c r="L192" s="14">
        <v>0</v>
      </c>
    </row>
    <row r="193" spans="1:12">
      <c r="A193" t="s">
        <v>1147</v>
      </c>
      <c r="B193" t="s">
        <v>1148</v>
      </c>
      <c r="C193" t="s">
        <v>1149</v>
      </c>
      <c r="D193" t="s">
        <v>1150</v>
      </c>
      <c r="E193" t="s">
        <v>1151</v>
      </c>
      <c r="F193" s="14">
        <v>18000</v>
      </c>
      <c r="G193" s="14">
        <v>17954.89</v>
      </c>
      <c r="H193" s="14">
        <v>0</v>
      </c>
      <c r="I193" t="s">
        <v>1152</v>
      </c>
      <c r="J193" s="14">
        <v>18000</v>
      </c>
      <c r="K193" s="14">
        <v>14912.57</v>
      </c>
      <c r="L193" s="14">
        <v>0</v>
      </c>
    </row>
    <row r="194" spans="1:12">
      <c r="A194" t="s">
        <v>1153</v>
      </c>
      <c r="B194" t="s">
        <v>1154</v>
      </c>
      <c r="C194" t="s">
        <v>1155</v>
      </c>
      <c r="D194" t="s">
        <v>1156</v>
      </c>
      <c r="E194" t="s">
        <v>1157</v>
      </c>
      <c r="F194" s="14">
        <v>0</v>
      </c>
      <c r="G194" s="14">
        <v>0</v>
      </c>
      <c r="H194" s="14">
        <v>0</v>
      </c>
      <c r="I194" t="s">
        <v>1158</v>
      </c>
      <c r="J194" s="14">
        <v>0</v>
      </c>
      <c r="K194" s="14">
        <v>3042.32</v>
      </c>
      <c r="L194" s="14">
        <v>0</v>
      </c>
    </row>
    <row r="195" spans="1:12">
      <c r="A195" t="s">
        <v>1159</v>
      </c>
      <c r="B195" t="s">
        <v>1160</v>
      </c>
      <c r="C195" t="s">
        <v>1161</v>
      </c>
      <c r="D195" t="s">
        <v>1162</v>
      </c>
      <c r="E195" t="s">
        <v>1163</v>
      </c>
      <c r="F195" s="14">
        <v>2750</v>
      </c>
      <c r="G195" s="14">
        <v>2783</v>
      </c>
      <c r="H195" s="14">
        <v>0</v>
      </c>
      <c r="I195" t="s">
        <v>1164</v>
      </c>
      <c r="J195" s="14">
        <v>2750</v>
      </c>
      <c r="K195" s="14">
        <v>2783</v>
      </c>
      <c r="L195" s="14">
        <v>0</v>
      </c>
    </row>
    <row r="196" spans="1:12">
      <c r="A196" t="s">
        <v>1165</v>
      </c>
      <c r="B196" t="s">
        <v>1166</v>
      </c>
      <c r="C196" t="s">
        <v>1167</v>
      </c>
      <c r="D196" t="s">
        <v>1168</v>
      </c>
      <c r="E196" t="s">
        <v>1169</v>
      </c>
      <c r="F196" s="14">
        <v>300</v>
      </c>
      <c r="G196" s="14">
        <v>305.26</v>
      </c>
      <c r="H196" s="14">
        <v>0</v>
      </c>
      <c r="I196" t="s">
        <v>1170</v>
      </c>
      <c r="J196" s="14">
        <v>300</v>
      </c>
      <c r="K196" s="14">
        <v>305.26</v>
      </c>
      <c r="L196" s="14">
        <v>0</v>
      </c>
    </row>
    <row r="197" spans="1:12">
      <c r="A197" t="s">
        <v>1171</v>
      </c>
      <c r="B197" t="s">
        <v>1172</v>
      </c>
      <c r="C197" t="s">
        <v>1173</v>
      </c>
      <c r="D197" t="s">
        <v>1174</v>
      </c>
      <c r="E197" t="s">
        <v>1175</v>
      </c>
      <c r="F197" s="14">
        <v>14000</v>
      </c>
      <c r="G197" s="14">
        <v>28312.21</v>
      </c>
      <c r="H197" s="14">
        <v>0</v>
      </c>
      <c r="I197" t="s">
        <v>1176</v>
      </c>
      <c r="J197" s="14">
        <v>3591</v>
      </c>
      <c r="K197" s="14">
        <v>0</v>
      </c>
      <c r="L197" s="14">
        <v>0</v>
      </c>
    </row>
    <row r="198" spans="1:12">
      <c r="A198" t="s">
        <v>1177</v>
      </c>
      <c r="B198" t="s">
        <v>1178</v>
      </c>
      <c r="C198" t="s">
        <v>1179</v>
      </c>
      <c r="D198" t="s">
        <v>1180</v>
      </c>
      <c r="E198" t="s">
        <v>1181</v>
      </c>
      <c r="F198" s="14">
        <v>0</v>
      </c>
      <c r="G198" s="14">
        <v>0</v>
      </c>
      <c r="H198" s="14">
        <v>0</v>
      </c>
      <c r="I198" t="s">
        <v>1182</v>
      </c>
      <c r="J198" s="14">
        <v>10409</v>
      </c>
      <c r="K198" s="14">
        <v>28312.21</v>
      </c>
      <c r="L198" s="14">
        <v>0</v>
      </c>
    </row>
    <row r="199" spans="1:12">
      <c r="A199" t="s">
        <v>1183</v>
      </c>
      <c r="B199" t="s">
        <v>1184</v>
      </c>
      <c r="C199" t="s">
        <v>1185</v>
      </c>
      <c r="D199" t="s">
        <v>1186</v>
      </c>
      <c r="E199" t="s">
        <v>1187</v>
      </c>
      <c r="F199" s="14">
        <v>21000</v>
      </c>
      <c r="G199" s="14">
        <v>21025</v>
      </c>
      <c r="H199" s="14">
        <v>0</v>
      </c>
      <c r="I199" t="s">
        <v>1188</v>
      </c>
      <c r="J199" s="14">
        <v>21000</v>
      </c>
      <c r="K199" s="14">
        <v>0</v>
      </c>
      <c r="L199" s="14">
        <v>0</v>
      </c>
    </row>
    <row r="200" spans="1:12">
      <c r="A200" t="s">
        <v>1189</v>
      </c>
      <c r="B200" t="s">
        <v>1190</v>
      </c>
      <c r="C200" t="s">
        <v>1191</v>
      </c>
      <c r="D200" t="s">
        <v>1192</v>
      </c>
      <c r="E200" t="s">
        <v>1193</v>
      </c>
      <c r="F200" s="14">
        <v>0</v>
      </c>
      <c r="G200" s="14">
        <v>0</v>
      </c>
      <c r="H200" s="14">
        <v>0</v>
      </c>
      <c r="I200" t="s">
        <v>1194</v>
      </c>
      <c r="J200" s="14">
        <v>0</v>
      </c>
      <c r="K200" s="14">
        <v>21025</v>
      </c>
      <c r="L200" s="14">
        <v>0</v>
      </c>
    </row>
    <row r="201" spans="1:12">
      <c r="A201" t="s">
        <v>1195</v>
      </c>
      <c r="B201" t="s">
        <v>1196</v>
      </c>
      <c r="C201" t="s">
        <v>1197</v>
      </c>
      <c r="D201" t="s">
        <v>1198</v>
      </c>
      <c r="E201" t="s">
        <v>1199</v>
      </c>
      <c r="F201" s="14">
        <v>0</v>
      </c>
      <c r="G201" s="14">
        <v>10900</v>
      </c>
      <c r="H201" s="14">
        <v>0</v>
      </c>
      <c r="I201" t="s">
        <v>1200</v>
      </c>
      <c r="J201" s="14">
        <v>0</v>
      </c>
      <c r="K201" s="14">
        <v>10900</v>
      </c>
      <c r="L201" s="14">
        <v>0</v>
      </c>
    </row>
    <row r="202" spans="1:12">
      <c r="A202" t="s">
        <v>1201</v>
      </c>
      <c r="B202" t="s">
        <v>1202</v>
      </c>
      <c r="C202" t="s">
        <v>1203</v>
      </c>
      <c r="D202" t="s">
        <v>1204</v>
      </c>
      <c r="E202" t="s">
        <v>1205</v>
      </c>
      <c r="F202" s="14">
        <v>0</v>
      </c>
      <c r="G202" s="14">
        <v>785.81</v>
      </c>
      <c r="H202" s="14">
        <v>0</v>
      </c>
      <c r="I202" t="s">
        <v>1206</v>
      </c>
      <c r="J202" s="14">
        <v>0</v>
      </c>
      <c r="K202" s="14">
        <v>785.81</v>
      </c>
      <c r="L202" s="14">
        <v>0</v>
      </c>
    </row>
    <row r="203" spans="1:12">
      <c r="A203" t="s">
        <v>1207</v>
      </c>
      <c r="B203" t="s">
        <v>1208</v>
      </c>
      <c r="C203" t="s">
        <v>1209</v>
      </c>
      <c r="D203" t="s">
        <v>1210</v>
      </c>
      <c r="E203" t="s">
        <v>1211</v>
      </c>
      <c r="F203" s="14">
        <v>0</v>
      </c>
      <c r="G203" s="14">
        <v>13999.11</v>
      </c>
      <c r="H203" s="14">
        <v>0</v>
      </c>
      <c r="I203" t="s">
        <v>1212</v>
      </c>
      <c r="J203" s="14">
        <v>0</v>
      </c>
      <c r="K203" s="14">
        <v>13999.11</v>
      </c>
      <c r="L203" s="14">
        <v>0</v>
      </c>
    </row>
    <row r="204" spans="1:12">
      <c r="A204" t="s">
        <v>1213</v>
      </c>
      <c r="B204" t="s">
        <v>1214</v>
      </c>
      <c r="C204" t="s">
        <v>1215</v>
      </c>
      <c r="D204" t="s">
        <v>1216</v>
      </c>
      <c r="E204" t="s">
        <v>1217</v>
      </c>
      <c r="F204" s="14">
        <v>0</v>
      </c>
      <c r="G204" s="14">
        <v>127746.4</v>
      </c>
      <c r="H204" s="14">
        <v>0</v>
      </c>
      <c r="I204" t="s">
        <v>1218</v>
      </c>
      <c r="J204" s="14">
        <v>0</v>
      </c>
      <c r="K204" s="14">
        <v>127746.4</v>
      </c>
      <c r="L204" s="14">
        <v>0</v>
      </c>
    </row>
    <row r="205" spans="1:12">
      <c r="A205" t="s">
        <v>1219</v>
      </c>
      <c r="B205" t="s">
        <v>1220</v>
      </c>
      <c r="C205" t="s">
        <v>1221</v>
      </c>
      <c r="D205" t="s">
        <v>1222</v>
      </c>
      <c r="E205" t="s">
        <v>1223</v>
      </c>
      <c r="F205" s="14">
        <v>0</v>
      </c>
      <c r="G205" s="14">
        <v>5.39</v>
      </c>
      <c r="H205" s="14">
        <v>0</v>
      </c>
      <c r="I205" t="s">
        <v>1224</v>
      </c>
      <c r="J205" s="14">
        <v>0</v>
      </c>
      <c r="K205" s="14">
        <v>5.39</v>
      </c>
      <c r="L205" s="14">
        <v>0</v>
      </c>
    </row>
    <row r="206" spans="1:12">
      <c r="A206" t="s">
        <v>1225</v>
      </c>
      <c r="B206" t="s">
        <v>1226</v>
      </c>
      <c r="C206" t="s">
        <v>1227</v>
      </c>
      <c r="D206" t="s">
        <v>1228</v>
      </c>
      <c r="E206" t="s">
        <v>1229</v>
      </c>
      <c r="F206" s="14">
        <v>0</v>
      </c>
      <c r="G206" s="14">
        <v>50000</v>
      </c>
      <c r="H206" s="14">
        <v>0</v>
      </c>
      <c r="I206" t="s">
        <v>1230</v>
      </c>
      <c r="J206" s="14">
        <v>0</v>
      </c>
      <c r="K206" s="14">
        <v>50000</v>
      </c>
      <c r="L206" s="14">
        <v>0</v>
      </c>
    </row>
    <row r="207" spans="1:12">
      <c r="A207" t="s">
        <v>1231</v>
      </c>
      <c r="B207" t="s">
        <v>1232</v>
      </c>
      <c r="C207" t="s">
        <v>1233</v>
      </c>
      <c r="D207" t="s">
        <v>1234</v>
      </c>
      <c r="E207" t="s">
        <v>1235</v>
      </c>
      <c r="F207" s="14">
        <v>6500</v>
      </c>
      <c r="G207" s="14">
        <v>0</v>
      </c>
      <c r="H207" s="14">
        <v>0</v>
      </c>
      <c r="I207" t="s">
        <v>1236</v>
      </c>
      <c r="J207" s="14">
        <v>6500</v>
      </c>
      <c r="K207" s="14">
        <v>0</v>
      </c>
      <c r="L207" s="14">
        <v>0</v>
      </c>
    </row>
    <row r="208" spans="1:12">
      <c r="A208" t="s">
        <v>1237</v>
      </c>
      <c r="B208" t="s">
        <v>1238</v>
      </c>
      <c r="C208" t="s">
        <v>1239</v>
      </c>
      <c r="D208" t="s">
        <v>1240</v>
      </c>
      <c r="E208" t="s">
        <v>1241</v>
      </c>
      <c r="F208" s="14">
        <v>1000</v>
      </c>
      <c r="G208" s="14">
        <v>0</v>
      </c>
      <c r="H208" s="14">
        <v>0</v>
      </c>
      <c r="I208" t="s">
        <v>1242</v>
      </c>
      <c r="J208" s="14">
        <v>1000</v>
      </c>
      <c r="K208" s="14">
        <v>0</v>
      </c>
      <c r="L208" s="14">
        <v>0</v>
      </c>
    </row>
    <row r="209" spans="1:12">
      <c r="A209" t="s">
        <v>1243</v>
      </c>
      <c r="B209" t="s">
        <v>1244</v>
      </c>
      <c r="C209" t="s">
        <v>1245</v>
      </c>
      <c r="D209" t="s">
        <v>1246</v>
      </c>
      <c r="E209" t="s">
        <v>1247</v>
      </c>
      <c r="F209" s="14">
        <v>17500</v>
      </c>
      <c r="G209" s="14">
        <v>15683.73</v>
      </c>
      <c r="H209" s="14">
        <v>0</v>
      </c>
      <c r="I209" t="s">
        <v>1248</v>
      </c>
      <c r="J209" s="14">
        <v>17500</v>
      </c>
      <c r="K209" s="14">
        <v>15683.73</v>
      </c>
      <c r="L209" s="14">
        <v>0</v>
      </c>
    </row>
    <row r="210" spans="1:12">
      <c r="A210" t="s">
        <v>1249</v>
      </c>
      <c r="B210" t="s">
        <v>1250</v>
      </c>
      <c r="C210" t="s">
        <v>1251</v>
      </c>
      <c r="D210" t="s">
        <v>1252</v>
      </c>
      <c r="E210" t="s">
        <v>1253</v>
      </c>
      <c r="F210" s="14">
        <v>11000</v>
      </c>
      <c r="G210" s="14">
        <v>5425.88</v>
      </c>
      <c r="H210" s="14">
        <v>0</v>
      </c>
      <c r="I210" t="s">
        <v>1254</v>
      </c>
      <c r="J210" s="14">
        <v>11000</v>
      </c>
      <c r="K210" s="14">
        <v>5425.88</v>
      </c>
      <c r="L210" s="14">
        <v>0</v>
      </c>
    </row>
    <row r="212" spans="1:12">
      <c r="A212" s="6"/>
      <c r="C212" s="6"/>
    </row>
    <row r="223" spans="1:12">
      <c r="D223" s="1"/>
    </row>
  </sheetData>
  <mergeCells count="1">
    <mergeCell ref="A1:L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73"/>
  <sheetViews>
    <sheetView topLeftCell="A97" zoomScale="90" zoomScaleNormal="90" workbookViewId="0">
      <selection activeCell="K179" sqref="K179"/>
    </sheetView>
  </sheetViews>
  <sheetFormatPr defaultRowHeight="13.2"/>
  <cols>
    <col min="1" max="1" width="4.5546875" style="112" customWidth="1"/>
    <col min="2" max="2" width="4.44140625" style="112" customWidth="1"/>
    <col min="3" max="3" width="6.5546875" style="112" customWidth="1"/>
    <col min="4" max="4" width="66.6640625" style="112" customWidth="1"/>
    <col min="5" max="5" width="24.44140625" style="112" customWidth="1"/>
    <col min="6" max="6" width="19.33203125" style="112" customWidth="1"/>
    <col min="7" max="7" width="17.6640625" style="112" customWidth="1"/>
    <col min="8" max="8" width="24.109375" style="112" customWidth="1"/>
    <col min="9" max="10" width="9.44140625" style="199" bestFit="1" customWidth="1"/>
    <col min="11" max="16384" width="8.88671875" style="112"/>
  </cols>
  <sheetData>
    <row r="1" spans="1:10" ht="13.8">
      <c r="A1" s="188" t="s">
        <v>1689</v>
      </c>
    </row>
    <row r="2" spans="1:10" s="115" customFormat="1" ht="80.25" customHeight="1">
      <c r="A2" s="313" t="s">
        <v>1325</v>
      </c>
      <c r="B2" s="347"/>
      <c r="C2" s="348"/>
      <c r="D2" s="184" t="s">
        <v>1360</v>
      </c>
      <c r="E2" s="108" t="str">
        <f>'Opći dio'!C16</f>
        <v xml:space="preserve">OSTVARENJE/IZVRŠENJE 
2022. </v>
      </c>
      <c r="F2" s="108" t="str">
        <f>'Opći dio'!D16</f>
        <v>IZVORNI PLAN  2023.</v>
      </c>
      <c r="G2" s="108" t="str">
        <f>'Opći dio'!E16</f>
        <v>REBALANS 2023.</v>
      </c>
      <c r="H2" s="108" t="str">
        <f>'Opći dio'!F16</f>
        <v xml:space="preserve">OSTVARENJE/IZVRŠENJE 
2023. </v>
      </c>
      <c r="I2" s="196" t="str">
        <f>'Opći dio prihodi'!J3</f>
        <v>INDEKS</v>
      </c>
      <c r="J2" s="196" t="str">
        <f>'Opći dio prihodi'!K3</f>
        <v>INDEKS</v>
      </c>
    </row>
    <row r="3" spans="1:10" s="115" customFormat="1" ht="15" customHeight="1">
      <c r="A3" s="349"/>
      <c r="B3" s="350"/>
      <c r="C3" s="351"/>
      <c r="D3" s="168">
        <f>'Opći dio prihodi'!A4</f>
        <v>1</v>
      </c>
      <c r="E3" s="168">
        <f>'Opći dio prihodi'!F4</f>
        <v>2</v>
      </c>
      <c r="F3" s="168">
        <f>'Opći dio prihodi'!G4</f>
        <v>3</v>
      </c>
      <c r="G3" s="168">
        <f>'Opći dio prihodi'!H4</f>
        <v>4</v>
      </c>
      <c r="H3" s="168">
        <f>'Opći dio prihodi'!I4</f>
        <v>5</v>
      </c>
      <c r="I3" s="52" t="s">
        <v>1624</v>
      </c>
      <c r="J3" s="52" t="s">
        <v>1625</v>
      </c>
    </row>
    <row r="4" spans="1:10">
      <c r="A4" s="321" t="s">
        <v>1644</v>
      </c>
      <c r="B4" s="352"/>
      <c r="C4" s="352"/>
      <c r="D4" s="353"/>
      <c r="E4" s="169">
        <f>E5+E18+E83+E302+E233+E71</f>
        <v>7364607.7599999998</v>
      </c>
      <c r="F4" s="169">
        <f>F5+F18+F83+F302+F233+F71</f>
        <v>6260784.3485964565</v>
      </c>
      <c r="G4" s="169">
        <f>G5+G18+G83+G302+G233+G71</f>
        <v>6420262.0099999998</v>
      </c>
      <c r="H4" s="169">
        <f>H5+H18+H83+H302+H233+H71</f>
        <v>6241828.54</v>
      </c>
      <c r="I4" s="170">
        <f>H4/E3:E4*100</f>
        <v>84.754392133437932</v>
      </c>
      <c r="J4" s="170">
        <f>H4/G4*100</f>
        <v>97.220775885437732</v>
      </c>
    </row>
    <row r="5" spans="1:10" s="115" customFormat="1" ht="30" customHeight="1">
      <c r="A5" s="321" t="s">
        <v>1739</v>
      </c>
      <c r="B5" s="352"/>
      <c r="C5" s="352"/>
      <c r="D5" s="353"/>
      <c r="E5" s="169">
        <f t="shared" ref="E5:H6" si="0">E6</f>
        <v>2899248</v>
      </c>
      <c r="F5" s="169">
        <f t="shared" si="0"/>
        <v>3518688</v>
      </c>
      <c r="G5" s="169">
        <f t="shared" si="0"/>
        <v>3381881</v>
      </c>
      <c r="H5" s="169">
        <f t="shared" si="0"/>
        <v>3381882.7299999995</v>
      </c>
      <c r="I5" s="170">
        <f t="shared" ref="I5:I68" si="1">H5/E4:E5*100</f>
        <v>116.64689360827359</v>
      </c>
      <c r="J5" s="170">
        <f>H5/G5*100</f>
        <v>100.00005115496376</v>
      </c>
    </row>
    <row r="6" spans="1:10" s="115" customFormat="1" ht="15" customHeight="1">
      <c r="A6" s="321" t="s">
        <v>1261</v>
      </c>
      <c r="B6" s="352"/>
      <c r="C6" s="352"/>
      <c r="D6" s="353"/>
      <c r="E6" s="89">
        <f t="shared" si="0"/>
        <v>2899248</v>
      </c>
      <c r="F6" s="89">
        <f t="shared" si="0"/>
        <v>3518688</v>
      </c>
      <c r="G6" s="89">
        <f t="shared" si="0"/>
        <v>3381881</v>
      </c>
      <c r="H6" s="89">
        <f t="shared" si="0"/>
        <v>3381882.7299999995</v>
      </c>
      <c r="I6" s="171">
        <f t="shared" si="1"/>
        <v>116.64689360827359</v>
      </c>
      <c r="J6" s="171">
        <f t="shared" ref="J6:J68" si="2">H6/G6*100</f>
        <v>100.00005115496376</v>
      </c>
    </row>
    <row r="7" spans="1:10" s="115" customFormat="1" ht="15" customHeight="1">
      <c r="A7" s="128">
        <v>3</v>
      </c>
      <c r="B7" s="128"/>
      <c r="C7" s="110"/>
      <c r="D7" s="129" t="s">
        <v>1358</v>
      </c>
      <c r="E7" s="129">
        <f>E8+E14</f>
        <v>2899248</v>
      </c>
      <c r="F7" s="129">
        <f>F8+F14</f>
        <v>3518688</v>
      </c>
      <c r="G7" s="129">
        <f>G8+G14</f>
        <v>3381881</v>
      </c>
      <c r="H7" s="129">
        <f>H8+H14</f>
        <v>3381882.7299999995</v>
      </c>
      <c r="I7" s="187">
        <f t="shared" si="1"/>
        <v>116.64689360827359</v>
      </c>
      <c r="J7" s="187">
        <f t="shared" si="2"/>
        <v>100.00005115496376</v>
      </c>
    </row>
    <row r="8" spans="1:10" s="115" customFormat="1" ht="15" customHeight="1">
      <c r="A8" s="128"/>
      <c r="B8" s="128">
        <v>31</v>
      </c>
      <c r="C8" s="110"/>
      <c r="D8" s="129" t="s">
        <v>1320</v>
      </c>
      <c r="E8" s="129">
        <f>SUM(E9:E13)</f>
        <v>2834382</v>
      </c>
      <c r="F8" s="129">
        <f>SUM(F9:F13)</f>
        <v>3436404</v>
      </c>
      <c r="G8" s="129">
        <f>SUM(G9:G13)</f>
        <v>3309126</v>
      </c>
      <c r="H8" s="129">
        <f>SUM(H9:H13)</f>
        <v>3309061.0399999996</v>
      </c>
      <c r="I8" s="187">
        <f t="shared" si="1"/>
        <v>116.7471794556979</v>
      </c>
      <c r="J8" s="187">
        <f t="shared" si="2"/>
        <v>99.998036943893936</v>
      </c>
    </row>
    <row r="9" spans="1:10" s="115" customFormat="1" ht="15" customHeight="1">
      <c r="A9" s="128"/>
      <c r="B9" s="128"/>
      <c r="C9" s="110">
        <v>3111</v>
      </c>
      <c r="D9" s="85" t="s">
        <v>1397</v>
      </c>
      <c r="E9" s="85">
        <f>'Rashodi po aktiv. i izv.fin.'!E11+'Rashodi po aktiv. i izv.fin.'!E88</f>
        <v>2361788</v>
      </c>
      <c r="F9" s="85">
        <f>'Rashodi po aktiv. i izv.fin.'!F11+'Rashodi po aktiv. i izv.fin.'!F88</f>
        <v>2861918</v>
      </c>
      <c r="G9" s="85">
        <f>'Rashodi po aktiv. i izv.fin.'!G11+'Rashodi po aktiv. i izv.fin.'!G88</f>
        <v>2753336</v>
      </c>
      <c r="H9" s="85">
        <f>'Rashodi po aktiv. i izv.fin.'!H11+'Rashodi po aktiv. i izv.fin.'!H88</f>
        <v>2753562.61</v>
      </c>
      <c r="I9" s="185">
        <f t="shared" si="1"/>
        <v>116.58805151012707</v>
      </c>
      <c r="J9" s="185">
        <f t="shared" si="2"/>
        <v>100.00823037943789</v>
      </c>
    </row>
    <row r="10" spans="1:10" s="115" customFormat="1" ht="15" customHeight="1">
      <c r="A10" s="128"/>
      <c r="B10" s="128"/>
      <c r="C10" s="110">
        <v>3114</v>
      </c>
      <c r="D10" s="85" t="s">
        <v>1571</v>
      </c>
      <c r="E10" s="85">
        <f>'Rashodi po aktiv. i izv.fin.'!E12</f>
        <v>7417</v>
      </c>
      <c r="F10" s="85">
        <f>'Rashodi po aktiv. i izv.fin.'!F12</f>
        <v>38732</v>
      </c>
      <c r="G10" s="85">
        <f>'Rashodi po aktiv. i izv.fin.'!G12</f>
        <v>2305</v>
      </c>
      <c r="H10" s="85">
        <f>'Rashodi po aktiv. i izv.fin.'!H12</f>
        <v>1953.07</v>
      </c>
      <c r="I10" s="185">
        <f t="shared" si="1"/>
        <v>26.332344613725223</v>
      </c>
      <c r="J10" s="185">
        <f t="shared" si="2"/>
        <v>84.731887201735361</v>
      </c>
    </row>
    <row r="11" spans="1:10" s="115" customFormat="1" ht="15" customHeight="1">
      <c r="A11" s="128"/>
      <c r="B11" s="128"/>
      <c r="C11" s="110">
        <v>3121</v>
      </c>
      <c r="D11" s="85" t="s">
        <v>1294</v>
      </c>
      <c r="E11" s="85">
        <f>'Rashodi po aktiv. i izv.fin.'!E13</f>
        <v>74258</v>
      </c>
      <c r="F11" s="85">
        <f>'Rashodi po aktiv. i izv.fin.'!F13</f>
        <v>63538</v>
      </c>
      <c r="G11" s="85">
        <f>'Rashodi po aktiv. i izv.fin.'!G13</f>
        <v>99185</v>
      </c>
      <c r="H11" s="85">
        <f>'Rashodi po aktiv. i izv.fin.'!H13</f>
        <v>98885.21</v>
      </c>
      <c r="I11" s="185">
        <f t="shared" si="1"/>
        <v>133.16438632874573</v>
      </c>
      <c r="J11" s="185">
        <f t="shared" si="2"/>
        <v>99.697746635075873</v>
      </c>
    </row>
    <row r="12" spans="1:10" s="115" customFormat="1" ht="15" customHeight="1">
      <c r="A12" s="128"/>
      <c r="B12" s="128"/>
      <c r="C12" s="110">
        <v>3132</v>
      </c>
      <c r="D12" s="85" t="s">
        <v>1356</v>
      </c>
      <c r="E12" s="85">
        <f>'Rashodi po aktiv. i izv.fin.'!E14+'Rashodi po aktiv. i izv.fin.'!E89</f>
        <v>390919</v>
      </c>
      <c r="F12" s="85">
        <f>'Rashodi po aktiv. i izv.fin.'!F14+'Rashodi po aktiv. i izv.fin.'!F89</f>
        <v>472216</v>
      </c>
      <c r="G12" s="85">
        <f>'Rashodi po aktiv. i izv.fin.'!G14+'Rashodi po aktiv. i izv.fin.'!G89</f>
        <v>454300</v>
      </c>
      <c r="H12" s="85">
        <f>'Rashodi po aktiv. i izv.fin.'!H14+'Rashodi po aktiv. i izv.fin.'!H89</f>
        <v>454660.15</v>
      </c>
      <c r="I12" s="185">
        <f t="shared" si="1"/>
        <v>116.30546225688698</v>
      </c>
      <c r="J12" s="185">
        <f t="shared" si="2"/>
        <v>100.07927580893683</v>
      </c>
    </row>
    <row r="13" spans="1:10" s="115" customFormat="1" ht="15" customHeight="1">
      <c r="A13" s="128"/>
      <c r="B13" s="128"/>
      <c r="C13" s="110">
        <v>3133</v>
      </c>
      <c r="D13" s="85" t="s">
        <v>1398</v>
      </c>
      <c r="E13" s="85">
        <f>'Rashodi po aktiv. i izv.fin.'!E15+'Rashodi po aktiv. i izv.fin.'!E90</f>
        <v>0</v>
      </c>
      <c r="F13" s="85">
        <f>'Rashodi po aktiv. i izv.fin.'!F15+'Rashodi po aktiv. i izv.fin.'!F90</f>
        <v>0</v>
      </c>
      <c r="G13" s="85">
        <f>'Rashodi po aktiv. i izv.fin.'!G15+'Rashodi po aktiv. i izv.fin.'!G90</f>
        <v>0</v>
      </c>
      <c r="H13" s="85">
        <f>'Rashodi po aktiv. i izv.fin.'!H15+'Rashodi po aktiv. i izv.fin.'!H90</f>
        <v>0</v>
      </c>
      <c r="I13" s="185" t="e">
        <f t="shared" si="1"/>
        <v>#DIV/0!</v>
      </c>
      <c r="J13" s="185" t="e">
        <f t="shared" si="2"/>
        <v>#DIV/0!</v>
      </c>
    </row>
    <row r="14" spans="1:10" s="115" customFormat="1" ht="15" customHeight="1">
      <c r="A14" s="128"/>
      <c r="B14" s="128">
        <v>32</v>
      </c>
      <c r="C14" s="110"/>
      <c r="D14" s="129" t="s">
        <v>1323</v>
      </c>
      <c r="E14" s="129">
        <f>SUM(E15:E17)</f>
        <v>64866</v>
      </c>
      <c r="F14" s="129">
        <f>SUM(F15:F17)</f>
        <v>82284</v>
      </c>
      <c r="G14" s="129">
        <f>SUM(G15:G17)</f>
        <v>72755</v>
      </c>
      <c r="H14" s="129">
        <f>SUM(H15:H17)</f>
        <v>72821.69</v>
      </c>
      <c r="I14" s="187">
        <f t="shared" si="1"/>
        <v>112.26480744920298</v>
      </c>
      <c r="J14" s="187">
        <f t="shared" si="2"/>
        <v>100.09166380317505</v>
      </c>
    </row>
    <row r="15" spans="1:10" s="115" customFormat="1" ht="15" customHeight="1">
      <c r="A15" s="128"/>
      <c r="B15" s="128"/>
      <c r="C15" s="110">
        <v>3212</v>
      </c>
      <c r="D15" s="85" t="s">
        <v>1265</v>
      </c>
      <c r="E15" s="85">
        <f>'Rashodi po aktiv. i izv.fin.'!E17</f>
        <v>56071</v>
      </c>
      <c r="F15" s="85">
        <f>'Rashodi po aktiv. i izv.fin.'!F17</f>
        <v>70537</v>
      </c>
      <c r="G15" s="85">
        <f>'Rashodi po aktiv. i izv.fin.'!G17</f>
        <v>61916</v>
      </c>
      <c r="H15" s="85">
        <f>'Rashodi po aktiv. i izv.fin.'!H17</f>
        <v>61982.76</v>
      </c>
      <c r="I15" s="185">
        <f t="shared" si="1"/>
        <v>110.54334682812863</v>
      </c>
      <c r="J15" s="185">
        <f t="shared" si="2"/>
        <v>100.10782350281026</v>
      </c>
    </row>
    <row r="16" spans="1:10" s="115" customFormat="1" ht="15" customHeight="1">
      <c r="A16" s="128"/>
      <c r="B16" s="128"/>
      <c r="C16" s="110">
        <v>3236</v>
      </c>
      <c r="D16" s="85" t="s">
        <v>1277</v>
      </c>
      <c r="E16" s="85">
        <f>'Rashodi po aktiv. i izv.fin.'!E18</f>
        <v>5097</v>
      </c>
      <c r="F16" s="85">
        <f>'Rashodi po aktiv. i izv.fin.'!F18</f>
        <v>7300</v>
      </c>
      <c r="G16" s="85">
        <f>'Rashodi po aktiv. i izv.fin.'!G18</f>
        <v>6530</v>
      </c>
      <c r="H16" s="85">
        <f>'Rashodi po aktiv. i izv.fin.'!H18</f>
        <v>6530.07</v>
      </c>
      <c r="I16" s="185">
        <f t="shared" si="1"/>
        <v>128.11595055915242</v>
      </c>
      <c r="J16" s="185">
        <f t="shared" si="2"/>
        <v>100.00107197549769</v>
      </c>
    </row>
    <row r="17" spans="1:10" s="115" customFormat="1" ht="15" customHeight="1">
      <c r="A17" s="128"/>
      <c r="B17" s="128"/>
      <c r="C17" s="110">
        <v>3295</v>
      </c>
      <c r="D17" s="85" t="s">
        <v>1284</v>
      </c>
      <c r="E17" s="85">
        <f>'Rashodi po aktiv. i izv.fin.'!E19</f>
        <v>3698</v>
      </c>
      <c r="F17" s="85">
        <f>'Rashodi po aktiv. i izv.fin.'!F19</f>
        <v>4447</v>
      </c>
      <c r="G17" s="85">
        <f>'Rashodi po aktiv. i izv.fin.'!G19</f>
        <v>4309</v>
      </c>
      <c r="H17" s="85">
        <f>'Rashodi po aktiv. i izv.fin.'!H19</f>
        <v>4308.8599999999997</v>
      </c>
      <c r="I17" s="185">
        <f t="shared" si="1"/>
        <v>116.51865873445104</v>
      </c>
      <c r="J17" s="185">
        <f t="shared" si="2"/>
        <v>99.996750986307731</v>
      </c>
    </row>
    <row r="18" spans="1:10" s="115" customFormat="1" ht="30" customHeight="1">
      <c r="A18" s="321" t="s">
        <v>1470</v>
      </c>
      <c r="B18" s="345"/>
      <c r="C18" s="345"/>
      <c r="D18" s="346"/>
      <c r="E18" s="169">
        <f>E19</f>
        <v>342114</v>
      </c>
      <c r="F18" s="169">
        <f>F19</f>
        <v>390009.2145464198</v>
      </c>
      <c r="G18" s="169">
        <f>G19</f>
        <v>369458.01</v>
      </c>
      <c r="H18" s="169">
        <f>H19</f>
        <v>368450.12</v>
      </c>
      <c r="I18" s="170">
        <f t="shared" si="1"/>
        <v>107.69805386508591</v>
      </c>
      <c r="J18" s="170">
        <f t="shared" si="2"/>
        <v>99.727197686145701</v>
      </c>
    </row>
    <row r="19" spans="1:10" s="115" customFormat="1" ht="15" customHeight="1">
      <c r="A19" s="321" t="s">
        <v>1261</v>
      </c>
      <c r="B19" s="345"/>
      <c r="C19" s="345"/>
      <c r="D19" s="346"/>
      <c r="E19" s="89">
        <f>E20+E61</f>
        <v>342114</v>
      </c>
      <c r="F19" s="89">
        <f>F20+F61</f>
        <v>390009.2145464198</v>
      </c>
      <c r="G19" s="89">
        <f>G20+G61</f>
        <v>369458.01</v>
      </c>
      <c r="H19" s="89">
        <f>H20+H61</f>
        <v>368450.12</v>
      </c>
      <c r="I19" s="171">
        <f t="shared" si="1"/>
        <v>107.69805386508591</v>
      </c>
      <c r="J19" s="171">
        <f t="shared" si="2"/>
        <v>99.727197686145701</v>
      </c>
    </row>
    <row r="20" spans="1:10" s="115" customFormat="1" ht="15" customHeight="1">
      <c r="A20" s="128">
        <v>3</v>
      </c>
      <c r="B20" s="128"/>
      <c r="C20" s="110"/>
      <c r="D20" s="129" t="s">
        <v>1358</v>
      </c>
      <c r="E20" s="129">
        <f>E21+E27+E53+E57+E59</f>
        <v>340289</v>
      </c>
      <c r="F20" s="129">
        <f>F21+F27+F53+F57+F59</f>
        <v>388913.2145464198</v>
      </c>
      <c r="G20" s="129">
        <f>G21+G27+G53+G57+G59</f>
        <v>358612.01</v>
      </c>
      <c r="H20" s="129">
        <f>H21+H27+H53+H57+H59</f>
        <v>357604.48</v>
      </c>
      <c r="I20" s="187">
        <f t="shared" si="1"/>
        <v>105.08846304170866</v>
      </c>
      <c r="J20" s="187">
        <f t="shared" si="2"/>
        <v>99.719047334750428</v>
      </c>
    </row>
    <row r="21" spans="1:10" s="115" customFormat="1" ht="15" customHeight="1">
      <c r="A21" s="128"/>
      <c r="B21" s="128">
        <v>31</v>
      </c>
      <c r="C21" s="110"/>
      <c r="D21" s="129" t="s">
        <v>1320</v>
      </c>
      <c r="E21" s="129">
        <f>SUM(E22:E26)</f>
        <v>0</v>
      </c>
      <c r="F21" s="129">
        <f>SUM(F22:F26)</f>
        <v>0</v>
      </c>
      <c r="G21" s="129">
        <f>SUM(G22:G26)</f>
        <v>866</v>
      </c>
      <c r="H21" s="129">
        <f>SUM(H22:H26)</f>
        <v>865.47</v>
      </c>
      <c r="I21" s="187" t="e">
        <f t="shared" si="1"/>
        <v>#DIV/0!</v>
      </c>
      <c r="J21" s="187">
        <f t="shared" si="2"/>
        <v>99.938799076212476</v>
      </c>
    </row>
    <row r="22" spans="1:10" s="115" customFormat="1" ht="15" customHeight="1">
      <c r="A22" s="128"/>
      <c r="B22" s="128"/>
      <c r="C22" s="110">
        <v>3111</v>
      </c>
      <c r="D22" s="85" t="s">
        <v>1397</v>
      </c>
      <c r="E22" s="85">
        <f>'Rashodi po aktiv. i izv.fin.'!E25</f>
        <v>0</v>
      </c>
      <c r="F22" s="85">
        <f>'Rashodi po aktiv. i izv.fin.'!F25</f>
        <v>0</v>
      </c>
      <c r="G22" s="85">
        <f>'Rashodi po aktiv. i izv.fin.'!G25</f>
        <v>743</v>
      </c>
      <c r="H22" s="85">
        <f>'Rashodi po aktiv. i izv.fin.'!H25</f>
        <v>742.89</v>
      </c>
      <c r="I22" s="185" t="e">
        <f t="shared" si="1"/>
        <v>#DIV/0!</v>
      </c>
      <c r="J22" s="185">
        <f t="shared" si="2"/>
        <v>99.985195154777927</v>
      </c>
    </row>
    <row r="23" spans="1:10" s="115" customFormat="1" ht="15" customHeight="1">
      <c r="A23" s="128"/>
      <c r="B23" s="128"/>
      <c r="C23" s="110">
        <v>3112</v>
      </c>
      <c r="D23" s="85" t="s">
        <v>1407</v>
      </c>
      <c r="E23" s="85">
        <f>'Rashodi po aktiv. i izv.fin.'!E26</f>
        <v>0</v>
      </c>
      <c r="F23" s="85">
        <f>'Rashodi po aktiv. i izv.fin.'!F26</f>
        <v>0</v>
      </c>
      <c r="G23" s="85">
        <f>'Rashodi po aktiv. i izv.fin.'!G26</f>
        <v>0</v>
      </c>
      <c r="H23" s="85">
        <f>'Rashodi po aktiv. i izv.fin.'!H26</f>
        <v>0</v>
      </c>
      <c r="I23" s="185" t="e">
        <f t="shared" si="1"/>
        <v>#DIV/0!</v>
      </c>
      <c r="J23" s="185" t="e">
        <f t="shared" si="2"/>
        <v>#DIV/0!</v>
      </c>
    </row>
    <row r="24" spans="1:10" s="115" customFormat="1" ht="15" customHeight="1">
      <c r="A24" s="128"/>
      <c r="B24" s="128"/>
      <c r="C24" s="110">
        <v>3113</v>
      </c>
      <c r="D24" s="85" t="s">
        <v>1505</v>
      </c>
      <c r="E24" s="85">
        <f>'Rashodi po aktiv. i izv.fin.'!E27</f>
        <v>0</v>
      </c>
      <c r="F24" s="85">
        <f>'Rashodi po aktiv. i izv.fin.'!F27</f>
        <v>0</v>
      </c>
      <c r="G24" s="85">
        <f>'Rashodi po aktiv. i izv.fin.'!G27</f>
        <v>0</v>
      </c>
      <c r="H24" s="85">
        <f>'Rashodi po aktiv. i izv.fin.'!H27</f>
        <v>0</v>
      </c>
      <c r="I24" s="185" t="e">
        <f t="shared" si="1"/>
        <v>#DIV/0!</v>
      </c>
      <c r="J24" s="185" t="e">
        <f t="shared" si="2"/>
        <v>#DIV/0!</v>
      </c>
    </row>
    <row r="25" spans="1:10" s="115" customFormat="1" ht="15" customHeight="1">
      <c r="A25" s="128"/>
      <c r="B25" s="128"/>
      <c r="C25" s="110">
        <v>3132</v>
      </c>
      <c r="D25" s="85" t="s">
        <v>1356</v>
      </c>
      <c r="E25" s="85">
        <f>'Rashodi po aktiv. i izv.fin.'!E28</f>
        <v>0</v>
      </c>
      <c r="F25" s="85">
        <f>'Rashodi po aktiv. i izv.fin.'!F28</f>
        <v>0</v>
      </c>
      <c r="G25" s="85">
        <f>'Rashodi po aktiv. i izv.fin.'!G28</f>
        <v>123</v>
      </c>
      <c r="H25" s="85">
        <f>'Rashodi po aktiv. i izv.fin.'!H28</f>
        <v>122.58</v>
      </c>
      <c r="I25" s="185" t="e">
        <f t="shared" si="1"/>
        <v>#DIV/0!</v>
      </c>
      <c r="J25" s="185">
        <f t="shared" si="2"/>
        <v>99.658536585365852</v>
      </c>
    </row>
    <row r="26" spans="1:10" s="115" customFormat="1" ht="15" customHeight="1">
      <c r="A26" s="128"/>
      <c r="B26" s="128"/>
      <c r="C26" s="110">
        <v>3133</v>
      </c>
      <c r="D26" s="85" t="s">
        <v>1398</v>
      </c>
      <c r="E26" s="85">
        <f>'Rashodi po aktiv. i izv.fin.'!E29</f>
        <v>0</v>
      </c>
      <c r="F26" s="85">
        <f>'Rashodi po aktiv. i izv.fin.'!F29</f>
        <v>0</v>
      </c>
      <c r="G26" s="85">
        <f>'Rashodi po aktiv. i izv.fin.'!G29</f>
        <v>0</v>
      </c>
      <c r="H26" s="85">
        <f>'Rashodi po aktiv. i izv.fin.'!H29</f>
        <v>0</v>
      </c>
      <c r="I26" s="185" t="e">
        <f t="shared" si="1"/>
        <v>#DIV/0!</v>
      </c>
      <c r="J26" s="185" t="e">
        <f t="shared" si="2"/>
        <v>#DIV/0!</v>
      </c>
    </row>
    <row r="27" spans="1:10" s="115" customFormat="1" ht="15" customHeight="1">
      <c r="A27" s="128"/>
      <c r="B27" s="128">
        <v>32</v>
      </c>
      <c r="C27" s="110"/>
      <c r="D27" s="129" t="s">
        <v>1323</v>
      </c>
      <c r="E27" s="129">
        <f>SUM(E28:E52)</f>
        <v>335016</v>
      </c>
      <c r="F27" s="129">
        <f>SUM(F28:F52)</f>
        <v>382196.3977038954</v>
      </c>
      <c r="G27" s="129">
        <f>SUM(G28:G52)</f>
        <v>354213.01</v>
      </c>
      <c r="H27" s="129">
        <f>SUM(H28:H52)</f>
        <v>354188.03</v>
      </c>
      <c r="I27" s="187">
        <f t="shared" si="1"/>
        <v>105.72272070587674</v>
      </c>
      <c r="J27" s="187">
        <f t="shared" si="2"/>
        <v>99.99294774632925</v>
      </c>
    </row>
    <row r="28" spans="1:10" s="115" customFormat="1" ht="15" customHeight="1">
      <c r="A28" s="128"/>
      <c r="B28" s="128"/>
      <c r="C28" s="110">
        <v>3211</v>
      </c>
      <c r="D28" s="85" t="s">
        <v>1264</v>
      </c>
      <c r="E28" s="85">
        <f>'Rashodi po aktiv. i izv.fin.'!E31+'Rashodi po aktiv. i izv.fin.'!E759</f>
        <v>7058</v>
      </c>
      <c r="F28" s="85">
        <f>'Rashodi po aktiv. i izv.fin.'!F31+'Rashodi po aktiv. i izv.fin.'!F759</f>
        <v>6636.1404207313026</v>
      </c>
      <c r="G28" s="85">
        <f>'Rashodi po aktiv. i izv.fin.'!G31+'Rashodi po aktiv. i izv.fin.'!G759</f>
        <v>9598</v>
      </c>
      <c r="H28" s="85">
        <f>'Rashodi po aktiv. i izv.fin.'!H31+'Rashodi po aktiv. i izv.fin.'!H759</f>
        <v>10526.069999999998</v>
      </c>
      <c r="I28" s="185">
        <f t="shared" si="1"/>
        <v>149.13672428449982</v>
      </c>
      <c r="J28" s="185">
        <f t="shared" si="2"/>
        <v>109.66941029381118</v>
      </c>
    </row>
    <row r="29" spans="1:10" s="115" customFormat="1" ht="15" customHeight="1">
      <c r="A29" s="128"/>
      <c r="B29" s="128"/>
      <c r="C29" s="110">
        <v>3213</v>
      </c>
      <c r="D29" s="85" t="s">
        <v>1266</v>
      </c>
      <c r="E29" s="85">
        <f>'Rashodi po aktiv. i izv.fin.'!E32+'Rashodi po aktiv. i izv.fin.'!E760</f>
        <v>5843</v>
      </c>
      <c r="F29" s="85">
        <f>'Rashodi po aktiv. i izv.fin.'!F32+'Rashodi po aktiv. i izv.fin.'!F760</f>
        <v>6636.1404207313026</v>
      </c>
      <c r="G29" s="85">
        <f>'Rashodi po aktiv. i izv.fin.'!G32+'Rashodi po aktiv. i izv.fin.'!G760</f>
        <v>2944.76</v>
      </c>
      <c r="H29" s="85">
        <f>'Rashodi po aktiv. i izv.fin.'!H32+'Rashodi po aktiv. i izv.fin.'!H760</f>
        <v>2945.44</v>
      </c>
      <c r="I29" s="185">
        <f t="shared" si="1"/>
        <v>50.409721033715563</v>
      </c>
      <c r="J29" s="185">
        <f t="shared" si="2"/>
        <v>100.02309186487184</v>
      </c>
    </row>
    <row r="30" spans="1:10" s="115" customFormat="1" ht="15" customHeight="1">
      <c r="A30" s="128"/>
      <c r="B30" s="128"/>
      <c r="C30" s="110">
        <v>3214</v>
      </c>
      <c r="D30" s="85" t="s">
        <v>1415</v>
      </c>
      <c r="E30" s="85">
        <f>'Rashodi po aktiv. i izv.fin.'!E33</f>
        <v>0</v>
      </c>
      <c r="F30" s="85">
        <f>'Rashodi po aktiv. i izv.fin.'!F33</f>
        <v>0</v>
      </c>
      <c r="G30" s="85">
        <f>'Rashodi po aktiv. i izv.fin.'!G33</f>
        <v>28.8</v>
      </c>
      <c r="H30" s="85">
        <f>'Rashodi po aktiv. i izv.fin.'!H33</f>
        <v>28.8</v>
      </c>
      <c r="I30" s="185" t="e">
        <f t="shared" si="1"/>
        <v>#DIV/0!</v>
      </c>
      <c r="J30" s="185">
        <f t="shared" si="2"/>
        <v>100</v>
      </c>
    </row>
    <row r="31" spans="1:10" s="115" customFormat="1" ht="15" customHeight="1">
      <c r="A31" s="128"/>
      <c r="B31" s="128"/>
      <c r="C31" s="110">
        <v>3221</v>
      </c>
      <c r="D31" s="85" t="s">
        <v>1267</v>
      </c>
      <c r="E31" s="85">
        <f>'Rashodi po aktiv. i izv.fin.'!E34+'Rashodi po aktiv. i izv.fin.'!E761</f>
        <v>17431</v>
      </c>
      <c r="F31" s="85">
        <f>'Rashodi po aktiv. i izv.fin.'!F34+'Rashodi po aktiv. i izv.fin.'!F761</f>
        <v>17872</v>
      </c>
      <c r="G31" s="85">
        <f>'Rashodi po aktiv. i izv.fin.'!G34+'Rashodi po aktiv. i izv.fin.'!G761</f>
        <v>19287</v>
      </c>
      <c r="H31" s="85">
        <f>'Rashodi po aktiv. i izv.fin.'!H34+'Rashodi po aktiv. i izv.fin.'!H761</f>
        <v>19287.550000000003</v>
      </c>
      <c r="I31" s="185">
        <f t="shared" si="1"/>
        <v>110.65085193046873</v>
      </c>
      <c r="J31" s="185">
        <f t="shared" si="2"/>
        <v>100.00285166174108</v>
      </c>
    </row>
    <row r="32" spans="1:10" s="115" customFormat="1" ht="15" customHeight="1">
      <c r="A32" s="128"/>
      <c r="B32" s="128"/>
      <c r="C32" s="110">
        <v>3222</v>
      </c>
      <c r="D32" s="85" t="s">
        <v>1268</v>
      </c>
      <c r="E32" s="85">
        <f>'Rashodi po aktiv. i izv.fin.'!E35+'Rashodi po aktiv. i izv.fin.'!E762</f>
        <v>1272</v>
      </c>
      <c r="F32" s="85">
        <f>'Rashodi po aktiv. i izv.fin.'!F35+'Rashodi po aktiv. i izv.fin.'!F762</f>
        <v>2654.4561682925209</v>
      </c>
      <c r="G32" s="85">
        <f>'Rashodi po aktiv. i izv.fin.'!G35+'Rashodi po aktiv. i izv.fin.'!G762</f>
        <v>687.11</v>
      </c>
      <c r="H32" s="85">
        <f>'Rashodi po aktiv. i izv.fin.'!H35+'Rashodi po aktiv. i izv.fin.'!H762</f>
        <v>687.11</v>
      </c>
      <c r="I32" s="185">
        <f t="shared" si="1"/>
        <v>54.018081761006286</v>
      </c>
      <c r="J32" s="185">
        <f t="shared" si="2"/>
        <v>100</v>
      </c>
    </row>
    <row r="33" spans="1:10" s="115" customFormat="1" ht="15" customHeight="1">
      <c r="A33" s="128"/>
      <c r="B33" s="128"/>
      <c r="C33" s="110">
        <v>3223</v>
      </c>
      <c r="D33" s="85" t="s">
        <v>1269</v>
      </c>
      <c r="E33" s="85">
        <f>'Rashodi po aktiv. i izv.fin.'!E36</f>
        <v>79181</v>
      </c>
      <c r="F33" s="85">
        <f>'Rashodi po aktiv. i izv.fin.'!F36</f>
        <v>82906</v>
      </c>
      <c r="G33" s="85">
        <f>'Rashodi po aktiv. i izv.fin.'!G36</f>
        <v>44402.75</v>
      </c>
      <c r="H33" s="85">
        <f>'Rashodi po aktiv. i izv.fin.'!H36</f>
        <v>51337.98</v>
      </c>
      <c r="I33" s="185">
        <f t="shared" si="1"/>
        <v>64.836235965698847</v>
      </c>
      <c r="J33" s="185">
        <f t="shared" si="2"/>
        <v>115.61891999932436</v>
      </c>
    </row>
    <row r="34" spans="1:10" s="115" customFormat="1" ht="15" customHeight="1">
      <c r="A34" s="128"/>
      <c r="B34" s="128"/>
      <c r="C34" s="110">
        <v>3224</v>
      </c>
      <c r="D34" s="85" t="s">
        <v>1270</v>
      </c>
      <c r="E34" s="85">
        <f>'Rashodi po aktiv. i izv.fin.'!E37+'Rashodi po aktiv. i izv.fin.'!E763</f>
        <v>14886</v>
      </c>
      <c r="F34" s="85">
        <f>'Rashodi po aktiv. i izv.fin.'!F37+'Rashodi po aktiv. i izv.fin.'!F763</f>
        <v>15926.737009755125</v>
      </c>
      <c r="G34" s="85">
        <f>'Rashodi po aktiv. i izv.fin.'!G37+'Rashodi po aktiv. i izv.fin.'!G763</f>
        <v>16009</v>
      </c>
      <c r="H34" s="85">
        <f>'Rashodi po aktiv. i izv.fin.'!H37+'Rashodi po aktiv. i izv.fin.'!H763</f>
        <v>16010.65</v>
      </c>
      <c r="I34" s="185">
        <f t="shared" si="1"/>
        <v>107.55508531506112</v>
      </c>
      <c r="J34" s="185">
        <f t="shared" si="2"/>
        <v>100.01030670247985</v>
      </c>
    </row>
    <row r="35" spans="1:10" s="115" customFormat="1" ht="15" customHeight="1">
      <c r="A35" s="128"/>
      <c r="B35" s="128"/>
      <c r="C35" s="110">
        <v>3225</v>
      </c>
      <c r="D35" s="85" t="s">
        <v>1573</v>
      </c>
      <c r="E35" s="85">
        <f>'Rashodi po aktiv. i izv.fin.'!E38</f>
        <v>450</v>
      </c>
      <c r="F35" s="85">
        <f>'Rashodi po aktiv. i izv.fin.'!F38</f>
        <v>0</v>
      </c>
      <c r="G35" s="85">
        <f>'Rashodi po aktiv. i izv.fin.'!G38</f>
        <v>0</v>
      </c>
      <c r="H35" s="85">
        <f>'Rashodi po aktiv. i izv.fin.'!H38</f>
        <v>0</v>
      </c>
      <c r="I35" s="185">
        <f t="shared" si="1"/>
        <v>0</v>
      </c>
      <c r="J35" s="185" t="e">
        <f t="shared" si="2"/>
        <v>#DIV/0!</v>
      </c>
    </row>
    <row r="36" spans="1:10" s="115" customFormat="1" ht="15" customHeight="1">
      <c r="A36" s="128"/>
      <c r="B36" s="128"/>
      <c r="C36" s="110">
        <v>3227</v>
      </c>
      <c r="D36" s="85" t="s">
        <v>1307</v>
      </c>
      <c r="E36" s="85">
        <f>'Rashodi po aktiv. i izv.fin.'!E39</f>
        <v>562</v>
      </c>
      <c r="F36" s="85">
        <f>'Rashodi po aktiv. i izv.fin.'!F39</f>
        <v>1327.2280841462605</v>
      </c>
      <c r="G36" s="85">
        <f>'Rashodi po aktiv. i izv.fin.'!G39</f>
        <v>541.87</v>
      </c>
      <c r="H36" s="85">
        <f>'Rashodi po aktiv. i izv.fin.'!H39</f>
        <v>0</v>
      </c>
      <c r="I36" s="185">
        <f t="shared" si="1"/>
        <v>0</v>
      </c>
      <c r="J36" s="185">
        <f t="shared" si="2"/>
        <v>0</v>
      </c>
    </row>
    <row r="37" spans="1:10" s="115" customFormat="1" ht="15" customHeight="1">
      <c r="A37" s="128"/>
      <c r="B37" s="128"/>
      <c r="C37" s="110">
        <v>3231</v>
      </c>
      <c r="D37" s="85" t="s">
        <v>1272</v>
      </c>
      <c r="E37" s="85">
        <f>'Rashodi po aktiv. i izv.fin.'!E40</f>
        <v>3316</v>
      </c>
      <c r="F37" s="85">
        <f>'Rashodi po aktiv. i izv.fin.'!F40</f>
        <v>5308.9123365850419</v>
      </c>
      <c r="G37" s="85">
        <f>'Rashodi po aktiv. i izv.fin.'!G40</f>
        <v>2563</v>
      </c>
      <c r="H37" s="85">
        <f>'Rashodi po aktiv. i izv.fin.'!H40</f>
        <v>2563.87</v>
      </c>
      <c r="I37" s="185">
        <f t="shared" si="1"/>
        <v>77.318154402895061</v>
      </c>
      <c r="J37" s="185">
        <f t="shared" si="2"/>
        <v>100.03394459617635</v>
      </c>
    </row>
    <row r="38" spans="1:10" s="115" customFormat="1" ht="15" customHeight="1">
      <c r="A38" s="128"/>
      <c r="B38" s="128"/>
      <c r="C38" s="110">
        <v>3232</v>
      </c>
      <c r="D38" s="85" t="s">
        <v>1273</v>
      </c>
      <c r="E38" s="85">
        <f>'Rashodi po aktiv. i izv.fin.'!E41+'Rashodi po aktiv. i izv.fin.'!E765</f>
        <v>14067</v>
      </c>
      <c r="F38" s="85">
        <f>'Rashodi po aktiv. i izv.fin.'!F41+'Rashodi po aktiv. i izv.fin.'!F765</f>
        <v>24513</v>
      </c>
      <c r="G38" s="85">
        <f>'Rashodi po aktiv. i izv.fin.'!G41+'Rashodi po aktiv. i izv.fin.'!G765</f>
        <v>26541</v>
      </c>
      <c r="H38" s="85">
        <f>'Rashodi po aktiv. i izv.fin.'!H41+'Rashodi po aktiv. i izv.fin.'!H765</f>
        <v>19582.41</v>
      </c>
      <c r="I38" s="185">
        <f t="shared" si="1"/>
        <v>139.20814672638087</v>
      </c>
      <c r="J38" s="185">
        <f t="shared" si="2"/>
        <v>73.781733921103196</v>
      </c>
    </row>
    <row r="39" spans="1:10" s="115" customFormat="1" ht="15" customHeight="1">
      <c r="A39" s="128"/>
      <c r="B39" s="128"/>
      <c r="C39" s="110">
        <v>3233</v>
      </c>
      <c r="D39" s="85" t="s">
        <v>1274</v>
      </c>
      <c r="E39" s="85">
        <f>'Rashodi po aktiv. i izv.fin.'!E42</f>
        <v>12390</v>
      </c>
      <c r="F39" s="85">
        <f>'Rashodi po aktiv. i izv.fin.'!F42</f>
        <v>19908.421262193908</v>
      </c>
      <c r="G39" s="85">
        <f>'Rashodi po aktiv. i izv.fin.'!G42</f>
        <v>9188</v>
      </c>
      <c r="H39" s="85">
        <f>'Rashodi po aktiv. i izv.fin.'!H42</f>
        <v>9188.44</v>
      </c>
      <c r="I39" s="185">
        <f t="shared" si="1"/>
        <v>74.160129136400329</v>
      </c>
      <c r="J39" s="185">
        <f t="shared" si="2"/>
        <v>100.00478885502831</v>
      </c>
    </row>
    <row r="40" spans="1:10" s="115" customFormat="1" ht="15" customHeight="1">
      <c r="A40" s="128"/>
      <c r="B40" s="128"/>
      <c r="C40" s="110">
        <v>3234</v>
      </c>
      <c r="D40" s="85" t="s">
        <v>1275</v>
      </c>
      <c r="E40" s="85">
        <f>'Rashodi po aktiv. i izv.fin.'!E43</f>
        <v>21211</v>
      </c>
      <c r="F40" s="85">
        <f>'Rashodi po aktiv. i izv.fin.'!F43</f>
        <v>24629</v>
      </c>
      <c r="G40" s="85">
        <f>'Rashodi po aktiv. i izv.fin.'!G43</f>
        <v>23097</v>
      </c>
      <c r="H40" s="85">
        <f>'Rashodi po aktiv. i izv.fin.'!H43</f>
        <v>23097.39</v>
      </c>
      <c r="I40" s="185">
        <f t="shared" si="1"/>
        <v>108.89345151100844</v>
      </c>
      <c r="J40" s="185">
        <f t="shared" si="2"/>
        <v>100.00168853097804</v>
      </c>
    </row>
    <row r="41" spans="1:10" s="115" customFormat="1" ht="15" customHeight="1">
      <c r="A41" s="128"/>
      <c r="B41" s="128"/>
      <c r="C41" s="110">
        <v>3235</v>
      </c>
      <c r="D41" s="85" t="s">
        <v>1276</v>
      </c>
      <c r="E41" s="85">
        <f>'Rashodi po aktiv. i izv.fin.'!E44+'Rashodi po aktiv. i izv.fin.'!E766</f>
        <v>25365</v>
      </c>
      <c r="F41" s="85">
        <f>'Rashodi po aktiv. i izv.fin.'!F44+'Rashodi po aktiv. i izv.fin.'!F766</f>
        <v>31190</v>
      </c>
      <c r="G41" s="85">
        <f>'Rashodi po aktiv. i izv.fin.'!G44+'Rashodi po aktiv. i izv.fin.'!G766</f>
        <v>60235</v>
      </c>
      <c r="H41" s="85">
        <f>'Rashodi po aktiv. i izv.fin.'!H44+'Rashodi po aktiv. i izv.fin.'!H766</f>
        <v>60140.11</v>
      </c>
      <c r="I41" s="185">
        <f t="shared" si="1"/>
        <v>237.09879755568699</v>
      </c>
      <c r="J41" s="185">
        <f t="shared" si="2"/>
        <v>99.842467004233413</v>
      </c>
    </row>
    <row r="42" spans="1:10" s="115" customFormat="1" ht="15" customHeight="1">
      <c r="A42" s="128"/>
      <c r="B42" s="128"/>
      <c r="C42" s="110">
        <v>3236</v>
      </c>
      <c r="D42" s="85" t="s">
        <v>1277</v>
      </c>
      <c r="E42" s="85">
        <f>'Rashodi po aktiv. i izv.fin.'!E45</f>
        <v>2646</v>
      </c>
      <c r="F42" s="85">
        <f>'Rashodi po aktiv. i izv.fin.'!F45</f>
        <v>0</v>
      </c>
      <c r="G42" s="85">
        <f>'Rashodi po aktiv. i izv.fin.'!G45</f>
        <v>280.08</v>
      </c>
      <c r="H42" s="85">
        <f>'Rashodi po aktiv. i izv.fin.'!H45</f>
        <v>280.08</v>
      </c>
      <c r="I42" s="185">
        <f t="shared" si="1"/>
        <v>10.585034013605442</v>
      </c>
      <c r="J42" s="185">
        <f t="shared" si="2"/>
        <v>100</v>
      </c>
    </row>
    <row r="43" spans="1:10" s="115" customFormat="1" ht="15" customHeight="1">
      <c r="A43" s="128"/>
      <c r="B43" s="128"/>
      <c r="C43" s="110">
        <v>3237</v>
      </c>
      <c r="D43" s="85" t="s">
        <v>1278</v>
      </c>
      <c r="E43" s="85">
        <f>'Rashodi po aktiv. i izv.fin.'!E46+'Rashodi po aktiv. i izv.fin.'!E767+'Rashodi po aktiv. i izv.fin.'!E897</f>
        <v>96546</v>
      </c>
      <c r="F43" s="85">
        <f>'Rashodi po aktiv. i izv.fin.'!F46+'Rashodi po aktiv. i izv.fin.'!F767+'Rashodi po aktiv. i izv.fin.'!F897</f>
        <v>85883</v>
      </c>
      <c r="G43" s="85">
        <f>'Rashodi po aktiv. i izv.fin.'!G46+'Rashodi po aktiv. i izv.fin.'!G767+'Rashodi po aktiv. i izv.fin.'!G897</f>
        <v>100035</v>
      </c>
      <c r="H43" s="85">
        <f>'Rashodi po aktiv. i izv.fin.'!H46+'Rashodi po aktiv. i izv.fin.'!H767+'Rashodi po aktiv. i izv.fin.'!H897</f>
        <v>100035.9</v>
      </c>
      <c r="I43" s="185">
        <f t="shared" si="1"/>
        <v>103.61475358896277</v>
      </c>
      <c r="J43" s="185">
        <f t="shared" si="2"/>
        <v>100.00089968511021</v>
      </c>
    </row>
    <row r="44" spans="1:10" s="115" customFormat="1" ht="15" customHeight="1">
      <c r="A44" s="128"/>
      <c r="B44" s="128"/>
      <c r="C44" s="110">
        <v>3238</v>
      </c>
      <c r="D44" s="85" t="s">
        <v>1279</v>
      </c>
      <c r="E44" s="85">
        <f>'Rashodi po aktiv. i izv.fin.'!E47</f>
        <v>8596</v>
      </c>
      <c r="F44" s="85">
        <f>'Rashodi po aktiv. i izv.fin.'!F47</f>
        <v>15926.737009755125</v>
      </c>
      <c r="G44" s="85">
        <f>'Rashodi po aktiv. i izv.fin.'!G47</f>
        <v>12838</v>
      </c>
      <c r="H44" s="85">
        <f>'Rashodi po aktiv. i izv.fin.'!H47</f>
        <v>12836.51</v>
      </c>
      <c r="I44" s="185">
        <f t="shared" si="1"/>
        <v>149.33120055839925</v>
      </c>
      <c r="J44" s="185">
        <f t="shared" si="2"/>
        <v>99.988393830814772</v>
      </c>
    </row>
    <row r="45" spans="1:10" s="115" customFormat="1" ht="15" customHeight="1">
      <c r="A45" s="128"/>
      <c r="B45" s="128"/>
      <c r="C45" s="110">
        <v>3239</v>
      </c>
      <c r="D45" s="85" t="s">
        <v>1280</v>
      </c>
      <c r="E45" s="85">
        <f>'Rashodi po aktiv. i izv.fin.'!E48+'Rashodi po aktiv. i izv.fin.'!E768+'Rashodi po aktiv. i izv.fin.'!E898</f>
        <v>13491</v>
      </c>
      <c r="F45" s="85">
        <f>'Rashodi po aktiv. i izv.fin.'!F48+'Rashodi po aktiv. i izv.fin.'!F768+'Rashodi po aktiv. i izv.fin.'!F898</f>
        <v>19908.421262193908</v>
      </c>
      <c r="G45" s="85">
        <f>'Rashodi po aktiv. i izv.fin.'!G48+'Rashodi po aktiv. i izv.fin.'!G768+'Rashodi po aktiv. i izv.fin.'!G898</f>
        <v>3985</v>
      </c>
      <c r="H45" s="85">
        <f>'Rashodi po aktiv. i izv.fin.'!H48+'Rashodi po aktiv. i izv.fin.'!H768+'Rashodi po aktiv. i izv.fin.'!H898</f>
        <v>3985.01</v>
      </c>
      <c r="I45" s="185">
        <f t="shared" si="1"/>
        <v>29.538284782447562</v>
      </c>
      <c r="J45" s="185">
        <f t="shared" si="2"/>
        <v>100.00025094102887</v>
      </c>
    </row>
    <row r="46" spans="1:10" s="115" customFormat="1" ht="15" customHeight="1">
      <c r="A46" s="128"/>
      <c r="B46" s="128"/>
      <c r="C46" s="110">
        <v>3241</v>
      </c>
      <c r="D46" s="85" t="s">
        <v>1415</v>
      </c>
      <c r="E46" s="85">
        <f>'Rashodi po aktiv. i izv.fin.'!E49+'Rashodi po aktiv. i izv.fin.'!E769</f>
        <v>119</v>
      </c>
      <c r="F46" s="85">
        <f>'Rashodi po aktiv. i izv.fin.'!F49+'Rashodi po aktiv. i izv.fin.'!F769</f>
        <v>132.72280841462606</v>
      </c>
      <c r="G46" s="85">
        <f>'Rashodi po aktiv. i izv.fin.'!G49+'Rashodi po aktiv. i izv.fin.'!G769</f>
        <v>1765</v>
      </c>
      <c r="H46" s="85">
        <f>'Rashodi po aktiv. i izv.fin.'!H49+'Rashodi po aktiv. i izv.fin.'!H769</f>
        <v>1765</v>
      </c>
      <c r="I46" s="185">
        <f t="shared" si="1"/>
        <v>1483.1932773109245</v>
      </c>
      <c r="J46" s="185">
        <f t="shared" si="2"/>
        <v>100</v>
      </c>
    </row>
    <row r="47" spans="1:10" s="115" customFormat="1" ht="15" customHeight="1">
      <c r="A47" s="128"/>
      <c r="B47" s="128"/>
      <c r="C47" s="110">
        <v>3292</v>
      </c>
      <c r="D47" s="85" t="s">
        <v>1281</v>
      </c>
      <c r="E47" s="85">
        <f>'Rashodi po aktiv. i izv.fin.'!E50</f>
        <v>2769</v>
      </c>
      <c r="F47" s="85">
        <f>'Rashodi po aktiv. i izv.fin.'!F50</f>
        <v>4910.7439113411638</v>
      </c>
      <c r="G47" s="85">
        <f>'Rashodi po aktiv. i izv.fin.'!G50</f>
        <v>3997</v>
      </c>
      <c r="H47" s="85">
        <f>'Rashodi po aktiv. i izv.fin.'!H50</f>
        <v>3997.96</v>
      </c>
      <c r="I47" s="185">
        <f t="shared" si="1"/>
        <v>144.38280967858432</v>
      </c>
      <c r="J47" s="185">
        <f t="shared" si="2"/>
        <v>100.02401801351013</v>
      </c>
    </row>
    <row r="48" spans="1:10" s="115" customFormat="1" ht="15" customHeight="1">
      <c r="A48" s="128"/>
      <c r="B48" s="128"/>
      <c r="C48" s="110">
        <v>3293</v>
      </c>
      <c r="D48" s="85" t="s">
        <v>1298</v>
      </c>
      <c r="E48" s="85">
        <f>'Rashodi po aktiv. i izv.fin.'!E51</f>
        <v>842</v>
      </c>
      <c r="F48" s="85">
        <f>'Rashodi po aktiv. i izv.fin.'!F51</f>
        <v>1327.2280841462605</v>
      </c>
      <c r="G48" s="85">
        <f>'Rashodi po aktiv. i izv.fin.'!G51</f>
        <v>4293</v>
      </c>
      <c r="H48" s="85">
        <f>'Rashodi po aktiv. i izv.fin.'!H51</f>
        <v>4293.84</v>
      </c>
      <c r="I48" s="185">
        <f t="shared" si="1"/>
        <v>509.95724465558203</v>
      </c>
      <c r="J48" s="185">
        <f t="shared" si="2"/>
        <v>100.01956673654789</v>
      </c>
    </row>
    <row r="49" spans="1:10" s="115" customFormat="1" ht="15" customHeight="1">
      <c r="A49" s="128"/>
      <c r="B49" s="128"/>
      <c r="C49" s="110">
        <v>3294</v>
      </c>
      <c r="D49" s="85" t="s">
        <v>1283</v>
      </c>
      <c r="E49" s="85">
        <f>'Rashodi po aktiv. i izv.fin.'!E52</f>
        <v>3972</v>
      </c>
      <c r="F49" s="85">
        <f>'Rashodi po aktiv. i izv.fin.'!F52</f>
        <v>3981.6842524387812</v>
      </c>
      <c r="G49" s="85">
        <f>'Rashodi po aktiv. i izv.fin.'!G52</f>
        <v>2368.64</v>
      </c>
      <c r="H49" s="85">
        <f>'Rashodi po aktiv. i izv.fin.'!H52</f>
        <v>2068.64</v>
      </c>
      <c r="I49" s="185">
        <f t="shared" si="1"/>
        <v>52.080563947633429</v>
      </c>
      <c r="J49" s="185">
        <f t="shared" si="2"/>
        <v>87.334504188057281</v>
      </c>
    </row>
    <row r="50" spans="1:10" s="115" customFormat="1" ht="15" customHeight="1">
      <c r="A50" s="128"/>
      <c r="B50" s="128"/>
      <c r="C50" s="110">
        <v>3295</v>
      </c>
      <c r="D50" s="85" t="s">
        <v>1284</v>
      </c>
      <c r="E50" s="85">
        <f>'Rashodi po aktiv. i izv.fin.'!E53</f>
        <v>334</v>
      </c>
      <c r="F50" s="85">
        <f>'Rashodi po aktiv. i izv.fin.'!F53</f>
        <v>663.61404207313024</v>
      </c>
      <c r="G50" s="85">
        <f>'Rashodi po aktiv. i izv.fin.'!G53</f>
        <v>1481</v>
      </c>
      <c r="H50" s="85">
        <f>'Rashodi po aktiv. i izv.fin.'!H53</f>
        <v>1481.04</v>
      </c>
      <c r="I50" s="185">
        <f t="shared" si="1"/>
        <v>443.42514970059881</v>
      </c>
      <c r="J50" s="185">
        <f t="shared" si="2"/>
        <v>100.00270087778529</v>
      </c>
    </row>
    <row r="51" spans="1:10" s="115" customFormat="1" ht="15" customHeight="1">
      <c r="A51" s="128"/>
      <c r="B51" s="128"/>
      <c r="C51" s="110">
        <v>3296</v>
      </c>
      <c r="D51" s="85" t="s">
        <v>1425</v>
      </c>
      <c r="E51" s="85">
        <f>'Rashodi po aktiv. i izv.fin.'!E54</f>
        <v>0</v>
      </c>
      <c r="F51" s="85">
        <f>'Rashodi po aktiv. i izv.fin.'!F54</f>
        <v>0</v>
      </c>
      <c r="G51" s="85">
        <f>'Rashodi po aktiv. i izv.fin.'!G54</f>
        <v>0</v>
      </c>
      <c r="H51" s="85">
        <f>'Rashodi po aktiv. i izv.fin.'!H54</f>
        <v>0</v>
      </c>
      <c r="I51" s="185" t="e">
        <f t="shared" si="1"/>
        <v>#DIV/0!</v>
      </c>
      <c r="J51" s="185" t="e">
        <f t="shared" si="2"/>
        <v>#DIV/0!</v>
      </c>
    </row>
    <row r="52" spans="1:10" s="115" customFormat="1" ht="15" customHeight="1">
      <c r="A52" s="128"/>
      <c r="B52" s="128"/>
      <c r="C52" s="110">
        <v>3299</v>
      </c>
      <c r="D52" s="85" t="s">
        <v>1400</v>
      </c>
      <c r="E52" s="85">
        <f>'Rashodi po aktiv. i izv.fin.'!E55</f>
        <v>2669</v>
      </c>
      <c r="F52" s="85">
        <f>'Rashodi po aktiv. i izv.fin.'!F55</f>
        <v>9954.2106310969539</v>
      </c>
      <c r="G52" s="85">
        <f>'Rashodi po aktiv. i izv.fin.'!G55</f>
        <v>8047</v>
      </c>
      <c r="H52" s="85">
        <f>'Rashodi po aktiv. i izv.fin.'!H55</f>
        <v>8048.23</v>
      </c>
      <c r="I52" s="185">
        <f t="shared" si="1"/>
        <v>301.54477332334204</v>
      </c>
      <c r="J52" s="185">
        <f t="shared" si="2"/>
        <v>100.0152851994532</v>
      </c>
    </row>
    <row r="53" spans="1:10" s="115" customFormat="1" ht="15" customHeight="1">
      <c r="A53" s="128"/>
      <c r="B53" s="128">
        <v>34</v>
      </c>
      <c r="C53" s="110"/>
      <c r="D53" s="129" t="s">
        <v>1343</v>
      </c>
      <c r="E53" s="129">
        <f>SUM(E54:E56)</f>
        <v>2784</v>
      </c>
      <c r="F53" s="129">
        <f>SUM(F54:F56)</f>
        <v>2333.816842524388</v>
      </c>
      <c r="G53" s="129">
        <f>SUM(G54:G56)</f>
        <v>2561</v>
      </c>
      <c r="H53" s="129">
        <f>SUM(H54:H56)</f>
        <v>2550.98</v>
      </c>
      <c r="I53" s="187">
        <f t="shared" si="1"/>
        <v>91.63002873563218</v>
      </c>
      <c r="J53" s="187">
        <f t="shared" si="2"/>
        <v>99.608746583365871</v>
      </c>
    </row>
    <row r="54" spans="1:10" s="115" customFormat="1" ht="15" customHeight="1">
      <c r="A54" s="128"/>
      <c r="B54" s="128"/>
      <c r="C54" s="110">
        <v>3431</v>
      </c>
      <c r="D54" s="85" t="s">
        <v>1286</v>
      </c>
      <c r="E54" s="85">
        <f>'Rashodi po aktiv. i izv.fin.'!E57+'Rashodi po aktiv. i izv.fin.'!E771</f>
        <v>0</v>
      </c>
      <c r="F54" s="85">
        <f>'Rashodi po aktiv. i izv.fin.'!F57+'Rashodi po aktiv. i izv.fin.'!F771</f>
        <v>2294</v>
      </c>
      <c r="G54" s="85">
        <f>'Rashodi po aktiv. i izv.fin.'!G57+'Rashodi po aktiv. i izv.fin.'!G771</f>
        <v>2561</v>
      </c>
      <c r="H54" s="85">
        <f>'Rashodi po aktiv. i izv.fin.'!H57+'Rashodi po aktiv. i izv.fin.'!H771</f>
        <v>2550.98</v>
      </c>
      <c r="I54" s="185" t="e">
        <f t="shared" si="1"/>
        <v>#DIV/0!</v>
      </c>
      <c r="J54" s="185">
        <f t="shared" si="2"/>
        <v>99.608746583365871</v>
      </c>
    </row>
    <row r="55" spans="1:10" s="115" customFormat="1" ht="15" customHeight="1">
      <c r="A55" s="128"/>
      <c r="B55" s="128"/>
      <c r="C55" s="110">
        <v>3432</v>
      </c>
      <c r="D55" s="85" t="s">
        <v>1299</v>
      </c>
      <c r="E55" s="85">
        <f>'Rashodi po aktiv. i izv.fin.'!E58</f>
        <v>2784</v>
      </c>
      <c r="F55" s="85">
        <f>'Rashodi po aktiv. i izv.fin.'!F58</f>
        <v>0</v>
      </c>
      <c r="G55" s="85">
        <f>'Rashodi po aktiv. i izv.fin.'!G58</f>
        <v>0</v>
      </c>
      <c r="H55" s="85">
        <f>'Rashodi po aktiv. i izv.fin.'!H58</f>
        <v>0</v>
      </c>
      <c r="I55" s="185">
        <f t="shared" si="1"/>
        <v>0</v>
      </c>
      <c r="J55" s="185" t="e">
        <f t="shared" si="2"/>
        <v>#DIV/0!</v>
      </c>
    </row>
    <row r="56" spans="1:10" s="115" customFormat="1" ht="15" customHeight="1">
      <c r="A56" s="128"/>
      <c r="B56" s="128"/>
      <c r="C56" s="110">
        <v>3433</v>
      </c>
      <c r="D56" s="85" t="s">
        <v>1408</v>
      </c>
      <c r="E56" s="85">
        <f>'Rashodi po aktiv. i izv.fin.'!E59</f>
        <v>0</v>
      </c>
      <c r="F56" s="85">
        <f>'Rashodi po aktiv. i izv.fin.'!F59</f>
        <v>39.816842524387816</v>
      </c>
      <c r="G56" s="85">
        <f>'Rashodi po aktiv. i izv.fin.'!G59</f>
        <v>0</v>
      </c>
      <c r="H56" s="85">
        <f>'Rashodi po aktiv. i izv.fin.'!H59</f>
        <v>0</v>
      </c>
      <c r="I56" s="185" t="e">
        <f t="shared" si="1"/>
        <v>#DIV/0!</v>
      </c>
      <c r="J56" s="185" t="e">
        <f t="shared" si="2"/>
        <v>#DIV/0!</v>
      </c>
    </row>
    <row r="57" spans="1:10" s="115" customFormat="1" ht="15" customHeight="1">
      <c r="A57" s="128"/>
      <c r="B57" s="128">
        <v>37</v>
      </c>
      <c r="C57" s="110"/>
      <c r="D57" s="129" t="s">
        <v>1353</v>
      </c>
      <c r="E57" s="129">
        <f>SUM(E58)</f>
        <v>2489</v>
      </c>
      <c r="F57" s="129">
        <f>SUM(F58:F60)</f>
        <v>4383</v>
      </c>
      <c r="G57" s="129">
        <f>SUM(G58:G60)</f>
        <v>972</v>
      </c>
      <c r="H57" s="129">
        <f>SUM(H58:H60)</f>
        <v>0</v>
      </c>
      <c r="I57" s="187">
        <f t="shared" si="1"/>
        <v>0</v>
      </c>
      <c r="J57" s="187">
        <f t="shared" si="2"/>
        <v>0</v>
      </c>
    </row>
    <row r="58" spans="1:10" s="115" customFormat="1" ht="15" customHeight="1">
      <c r="A58" s="128"/>
      <c r="B58" s="128"/>
      <c r="C58" s="110">
        <v>3721</v>
      </c>
      <c r="D58" s="85" t="s">
        <v>1389</v>
      </c>
      <c r="E58" s="85">
        <f>'Rashodi po aktiv. i izv.fin.'!E61</f>
        <v>2489</v>
      </c>
      <c r="F58" s="85">
        <f>'Rashodi po aktiv. i izv.fin.'!F61</f>
        <v>4383</v>
      </c>
      <c r="G58" s="85">
        <f>'Rashodi po aktiv. i izv.fin.'!G61</f>
        <v>972</v>
      </c>
      <c r="H58" s="85">
        <f>'Rashodi po aktiv. i izv.fin.'!H61</f>
        <v>0</v>
      </c>
      <c r="I58" s="185">
        <f t="shared" si="1"/>
        <v>0</v>
      </c>
      <c r="J58" s="185">
        <f t="shared" si="2"/>
        <v>0</v>
      </c>
    </row>
    <row r="59" spans="1:10" s="115" customFormat="1" ht="15" customHeight="1">
      <c r="A59" s="128"/>
      <c r="B59" s="128">
        <v>38</v>
      </c>
      <c r="C59" s="110"/>
      <c r="D59" s="129" t="s">
        <v>1352</v>
      </c>
      <c r="E59" s="129">
        <f>E60</f>
        <v>0</v>
      </c>
      <c r="F59" s="129">
        <f>F60</f>
        <v>0</v>
      </c>
      <c r="G59" s="129">
        <f>G60</f>
        <v>0</v>
      </c>
      <c r="H59" s="129">
        <f>H60</f>
        <v>0</v>
      </c>
      <c r="I59" s="187" t="e">
        <f t="shared" si="1"/>
        <v>#DIV/0!</v>
      </c>
      <c r="J59" s="187" t="e">
        <f t="shared" si="2"/>
        <v>#DIV/0!</v>
      </c>
    </row>
    <row r="60" spans="1:10" s="115" customFormat="1" ht="15" customHeight="1">
      <c r="A60" s="128"/>
      <c r="B60" s="128"/>
      <c r="C60" s="110">
        <v>3812</v>
      </c>
      <c r="D60" s="85" t="s">
        <v>1404</v>
      </c>
      <c r="E60" s="85">
        <f>'Rashodi po aktiv. i izv.fin.'!E63</f>
        <v>0</v>
      </c>
      <c r="F60" s="85">
        <f>'Rashodi po aktiv. i izv.fin.'!F63</f>
        <v>0</v>
      </c>
      <c r="G60" s="85">
        <f>'Rashodi po aktiv. i izv.fin.'!G63</f>
        <v>0</v>
      </c>
      <c r="H60" s="85">
        <f>'Rashodi po aktiv. i izv.fin.'!H63</f>
        <v>0</v>
      </c>
      <c r="I60" s="185" t="e">
        <f t="shared" si="1"/>
        <v>#DIV/0!</v>
      </c>
      <c r="J60" s="185" t="e">
        <f t="shared" si="2"/>
        <v>#DIV/0!</v>
      </c>
    </row>
    <row r="61" spans="1:10" s="115" customFormat="1" ht="15" customHeight="1">
      <c r="A61" s="128">
        <v>4</v>
      </c>
      <c r="B61" s="128"/>
      <c r="C61" s="110"/>
      <c r="D61" s="129" t="s">
        <v>1345</v>
      </c>
      <c r="E61" s="129">
        <f>E62+E64</f>
        <v>1825</v>
      </c>
      <c r="F61" s="129">
        <f>F62+F64</f>
        <v>1096</v>
      </c>
      <c r="G61" s="129">
        <f>G62+G64</f>
        <v>10846</v>
      </c>
      <c r="H61" s="129">
        <f>H62+H64</f>
        <v>10845.64</v>
      </c>
      <c r="I61" s="187">
        <f t="shared" si="1"/>
        <v>594.28164383561648</v>
      </c>
      <c r="J61" s="187">
        <f t="shared" si="2"/>
        <v>99.996680803983025</v>
      </c>
    </row>
    <row r="62" spans="1:10" s="115" customFormat="1" ht="15" customHeight="1">
      <c r="A62" s="128"/>
      <c r="B62" s="128">
        <v>41</v>
      </c>
      <c r="C62" s="110"/>
      <c r="D62" s="129" t="s">
        <v>1355</v>
      </c>
      <c r="E62" s="129">
        <f>E63</f>
        <v>0</v>
      </c>
      <c r="F62" s="129">
        <f>F63</f>
        <v>0</v>
      </c>
      <c r="G62" s="129">
        <f>G63</f>
        <v>5000</v>
      </c>
      <c r="H62" s="129">
        <f>H63</f>
        <v>5000</v>
      </c>
      <c r="I62" s="187" t="e">
        <f t="shared" si="1"/>
        <v>#DIV/0!</v>
      </c>
      <c r="J62" s="187">
        <f t="shared" si="2"/>
        <v>100</v>
      </c>
    </row>
    <row r="63" spans="1:10" s="115" customFormat="1" ht="15" customHeight="1">
      <c r="A63" s="128"/>
      <c r="B63" s="128"/>
      <c r="C63" s="110">
        <v>4123</v>
      </c>
      <c r="D63" s="85" t="s">
        <v>1310</v>
      </c>
      <c r="E63" s="85">
        <f>'Rashodi po aktiv. i izv.fin.'!E66</f>
        <v>0</v>
      </c>
      <c r="F63" s="85">
        <f>'Rashodi po aktiv. i izv.fin.'!F66</f>
        <v>0</v>
      </c>
      <c r="G63" s="85">
        <f>'Rashodi po aktiv. i izv.fin.'!G66</f>
        <v>5000</v>
      </c>
      <c r="H63" s="85">
        <f>'Rashodi po aktiv. i izv.fin.'!H66</f>
        <v>5000</v>
      </c>
      <c r="I63" s="185" t="e">
        <f t="shared" si="1"/>
        <v>#DIV/0!</v>
      </c>
      <c r="J63" s="185">
        <f t="shared" si="2"/>
        <v>100</v>
      </c>
    </row>
    <row r="64" spans="1:10" s="115" customFormat="1" ht="15" customHeight="1">
      <c r="A64" s="128"/>
      <c r="B64" s="128">
        <v>42</v>
      </c>
      <c r="C64" s="110"/>
      <c r="D64" s="129" t="s">
        <v>1346</v>
      </c>
      <c r="E64" s="129">
        <f>SUM(E65:E70)</f>
        <v>1825</v>
      </c>
      <c r="F64" s="129">
        <f>SUM(F65:F70)</f>
        <v>1096</v>
      </c>
      <c r="G64" s="129">
        <f>SUM(G65:G70)</f>
        <v>5846</v>
      </c>
      <c r="H64" s="129">
        <f>SUM(H65:H70)</f>
        <v>5845.64</v>
      </c>
      <c r="I64" s="187">
        <f t="shared" si="1"/>
        <v>320.30904109589045</v>
      </c>
      <c r="J64" s="187">
        <f t="shared" si="2"/>
        <v>99.993841943209034</v>
      </c>
    </row>
    <row r="65" spans="1:10" s="115" customFormat="1" ht="15" customHeight="1">
      <c r="A65" s="128"/>
      <c r="B65" s="128"/>
      <c r="C65" s="110">
        <v>4221</v>
      </c>
      <c r="D65" s="85" t="s">
        <v>1287</v>
      </c>
      <c r="E65" s="85">
        <f>'Rashodi po aktiv. i izv.fin.'!E774+'Rashodi po aktiv. i izv.fin.'!E68</f>
        <v>1575</v>
      </c>
      <c r="F65" s="85">
        <f>'Rashodi po aktiv. i izv.fin.'!F774+'Rashodi po aktiv. i izv.fin.'!F68</f>
        <v>1096</v>
      </c>
      <c r="G65" s="85">
        <f>'Rashodi po aktiv. i izv.fin.'!G774+'Rashodi po aktiv. i izv.fin.'!G68</f>
        <v>4542</v>
      </c>
      <c r="H65" s="85">
        <f>'Rashodi po aktiv. i izv.fin.'!H774+'Rashodi po aktiv. i izv.fin.'!H68</f>
        <v>4541.8900000000003</v>
      </c>
      <c r="I65" s="185">
        <f t="shared" si="1"/>
        <v>288.37396825396826</v>
      </c>
      <c r="J65" s="185">
        <f t="shared" si="2"/>
        <v>99.997578159401158</v>
      </c>
    </row>
    <row r="66" spans="1:10" s="115" customFormat="1" ht="15" customHeight="1">
      <c r="A66" s="128"/>
      <c r="B66" s="128"/>
      <c r="C66" s="110">
        <v>4223</v>
      </c>
      <c r="D66" s="85" t="s">
        <v>1311</v>
      </c>
      <c r="E66" s="85">
        <f>'Rashodi po aktiv. i izv.fin.'!E69</f>
        <v>250</v>
      </c>
      <c r="F66" s="85">
        <f>'Rashodi po aktiv. i izv.fin.'!F69</f>
        <v>0</v>
      </c>
      <c r="G66" s="85">
        <f>'Rashodi po aktiv. i izv.fin.'!G69</f>
        <v>0</v>
      </c>
      <c r="H66" s="85">
        <f>'Rashodi po aktiv. i izv.fin.'!H69</f>
        <v>0</v>
      </c>
      <c r="I66" s="185">
        <f t="shared" si="1"/>
        <v>0</v>
      </c>
      <c r="J66" s="185" t="e">
        <f t="shared" si="2"/>
        <v>#DIV/0!</v>
      </c>
    </row>
    <row r="67" spans="1:10" s="115" customFormat="1" ht="15" customHeight="1">
      <c r="A67" s="128"/>
      <c r="B67" s="128"/>
      <c r="C67" s="110">
        <v>4224</v>
      </c>
      <c r="D67" s="85" t="s">
        <v>1547</v>
      </c>
      <c r="E67" s="85">
        <f>'Rashodi po aktiv. i izv.fin.'!E70+'Rashodi po aktiv. i izv.fin.'!E775</f>
        <v>0</v>
      </c>
      <c r="F67" s="85">
        <f>'Rashodi po aktiv. i izv.fin.'!F70+'Rashodi po aktiv. i izv.fin.'!F775</f>
        <v>0</v>
      </c>
      <c r="G67" s="85">
        <f>'Rashodi po aktiv. i izv.fin.'!G70+'Rashodi po aktiv. i izv.fin.'!G775</f>
        <v>1304</v>
      </c>
      <c r="H67" s="85">
        <f>'Rashodi po aktiv. i izv.fin.'!H70+'Rashodi po aktiv. i izv.fin.'!H775</f>
        <v>1303.75</v>
      </c>
      <c r="I67" s="185" t="e">
        <f t="shared" si="1"/>
        <v>#DIV/0!</v>
      </c>
      <c r="J67" s="185">
        <f t="shared" si="2"/>
        <v>99.980828220858896</v>
      </c>
    </row>
    <row r="68" spans="1:10" s="115" customFormat="1" ht="15" customHeight="1">
      <c r="A68" s="128"/>
      <c r="B68" s="128"/>
      <c r="C68" s="110">
        <v>4227</v>
      </c>
      <c r="D68" s="85" t="s">
        <v>1288</v>
      </c>
      <c r="E68" s="85">
        <f>'Rashodi po aktiv. i izv.fin.'!E776</f>
        <v>0</v>
      </c>
      <c r="F68" s="85">
        <f>'Rashodi po aktiv. i izv.fin.'!F776</f>
        <v>0</v>
      </c>
      <c r="G68" s="85">
        <f>'Rashodi po aktiv. i izv.fin.'!G776</f>
        <v>0</v>
      </c>
      <c r="H68" s="85">
        <f>'Rashodi po aktiv. i izv.fin.'!H776</f>
        <v>0</v>
      </c>
      <c r="I68" s="185" t="e">
        <f t="shared" si="1"/>
        <v>#DIV/0!</v>
      </c>
      <c r="J68" s="185" t="e">
        <f t="shared" si="2"/>
        <v>#DIV/0!</v>
      </c>
    </row>
    <row r="69" spans="1:10" s="115" customFormat="1" ht="15" customHeight="1">
      <c r="A69" s="128"/>
      <c r="B69" s="128"/>
      <c r="C69" s="110">
        <v>4241</v>
      </c>
      <c r="D69" s="85" t="s">
        <v>1304</v>
      </c>
      <c r="E69" s="85">
        <f>'Rashodi po aktiv. i izv.fin.'!E777</f>
        <v>0</v>
      </c>
      <c r="F69" s="85">
        <f>'Rashodi po aktiv. i izv.fin.'!F777</f>
        <v>0</v>
      </c>
      <c r="G69" s="85">
        <f>'Rashodi po aktiv. i izv.fin.'!G777</f>
        <v>0</v>
      </c>
      <c r="H69" s="85">
        <f>'Rashodi po aktiv. i izv.fin.'!H777</f>
        <v>0</v>
      </c>
      <c r="I69" s="185" t="e">
        <f t="shared" ref="I69:I132" si="3">H69/E68:E69*100</f>
        <v>#DIV/0!</v>
      </c>
      <c r="J69" s="185" t="e">
        <f t="shared" ref="J69:J132" si="4">H69/G69*100</f>
        <v>#DIV/0!</v>
      </c>
    </row>
    <row r="70" spans="1:10" s="115" customFormat="1" ht="15" customHeight="1">
      <c r="A70" s="128"/>
      <c r="B70" s="128"/>
      <c r="C70" s="110">
        <v>4262</v>
      </c>
      <c r="D70" s="85" t="s">
        <v>1411</v>
      </c>
      <c r="E70" s="85">
        <f>'Rashodi po aktiv. i izv.fin.'!E901</f>
        <v>0</v>
      </c>
      <c r="F70" s="85">
        <f>'Rashodi po aktiv. i izv.fin.'!F901</f>
        <v>0</v>
      </c>
      <c r="G70" s="85">
        <f>'Rashodi po aktiv. i izv.fin.'!G901</f>
        <v>0</v>
      </c>
      <c r="H70" s="85">
        <f>'Rashodi po aktiv. i izv.fin.'!H901</f>
        <v>0</v>
      </c>
      <c r="I70" s="185" t="e">
        <f t="shared" si="3"/>
        <v>#DIV/0!</v>
      </c>
      <c r="J70" s="185" t="e">
        <f t="shared" si="4"/>
        <v>#DIV/0!</v>
      </c>
    </row>
    <row r="71" spans="1:10" s="115" customFormat="1" ht="15" customHeight="1">
      <c r="A71" s="321" t="s">
        <v>1582</v>
      </c>
      <c r="B71" s="350"/>
      <c r="C71" s="350"/>
      <c r="D71" s="351"/>
      <c r="E71" s="169">
        <f t="shared" ref="E71:H72" si="5">E72</f>
        <v>5423</v>
      </c>
      <c r="F71" s="169">
        <f t="shared" si="5"/>
        <v>150210</v>
      </c>
      <c r="G71" s="169">
        <f t="shared" si="5"/>
        <v>10558</v>
      </c>
      <c r="H71" s="169">
        <f t="shared" si="5"/>
        <v>10625.46</v>
      </c>
      <c r="I71" s="170">
        <f t="shared" si="3"/>
        <v>195.93324728010325</v>
      </c>
      <c r="J71" s="170">
        <f t="shared" si="4"/>
        <v>100.63894677022162</v>
      </c>
    </row>
    <row r="72" spans="1:10" s="115" customFormat="1" ht="15" customHeight="1">
      <c r="A72" s="321" t="s">
        <v>1261</v>
      </c>
      <c r="B72" s="350"/>
      <c r="C72" s="350"/>
      <c r="D72" s="351"/>
      <c r="E72" s="89">
        <f t="shared" si="5"/>
        <v>5423</v>
      </c>
      <c r="F72" s="89">
        <f t="shared" si="5"/>
        <v>150210</v>
      </c>
      <c r="G72" s="89">
        <f t="shared" si="5"/>
        <v>10558</v>
      </c>
      <c r="H72" s="89">
        <f t="shared" si="5"/>
        <v>10625.46</v>
      </c>
      <c r="I72" s="171">
        <f t="shared" si="3"/>
        <v>195.93324728010325</v>
      </c>
      <c r="J72" s="171">
        <f t="shared" si="4"/>
        <v>100.63894677022162</v>
      </c>
    </row>
    <row r="73" spans="1:10" s="115" customFormat="1" ht="15" customHeight="1">
      <c r="A73" s="128">
        <v>3</v>
      </c>
      <c r="B73" s="128"/>
      <c r="C73" s="110"/>
      <c r="D73" s="129" t="s">
        <v>1358</v>
      </c>
      <c r="E73" s="129">
        <f>E74+E78+E81</f>
        <v>5423</v>
      </c>
      <c r="F73" s="129">
        <f>F74+F78+F81</f>
        <v>150210</v>
      </c>
      <c r="G73" s="129">
        <f>G74+G78+G81</f>
        <v>10558</v>
      </c>
      <c r="H73" s="129">
        <f>H74+H78+H81</f>
        <v>10625.46</v>
      </c>
      <c r="I73" s="187">
        <f t="shared" si="3"/>
        <v>195.93324728010325</v>
      </c>
      <c r="J73" s="187">
        <f t="shared" si="4"/>
        <v>100.63894677022162</v>
      </c>
    </row>
    <row r="74" spans="1:10" s="115" customFormat="1" ht="15" customHeight="1">
      <c r="A74" s="128"/>
      <c r="B74" s="128">
        <v>31</v>
      </c>
      <c r="C74" s="110"/>
      <c r="D74" s="129" t="s">
        <v>1320</v>
      </c>
      <c r="E74" s="129">
        <f>SUM(E75:E77)</f>
        <v>3549</v>
      </c>
      <c r="F74" s="129">
        <f>SUM(F75:F77)</f>
        <v>21459</v>
      </c>
      <c r="G74" s="129">
        <f>SUM(G75:G77)</f>
        <v>6100</v>
      </c>
      <c r="H74" s="129">
        <f>SUM(H75:H77)</f>
        <v>6101.1900000000005</v>
      </c>
      <c r="I74" s="187">
        <f t="shared" si="3"/>
        <v>171.91293322062555</v>
      </c>
      <c r="J74" s="187">
        <f t="shared" si="4"/>
        <v>100.01950819672132</v>
      </c>
    </row>
    <row r="75" spans="1:10" s="115" customFormat="1" ht="15" customHeight="1">
      <c r="A75" s="128"/>
      <c r="B75" s="128"/>
      <c r="C75" s="110">
        <v>3111</v>
      </c>
      <c r="D75" s="85" t="s">
        <v>1397</v>
      </c>
      <c r="E75" s="85">
        <f>'Rashodi po aktiv. i izv.fin.'!E75</f>
        <v>3029</v>
      </c>
      <c r="F75" s="85">
        <f>'Rashodi po aktiv. i izv.fin.'!F75</f>
        <v>18420</v>
      </c>
      <c r="G75" s="85">
        <f>'Rashodi po aktiv. i izv.fin.'!G75</f>
        <v>5206</v>
      </c>
      <c r="H75" s="85">
        <f>'Rashodi po aktiv. i izv.fin.'!H75</f>
        <v>5205.8100000000004</v>
      </c>
      <c r="I75" s="185">
        <f t="shared" si="3"/>
        <v>171.86563222185541</v>
      </c>
      <c r="J75" s="185">
        <f t="shared" si="4"/>
        <v>99.996350364963519</v>
      </c>
    </row>
    <row r="76" spans="1:10" s="115" customFormat="1" ht="15" customHeight="1">
      <c r="A76" s="128"/>
      <c r="B76" s="128"/>
      <c r="C76" s="110">
        <v>3132</v>
      </c>
      <c r="D76" s="85" t="s">
        <v>1356</v>
      </c>
      <c r="E76" s="85">
        <f>'Rashodi po aktiv. i izv.fin.'!E76</f>
        <v>469</v>
      </c>
      <c r="F76" s="85">
        <f>'Rashodi po aktiv. i izv.fin.'!F76</f>
        <v>3039</v>
      </c>
      <c r="G76" s="85">
        <f>'Rashodi po aktiv. i izv.fin.'!G76</f>
        <v>806</v>
      </c>
      <c r="H76" s="85">
        <f>'Rashodi po aktiv. i izv.fin.'!H76</f>
        <v>806.82</v>
      </c>
      <c r="I76" s="185">
        <f t="shared" si="3"/>
        <v>172.02985074626866</v>
      </c>
      <c r="J76" s="185">
        <f t="shared" si="4"/>
        <v>100.10173697270473</v>
      </c>
    </row>
    <row r="77" spans="1:10" s="115" customFormat="1" ht="15" customHeight="1">
      <c r="A77" s="128"/>
      <c r="B77" s="128"/>
      <c r="C77" s="110">
        <v>3133</v>
      </c>
      <c r="D77" s="85" t="s">
        <v>1398</v>
      </c>
      <c r="E77" s="85">
        <f>'Rashodi po aktiv. i izv.fin.'!E77</f>
        <v>51</v>
      </c>
      <c r="F77" s="85">
        <f>'Rashodi po aktiv. i izv.fin.'!F77</f>
        <v>0</v>
      </c>
      <c r="G77" s="85">
        <f>'Rashodi po aktiv. i izv.fin.'!G77</f>
        <v>88</v>
      </c>
      <c r="H77" s="85">
        <f>'Rashodi po aktiv. i izv.fin.'!H77</f>
        <v>88.56</v>
      </c>
      <c r="I77" s="185">
        <f t="shared" si="3"/>
        <v>173.64705882352942</v>
      </c>
      <c r="J77" s="185">
        <f t="shared" si="4"/>
        <v>100.63636363636364</v>
      </c>
    </row>
    <row r="78" spans="1:10" s="115" customFormat="1" ht="15" customHeight="1">
      <c r="A78" s="128"/>
      <c r="B78" s="128">
        <v>32</v>
      </c>
      <c r="C78" s="110"/>
      <c r="D78" s="129" t="s">
        <v>1323</v>
      </c>
      <c r="E78" s="129">
        <f>SUM(E79:E80)</f>
        <v>757</v>
      </c>
      <c r="F78" s="129">
        <f>SUM(F79:F80)</f>
        <v>126800</v>
      </c>
      <c r="G78" s="129">
        <f>SUM(G79:G80)</f>
        <v>2429</v>
      </c>
      <c r="H78" s="129">
        <f>SUM(H79:H80)</f>
        <v>2495.4</v>
      </c>
      <c r="I78" s="187">
        <f t="shared" si="3"/>
        <v>329.64332892998681</v>
      </c>
      <c r="J78" s="187">
        <f t="shared" si="4"/>
        <v>102.73363524083985</v>
      </c>
    </row>
    <row r="79" spans="1:10" s="115" customFormat="1" ht="15" customHeight="1">
      <c r="A79" s="128"/>
      <c r="B79" s="128"/>
      <c r="C79" s="110">
        <v>3295</v>
      </c>
      <c r="D79" s="85" t="s">
        <v>1284</v>
      </c>
      <c r="E79" s="85">
        <f>'Rashodi po aktiv. i izv.fin.'!E79</f>
        <v>246</v>
      </c>
      <c r="F79" s="85">
        <f>'Rashodi po aktiv. i izv.fin.'!F79</f>
        <v>100000</v>
      </c>
      <c r="G79" s="85">
        <f>'Rashodi po aktiv. i izv.fin.'!G79</f>
        <v>511</v>
      </c>
      <c r="H79" s="85">
        <f>'Rashodi po aktiv. i izv.fin.'!H79</f>
        <v>577.32000000000005</v>
      </c>
      <c r="I79" s="185">
        <f t="shared" si="3"/>
        <v>234.68292682926833</v>
      </c>
      <c r="J79" s="185">
        <f t="shared" si="4"/>
        <v>112.97847358121331</v>
      </c>
    </row>
    <row r="80" spans="1:10" s="115" customFormat="1" ht="15" customHeight="1">
      <c r="A80" s="128"/>
      <c r="B80" s="128"/>
      <c r="C80" s="110">
        <v>3296</v>
      </c>
      <c r="D80" s="85" t="s">
        <v>1425</v>
      </c>
      <c r="E80" s="85">
        <f>'Rashodi po aktiv. i izv.fin.'!E80</f>
        <v>511</v>
      </c>
      <c r="F80" s="85">
        <f>'Rashodi po aktiv. i izv.fin.'!F80</f>
        <v>26800</v>
      </c>
      <c r="G80" s="85">
        <f>'Rashodi po aktiv. i izv.fin.'!G80</f>
        <v>1918</v>
      </c>
      <c r="H80" s="85">
        <f>'Rashodi po aktiv. i izv.fin.'!H80</f>
        <v>1918.08</v>
      </c>
      <c r="I80" s="185">
        <f t="shared" si="3"/>
        <v>375.35812133072403</v>
      </c>
      <c r="J80" s="185">
        <f t="shared" si="4"/>
        <v>100.00417101147028</v>
      </c>
    </row>
    <row r="81" spans="1:10" s="115" customFormat="1" ht="15" customHeight="1">
      <c r="A81" s="128"/>
      <c r="B81" s="128">
        <v>34</v>
      </c>
      <c r="C81" s="110"/>
      <c r="D81" s="129" t="s">
        <v>1343</v>
      </c>
      <c r="E81" s="129">
        <f>E82</f>
        <v>1117</v>
      </c>
      <c r="F81" s="129">
        <f>F82</f>
        <v>1951</v>
      </c>
      <c r="G81" s="129">
        <f>G82</f>
        <v>2029</v>
      </c>
      <c r="H81" s="129">
        <f>H82</f>
        <v>2028.87</v>
      </c>
      <c r="I81" s="187">
        <f t="shared" si="3"/>
        <v>181.63563115487912</v>
      </c>
      <c r="J81" s="187">
        <f t="shared" si="4"/>
        <v>99.993592902907835</v>
      </c>
    </row>
    <row r="82" spans="1:10" s="115" customFormat="1" ht="15" customHeight="1">
      <c r="A82" s="128"/>
      <c r="B82" s="128"/>
      <c r="C82" s="110">
        <v>3433</v>
      </c>
      <c r="D82" s="85" t="s">
        <v>1408</v>
      </c>
      <c r="E82" s="85">
        <f>'Rashodi po aktiv. i izv.fin.'!E82</f>
        <v>1117</v>
      </c>
      <c r="F82" s="85">
        <f>'Rashodi po aktiv. i izv.fin.'!F82</f>
        <v>1951</v>
      </c>
      <c r="G82" s="85">
        <f>'Rashodi po aktiv. i izv.fin.'!G82</f>
        <v>2029</v>
      </c>
      <c r="H82" s="85">
        <f>'Rashodi po aktiv. i izv.fin.'!H82</f>
        <v>2028.87</v>
      </c>
      <c r="I82" s="185">
        <f t="shared" si="3"/>
        <v>181.63563115487912</v>
      </c>
      <c r="J82" s="185">
        <f t="shared" si="4"/>
        <v>99.993592902907835</v>
      </c>
    </row>
    <row r="83" spans="1:10" s="115" customFormat="1" ht="30" customHeight="1">
      <c r="A83" s="321" t="s">
        <v>1467</v>
      </c>
      <c r="B83" s="350"/>
      <c r="C83" s="350"/>
      <c r="D83" s="351"/>
      <c r="E83" s="169">
        <f>E84+E133+E175+E204+E99</f>
        <v>1392116.72</v>
      </c>
      <c r="F83" s="169">
        <f>F84+F133+F175+F204+F99</f>
        <v>204384</v>
      </c>
      <c r="G83" s="169">
        <f>G84+G133+G175+G204+G99</f>
        <v>373901</v>
      </c>
      <c r="H83" s="169">
        <f>H84+H133+H175+H204+H99</f>
        <v>365830.46</v>
      </c>
      <c r="I83" s="170">
        <f t="shared" si="3"/>
        <v>26.278720364769413</v>
      </c>
      <c r="J83" s="170">
        <f t="shared" si="4"/>
        <v>97.841530244636957</v>
      </c>
    </row>
    <row r="84" spans="1:10" s="115" customFormat="1" ht="15" customHeight="1">
      <c r="A84" s="321" t="s">
        <v>1263</v>
      </c>
      <c r="B84" s="350"/>
      <c r="C84" s="350"/>
      <c r="D84" s="351"/>
      <c r="E84" s="89">
        <f>E85+E96</f>
        <v>0</v>
      </c>
      <c r="F84" s="89">
        <f>F85+F96</f>
        <v>0</v>
      </c>
      <c r="G84" s="89">
        <f>G85+G96</f>
        <v>0</v>
      </c>
      <c r="H84" s="89">
        <f>H85+H96</f>
        <v>0</v>
      </c>
      <c r="I84" s="171" t="e">
        <f t="shared" si="3"/>
        <v>#DIV/0!</v>
      </c>
      <c r="J84" s="171" t="e">
        <f t="shared" si="4"/>
        <v>#DIV/0!</v>
      </c>
    </row>
    <row r="85" spans="1:10" s="115" customFormat="1" ht="15" customHeight="1">
      <c r="A85" s="128">
        <v>3</v>
      </c>
      <c r="B85" s="128"/>
      <c r="C85" s="110"/>
      <c r="D85" s="129" t="s">
        <v>1358</v>
      </c>
      <c r="E85" s="129">
        <f>E86+E91</f>
        <v>0</v>
      </c>
      <c r="F85" s="129">
        <f>F86+F91</f>
        <v>0</v>
      </c>
      <c r="G85" s="129">
        <f>G86+G91</f>
        <v>0</v>
      </c>
      <c r="H85" s="129">
        <f>H86+H91</f>
        <v>0</v>
      </c>
      <c r="I85" s="187" t="e">
        <f t="shared" si="3"/>
        <v>#DIV/0!</v>
      </c>
      <c r="J85" s="187" t="e">
        <f t="shared" si="4"/>
        <v>#DIV/0!</v>
      </c>
    </row>
    <row r="86" spans="1:10" s="115" customFormat="1" ht="15" customHeight="1">
      <c r="A86" s="128"/>
      <c r="B86" s="128">
        <v>31</v>
      </c>
      <c r="C86" s="110"/>
      <c r="D86" s="129" t="s">
        <v>1320</v>
      </c>
      <c r="E86" s="129">
        <f>SUM(E87:E90)</f>
        <v>0</v>
      </c>
      <c r="F86" s="129">
        <f>SUM(F87:F90)</f>
        <v>0</v>
      </c>
      <c r="G86" s="129">
        <f>SUM(G87:G90)</f>
        <v>0</v>
      </c>
      <c r="H86" s="129">
        <f>SUM(H87:H90)</f>
        <v>0</v>
      </c>
      <c r="I86" s="187" t="e">
        <f t="shared" si="3"/>
        <v>#DIV/0!</v>
      </c>
      <c r="J86" s="187" t="e">
        <f t="shared" si="4"/>
        <v>#DIV/0!</v>
      </c>
    </row>
    <row r="87" spans="1:10" s="115" customFormat="1" ht="15" customHeight="1">
      <c r="A87" s="128"/>
      <c r="B87" s="128"/>
      <c r="C87" s="110">
        <v>3111</v>
      </c>
      <c r="D87" s="85" t="s">
        <v>1397</v>
      </c>
      <c r="E87" s="85">
        <f>'Rashodi po aktiv. i izv.fin.'!E94</f>
        <v>0</v>
      </c>
      <c r="F87" s="85">
        <f>'Rashodi po aktiv. i izv.fin.'!F94</f>
        <v>0</v>
      </c>
      <c r="G87" s="85">
        <f>'Rashodi po aktiv. i izv.fin.'!G94</f>
        <v>0</v>
      </c>
      <c r="H87" s="85">
        <f>'Rashodi po aktiv. i izv.fin.'!H94</f>
        <v>0</v>
      </c>
      <c r="I87" s="185" t="e">
        <f t="shared" si="3"/>
        <v>#DIV/0!</v>
      </c>
      <c r="J87" s="185" t="e">
        <f t="shared" si="4"/>
        <v>#DIV/0!</v>
      </c>
    </row>
    <row r="88" spans="1:10" s="115" customFormat="1" ht="15" customHeight="1">
      <c r="A88" s="128"/>
      <c r="B88" s="128"/>
      <c r="C88" s="110">
        <v>3121</v>
      </c>
      <c r="D88" s="85" t="s">
        <v>1294</v>
      </c>
      <c r="E88" s="85">
        <f>'Rashodi po aktiv. i izv.fin.'!E95</f>
        <v>0</v>
      </c>
      <c r="F88" s="85">
        <f>'Rashodi po aktiv. i izv.fin.'!F95</f>
        <v>0</v>
      </c>
      <c r="G88" s="85">
        <f>'Rashodi po aktiv. i izv.fin.'!G95</f>
        <v>0</v>
      </c>
      <c r="H88" s="85">
        <f>'Rashodi po aktiv. i izv.fin.'!H95</f>
        <v>0</v>
      </c>
      <c r="I88" s="185" t="e">
        <f t="shared" si="3"/>
        <v>#DIV/0!</v>
      </c>
      <c r="J88" s="185" t="e">
        <f t="shared" si="4"/>
        <v>#DIV/0!</v>
      </c>
    </row>
    <row r="89" spans="1:10" s="115" customFormat="1" ht="15" customHeight="1">
      <c r="A89" s="128"/>
      <c r="B89" s="128"/>
      <c r="C89" s="110">
        <v>3132</v>
      </c>
      <c r="D89" s="85" t="s">
        <v>1356</v>
      </c>
      <c r="E89" s="85">
        <f>'Rashodi po aktiv. i izv.fin.'!E96</f>
        <v>0</v>
      </c>
      <c r="F89" s="85">
        <f>'Rashodi po aktiv. i izv.fin.'!F96</f>
        <v>0</v>
      </c>
      <c r="G89" s="85">
        <f>'Rashodi po aktiv. i izv.fin.'!G96</f>
        <v>0</v>
      </c>
      <c r="H89" s="85">
        <f>'Rashodi po aktiv. i izv.fin.'!H96</f>
        <v>0</v>
      </c>
      <c r="I89" s="185" t="e">
        <f t="shared" si="3"/>
        <v>#DIV/0!</v>
      </c>
      <c r="J89" s="185" t="e">
        <f t="shared" si="4"/>
        <v>#DIV/0!</v>
      </c>
    </row>
    <row r="90" spans="1:10" s="115" customFormat="1" ht="15" customHeight="1">
      <c r="A90" s="128"/>
      <c r="B90" s="128"/>
      <c r="C90" s="110">
        <v>3133</v>
      </c>
      <c r="D90" s="85" t="s">
        <v>1398</v>
      </c>
      <c r="E90" s="85">
        <f>'Rashodi po aktiv. i izv.fin.'!E97</f>
        <v>0</v>
      </c>
      <c r="F90" s="85">
        <f>'Rashodi po aktiv. i izv.fin.'!F97</f>
        <v>0</v>
      </c>
      <c r="G90" s="85">
        <f>'Rashodi po aktiv. i izv.fin.'!G97</f>
        <v>0</v>
      </c>
      <c r="H90" s="85">
        <f>'Rashodi po aktiv. i izv.fin.'!H97</f>
        <v>0</v>
      </c>
      <c r="I90" s="185" t="e">
        <f t="shared" si="3"/>
        <v>#DIV/0!</v>
      </c>
      <c r="J90" s="185" t="e">
        <f t="shared" si="4"/>
        <v>#DIV/0!</v>
      </c>
    </row>
    <row r="91" spans="1:10" s="115" customFormat="1" ht="15" customHeight="1">
      <c r="A91" s="128"/>
      <c r="B91" s="128">
        <v>32</v>
      </c>
      <c r="C91" s="110"/>
      <c r="D91" s="129" t="s">
        <v>1323</v>
      </c>
      <c r="E91" s="129">
        <f>SUM(E92:E95)</f>
        <v>0</v>
      </c>
      <c r="F91" s="129">
        <f>SUM(F92:F95)</f>
        <v>0</v>
      </c>
      <c r="G91" s="129">
        <f>SUM(G92:G95)</f>
        <v>0</v>
      </c>
      <c r="H91" s="129">
        <f>SUM(H92:H95)</f>
        <v>0</v>
      </c>
      <c r="I91" s="187" t="e">
        <f t="shared" si="3"/>
        <v>#DIV/0!</v>
      </c>
      <c r="J91" s="187" t="e">
        <f t="shared" si="4"/>
        <v>#DIV/0!</v>
      </c>
    </row>
    <row r="92" spans="1:10" s="115" customFormat="1" ht="15" customHeight="1">
      <c r="A92" s="128"/>
      <c r="B92" s="128"/>
      <c r="C92" s="110">
        <v>3211</v>
      </c>
      <c r="D92" s="85" t="s">
        <v>1264</v>
      </c>
      <c r="E92" s="85">
        <f>'Rashodi po aktiv. i izv.fin.'!E99</f>
        <v>0</v>
      </c>
      <c r="F92" s="85">
        <f>'Rashodi po aktiv. i izv.fin.'!F99</f>
        <v>0</v>
      </c>
      <c r="G92" s="85">
        <f>'Rashodi po aktiv. i izv.fin.'!G99</f>
        <v>0</v>
      </c>
      <c r="H92" s="85">
        <f>'Rashodi po aktiv. i izv.fin.'!H99</f>
        <v>0</v>
      </c>
      <c r="I92" s="185" t="e">
        <f t="shared" si="3"/>
        <v>#DIV/0!</v>
      </c>
      <c r="J92" s="185" t="e">
        <f t="shared" si="4"/>
        <v>#DIV/0!</v>
      </c>
    </row>
    <row r="93" spans="1:10" s="115" customFormat="1" ht="15" customHeight="1">
      <c r="A93" s="128"/>
      <c r="B93" s="128"/>
      <c r="C93" s="110">
        <v>3212</v>
      </c>
      <c r="D93" s="85" t="s">
        <v>1415</v>
      </c>
      <c r="E93" s="85">
        <f>'Rashodi po aktiv. i izv.fin.'!E100</f>
        <v>0</v>
      </c>
      <c r="F93" s="85">
        <f>'Rashodi po aktiv. i izv.fin.'!F100</f>
        <v>0</v>
      </c>
      <c r="G93" s="85">
        <f>'Rashodi po aktiv. i izv.fin.'!G100</f>
        <v>0</v>
      </c>
      <c r="H93" s="85">
        <f>'Rashodi po aktiv. i izv.fin.'!H100</f>
        <v>0</v>
      </c>
      <c r="I93" s="185" t="e">
        <f t="shared" si="3"/>
        <v>#DIV/0!</v>
      </c>
      <c r="J93" s="185" t="e">
        <f t="shared" si="4"/>
        <v>#DIV/0!</v>
      </c>
    </row>
    <row r="94" spans="1:10" s="115" customFormat="1" ht="15" customHeight="1">
      <c r="A94" s="128"/>
      <c r="B94" s="128"/>
      <c r="C94" s="110">
        <v>3223</v>
      </c>
      <c r="D94" s="85" t="s">
        <v>1269</v>
      </c>
      <c r="E94" s="85">
        <f>'Rashodi po aktiv. i izv.fin.'!E101</f>
        <v>0</v>
      </c>
      <c r="F94" s="85">
        <f>'Rashodi po aktiv. i izv.fin.'!F101</f>
        <v>0</v>
      </c>
      <c r="G94" s="85">
        <f>'Rashodi po aktiv. i izv.fin.'!G101</f>
        <v>0</v>
      </c>
      <c r="H94" s="85">
        <f>'Rashodi po aktiv. i izv.fin.'!H101</f>
        <v>0</v>
      </c>
      <c r="I94" s="185" t="e">
        <f t="shared" si="3"/>
        <v>#DIV/0!</v>
      </c>
      <c r="J94" s="185" t="e">
        <f t="shared" si="4"/>
        <v>#DIV/0!</v>
      </c>
    </row>
    <row r="95" spans="1:10" s="115" customFormat="1" ht="15" customHeight="1">
      <c r="A95" s="128"/>
      <c r="B95" s="128"/>
      <c r="C95" s="110">
        <v>3237</v>
      </c>
      <c r="D95" s="85" t="s">
        <v>1278</v>
      </c>
      <c r="E95" s="85">
        <f>'Rashodi po aktiv. i izv.fin.'!E102</f>
        <v>0</v>
      </c>
      <c r="F95" s="85">
        <f>'Rashodi po aktiv. i izv.fin.'!F102</f>
        <v>0</v>
      </c>
      <c r="G95" s="85">
        <f>'Rashodi po aktiv. i izv.fin.'!G102</f>
        <v>0</v>
      </c>
      <c r="H95" s="85">
        <f>'Rashodi po aktiv. i izv.fin.'!H102</f>
        <v>0</v>
      </c>
      <c r="I95" s="185" t="e">
        <f t="shared" si="3"/>
        <v>#DIV/0!</v>
      </c>
      <c r="J95" s="185" t="e">
        <f t="shared" si="4"/>
        <v>#DIV/0!</v>
      </c>
    </row>
    <row r="96" spans="1:10" s="115" customFormat="1" ht="15" customHeight="1">
      <c r="A96" s="128">
        <v>4</v>
      </c>
      <c r="B96" s="128"/>
      <c r="C96" s="110"/>
      <c r="D96" s="129" t="s">
        <v>1345</v>
      </c>
      <c r="E96" s="129">
        <f>E97</f>
        <v>0</v>
      </c>
      <c r="F96" s="129">
        <f t="shared" ref="F96:H97" si="6">F97</f>
        <v>0</v>
      </c>
      <c r="G96" s="129">
        <f t="shared" si="6"/>
        <v>0</v>
      </c>
      <c r="H96" s="129">
        <f t="shared" si="6"/>
        <v>0</v>
      </c>
      <c r="I96" s="187" t="e">
        <f t="shared" si="3"/>
        <v>#DIV/0!</v>
      </c>
      <c r="J96" s="187" t="e">
        <f t="shared" si="4"/>
        <v>#DIV/0!</v>
      </c>
    </row>
    <row r="97" spans="1:10" s="115" customFormat="1" ht="15" customHeight="1">
      <c r="A97" s="128"/>
      <c r="B97" s="128">
        <v>42</v>
      </c>
      <c r="C97" s="110"/>
      <c r="D97" s="129" t="s">
        <v>1346</v>
      </c>
      <c r="E97" s="129">
        <f>E98</f>
        <v>0</v>
      </c>
      <c r="F97" s="129">
        <f t="shared" si="6"/>
        <v>0</v>
      </c>
      <c r="G97" s="129">
        <f t="shared" si="6"/>
        <v>0</v>
      </c>
      <c r="H97" s="129">
        <f t="shared" si="6"/>
        <v>0</v>
      </c>
      <c r="I97" s="187" t="e">
        <f t="shared" si="3"/>
        <v>#DIV/0!</v>
      </c>
      <c r="J97" s="187" t="e">
        <f t="shared" si="4"/>
        <v>#DIV/0!</v>
      </c>
    </row>
    <row r="98" spans="1:10" s="115" customFormat="1" ht="15" customHeight="1">
      <c r="A98" s="128"/>
      <c r="B98" s="128"/>
      <c r="C98" s="110">
        <v>4221</v>
      </c>
      <c r="D98" s="85" t="s">
        <v>1287</v>
      </c>
      <c r="E98" s="85">
        <f>'Rashodi po aktiv. i izv.fin.'!E105</f>
        <v>0</v>
      </c>
      <c r="F98" s="85">
        <f>'Rashodi po aktiv. i izv.fin.'!F105</f>
        <v>0</v>
      </c>
      <c r="G98" s="85">
        <f>'Rashodi po aktiv. i izv.fin.'!G105</f>
        <v>0</v>
      </c>
      <c r="H98" s="85">
        <f>'Rashodi po aktiv. i izv.fin.'!H105</f>
        <v>0</v>
      </c>
      <c r="I98" s="185" t="e">
        <f t="shared" si="3"/>
        <v>#DIV/0!</v>
      </c>
      <c r="J98" s="185" t="e">
        <f t="shared" si="4"/>
        <v>#DIV/0!</v>
      </c>
    </row>
    <row r="99" spans="1:10" s="115" customFormat="1" ht="15" customHeight="1">
      <c r="A99" s="321" t="s">
        <v>1262</v>
      </c>
      <c r="B99" s="350"/>
      <c r="C99" s="350"/>
      <c r="D99" s="351"/>
      <c r="E99" s="180">
        <f>E100+E127</f>
        <v>26804.760000000002</v>
      </c>
      <c r="F99" s="180">
        <f>F100+F127</f>
        <v>0</v>
      </c>
      <c r="G99" s="180">
        <f>G100+G127</f>
        <v>2360</v>
      </c>
      <c r="H99" s="180">
        <f>H100+H127</f>
        <v>2331.04</v>
      </c>
      <c r="I99" s="197">
        <f t="shared" si="3"/>
        <v>8.696365869345593</v>
      </c>
      <c r="J99" s="197">
        <f t="shared" si="4"/>
        <v>98.772881355932213</v>
      </c>
    </row>
    <row r="100" spans="1:10" s="115" customFormat="1" ht="15" customHeight="1">
      <c r="A100" s="128">
        <v>3</v>
      </c>
      <c r="B100" s="128"/>
      <c r="C100" s="110"/>
      <c r="D100" s="129" t="s">
        <v>1358</v>
      </c>
      <c r="E100" s="129">
        <f>E101+E106+E121+E123+E125</f>
        <v>25638.760000000002</v>
      </c>
      <c r="F100" s="129">
        <f>F101+F106+F121+F123+F125</f>
        <v>0</v>
      </c>
      <c r="G100" s="129">
        <f>G101+G106+G121+G123+G125</f>
        <v>2360</v>
      </c>
      <c r="H100" s="129">
        <f>H101+H106+H121+H123+H125</f>
        <v>2331.04</v>
      </c>
      <c r="I100" s="187">
        <f t="shared" si="3"/>
        <v>9.0918593566927566</v>
      </c>
      <c r="J100" s="187">
        <f t="shared" si="4"/>
        <v>98.772881355932213</v>
      </c>
    </row>
    <row r="101" spans="1:10" s="115" customFormat="1" ht="15" customHeight="1">
      <c r="A101" s="128"/>
      <c r="B101" s="128">
        <v>31</v>
      </c>
      <c r="C101" s="110"/>
      <c r="D101" s="129" t="s">
        <v>1320</v>
      </c>
      <c r="E101" s="129">
        <f>SUM(E102:E105)</f>
        <v>15884.1</v>
      </c>
      <c r="F101" s="129">
        <f>SUM(F102:F105)</f>
        <v>0</v>
      </c>
      <c r="G101" s="129">
        <f>SUM(G102:G105)</f>
        <v>816</v>
      </c>
      <c r="H101" s="129">
        <f>SUM(H102:H105)</f>
        <v>805.89</v>
      </c>
      <c r="I101" s="187">
        <f t="shared" si="3"/>
        <v>5.0735641301679033</v>
      </c>
      <c r="J101" s="187">
        <f t="shared" si="4"/>
        <v>98.761029411764696</v>
      </c>
    </row>
    <row r="102" spans="1:10" s="115" customFormat="1" ht="14.25" customHeight="1">
      <c r="A102" s="128"/>
      <c r="B102" s="128"/>
      <c r="C102" s="131" t="s">
        <v>1431</v>
      </c>
      <c r="D102" s="85" t="s">
        <v>1293</v>
      </c>
      <c r="E102" s="85">
        <f>'Rashodi po aktiv. i izv.fin.'!E109</f>
        <v>12950.5</v>
      </c>
      <c r="F102" s="85">
        <f>'Rashodi po aktiv. i izv.fin.'!F109</f>
        <v>0</v>
      </c>
      <c r="G102" s="85">
        <f>'Rashodi po aktiv. i izv.fin.'!G109</f>
        <v>700</v>
      </c>
      <c r="H102" s="85">
        <f>'Rashodi po aktiv. i izv.fin.'!H109</f>
        <v>691.75</v>
      </c>
      <c r="I102" s="185">
        <f t="shared" si="3"/>
        <v>5.3414926064630714</v>
      </c>
      <c r="J102" s="185">
        <f t="shared" si="4"/>
        <v>98.821428571428569</v>
      </c>
    </row>
    <row r="103" spans="1:10" s="115" customFormat="1" ht="15" customHeight="1">
      <c r="A103" s="128"/>
      <c r="B103" s="128"/>
      <c r="C103" s="131" t="s">
        <v>1439</v>
      </c>
      <c r="D103" s="85" t="s">
        <v>1294</v>
      </c>
      <c r="E103" s="85">
        <f>'Rashodi po aktiv. i izv.fin.'!E110</f>
        <v>0</v>
      </c>
      <c r="F103" s="85">
        <f>'Rashodi po aktiv. i izv.fin.'!F110</f>
        <v>0</v>
      </c>
      <c r="G103" s="85">
        <f>'Rashodi po aktiv. i izv.fin.'!G110</f>
        <v>0</v>
      </c>
      <c r="H103" s="85">
        <f>'Rashodi po aktiv. i izv.fin.'!H110</f>
        <v>0</v>
      </c>
      <c r="I103" s="185" t="e">
        <f t="shared" si="3"/>
        <v>#DIV/0!</v>
      </c>
      <c r="J103" s="185" t="e">
        <f t="shared" si="4"/>
        <v>#DIV/0!</v>
      </c>
    </row>
    <row r="104" spans="1:10" s="115" customFormat="1" ht="15" customHeight="1">
      <c r="A104" s="128"/>
      <c r="B104" s="128"/>
      <c r="C104" s="131" t="s">
        <v>1432</v>
      </c>
      <c r="D104" s="85" t="s">
        <v>1481</v>
      </c>
      <c r="E104" s="85">
        <f>'Rashodi po aktiv. i izv.fin.'!E111</f>
        <v>796.79</v>
      </c>
      <c r="F104" s="85">
        <f>'Rashodi po aktiv. i izv.fin.'!F111</f>
        <v>0</v>
      </c>
      <c r="G104" s="85">
        <f>'Rashodi po aktiv. i izv.fin.'!G111</f>
        <v>0</v>
      </c>
      <c r="H104" s="85">
        <f>'Rashodi po aktiv. i izv.fin.'!H111</f>
        <v>0</v>
      </c>
      <c r="I104" s="185">
        <f t="shared" si="3"/>
        <v>0</v>
      </c>
      <c r="J104" s="185" t="e">
        <f t="shared" si="4"/>
        <v>#DIV/0!</v>
      </c>
    </row>
    <row r="105" spans="1:10" s="115" customFormat="1" ht="15" customHeight="1">
      <c r="A105" s="128"/>
      <c r="B105" s="128"/>
      <c r="C105" s="131" t="s">
        <v>1433</v>
      </c>
      <c r="D105" s="85" t="s">
        <v>1476</v>
      </c>
      <c r="E105" s="85">
        <f>'Rashodi po aktiv. i izv.fin.'!E112</f>
        <v>2136.81</v>
      </c>
      <c r="F105" s="85">
        <f>'Rashodi po aktiv. i izv.fin.'!F112</f>
        <v>0</v>
      </c>
      <c r="G105" s="85">
        <f>'Rashodi po aktiv. i izv.fin.'!G112</f>
        <v>116</v>
      </c>
      <c r="H105" s="85">
        <f>'Rashodi po aktiv. i izv.fin.'!H112</f>
        <v>114.14</v>
      </c>
      <c r="I105" s="185">
        <f t="shared" si="3"/>
        <v>5.3416073492729819</v>
      </c>
      <c r="J105" s="185">
        <f t="shared" si="4"/>
        <v>98.396551724137922</v>
      </c>
    </row>
    <row r="106" spans="1:10" s="115" customFormat="1" ht="15" customHeight="1">
      <c r="A106" s="128"/>
      <c r="B106" s="128">
        <v>32</v>
      </c>
      <c r="C106" s="131"/>
      <c r="D106" s="129" t="s">
        <v>1323</v>
      </c>
      <c r="E106" s="129">
        <f>SUM(E107:E120)</f>
        <v>9754.66</v>
      </c>
      <c r="F106" s="129">
        <f>SUM(F107:F120)</f>
        <v>0</v>
      </c>
      <c r="G106" s="129">
        <f>SUM(G107:G120)</f>
        <v>1544</v>
      </c>
      <c r="H106" s="129">
        <f>SUM(H107:H120)</f>
        <v>1525.15</v>
      </c>
      <c r="I106" s="187">
        <f t="shared" si="3"/>
        <v>15.635091330707581</v>
      </c>
      <c r="J106" s="187">
        <f t="shared" si="4"/>
        <v>98.779145077720216</v>
      </c>
    </row>
    <row r="107" spans="1:10" s="115" customFormat="1" ht="15" customHeight="1">
      <c r="A107" s="128"/>
      <c r="B107" s="128"/>
      <c r="C107" s="131">
        <v>3212</v>
      </c>
      <c r="D107" s="85" t="s">
        <v>1265</v>
      </c>
      <c r="E107" s="85">
        <f>'Rashodi po aktiv. i izv.fin.'!E115</f>
        <v>1029.8499999999999</v>
      </c>
      <c r="F107" s="85">
        <f>'Rashodi po aktiv. i izv.fin.'!F115</f>
        <v>0</v>
      </c>
      <c r="G107" s="85">
        <f>'Rashodi po aktiv. i izv.fin.'!G115</f>
        <v>100</v>
      </c>
      <c r="H107" s="85">
        <f>'Rashodi po aktiv. i izv.fin.'!H115</f>
        <v>80.900000000000006</v>
      </c>
      <c r="I107" s="185">
        <f t="shared" si="3"/>
        <v>7.8555129387774922</v>
      </c>
      <c r="J107" s="185">
        <f t="shared" si="4"/>
        <v>80.900000000000006</v>
      </c>
    </row>
    <row r="108" spans="1:10" s="115" customFormat="1" ht="15" customHeight="1">
      <c r="A108" s="128"/>
      <c r="B108" s="128"/>
      <c r="C108" s="131">
        <v>3211</v>
      </c>
      <c r="D108" s="85" t="s">
        <v>1264</v>
      </c>
      <c r="E108" s="85">
        <f>'Rashodi po aktiv. i izv.fin.'!E114</f>
        <v>2811.98</v>
      </c>
      <c r="F108" s="85">
        <f>'Rashodi po aktiv. i izv.fin.'!F114</f>
        <v>0</v>
      </c>
      <c r="G108" s="85">
        <f>'Rashodi po aktiv. i izv.fin.'!G114</f>
        <v>0</v>
      </c>
      <c r="H108" s="85">
        <f>'Rashodi po aktiv. i izv.fin.'!H114</f>
        <v>0</v>
      </c>
      <c r="I108" s="185">
        <f t="shared" si="3"/>
        <v>0</v>
      </c>
      <c r="J108" s="185" t="e">
        <f t="shared" si="4"/>
        <v>#DIV/0!</v>
      </c>
    </row>
    <row r="109" spans="1:10" s="115" customFormat="1" ht="15" customHeight="1">
      <c r="A109" s="128"/>
      <c r="B109" s="128"/>
      <c r="C109" s="131" t="s">
        <v>1434</v>
      </c>
      <c r="D109" s="85" t="s">
        <v>1482</v>
      </c>
      <c r="E109" s="85">
        <f>'Rashodi po aktiv. i izv.fin.'!E116</f>
        <v>1885.97</v>
      </c>
      <c r="F109" s="85">
        <f>'Rashodi po aktiv. i izv.fin.'!F116</f>
        <v>0</v>
      </c>
      <c r="G109" s="85">
        <f>'Rashodi po aktiv. i izv.fin.'!G116</f>
        <v>0</v>
      </c>
      <c r="H109" s="85">
        <f>'Rashodi po aktiv. i izv.fin.'!H116</f>
        <v>0</v>
      </c>
      <c r="I109" s="185">
        <f t="shared" si="3"/>
        <v>0</v>
      </c>
      <c r="J109" s="185" t="e">
        <f t="shared" si="4"/>
        <v>#DIV/0!</v>
      </c>
    </row>
    <row r="110" spans="1:10" s="115" customFormat="1" ht="15" customHeight="1">
      <c r="A110" s="128"/>
      <c r="B110" s="128"/>
      <c r="C110" s="131" t="s">
        <v>1440</v>
      </c>
      <c r="D110" s="85" t="s">
        <v>1483</v>
      </c>
      <c r="E110" s="85">
        <f>'Rashodi po aktiv. i izv.fin.'!E117</f>
        <v>0</v>
      </c>
      <c r="F110" s="85">
        <f>'Rashodi po aktiv. i izv.fin.'!F117</f>
        <v>0</v>
      </c>
      <c r="G110" s="85">
        <f>'Rashodi po aktiv. i izv.fin.'!G117</f>
        <v>0</v>
      </c>
      <c r="H110" s="85">
        <f>'Rashodi po aktiv. i izv.fin.'!H117</f>
        <v>0</v>
      </c>
      <c r="I110" s="185" t="e">
        <f t="shared" si="3"/>
        <v>#DIV/0!</v>
      </c>
      <c r="J110" s="185" t="e">
        <f t="shared" si="4"/>
        <v>#DIV/0!</v>
      </c>
    </row>
    <row r="111" spans="1:10" s="115" customFormat="1" ht="15" customHeight="1">
      <c r="A111" s="128"/>
      <c r="B111" s="128"/>
      <c r="C111" s="131" t="s">
        <v>1441</v>
      </c>
      <c r="D111" s="85" t="s">
        <v>1268</v>
      </c>
      <c r="E111" s="85">
        <f>'Rashodi po aktiv. i izv.fin.'!E118</f>
        <v>0</v>
      </c>
      <c r="F111" s="85">
        <f>'Rashodi po aktiv. i izv.fin.'!F118</f>
        <v>0</v>
      </c>
      <c r="G111" s="85">
        <f>'Rashodi po aktiv. i izv.fin.'!G118</f>
        <v>0</v>
      </c>
      <c r="H111" s="85">
        <f>'Rashodi po aktiv. i izv.fin.'!H118</f>
        <v>0</v>
      </c>
      <c r="I111" s="185" t="e">
        <f t="shared" si="3"/>
        <v>#DIV/0!</v>
      </c>
      <c r="J111" s="185" t="e">
        <f t="shared" si="4"/>
        <v>#DIV/0!</v>
      </c>
    </row>
    <row r="112" spans="1:10" s="115" customFormat="1" ht="15" customHeight="1">
      <c r="A112" s="128"/>
      <c r="B112" s="128"/>
      <c r="C112" s="131" t="s">
        <v>1443</v>
      </c>
      <c r="D112" s="85" t="s">
        <v>1270</v>
      </c>
      <c r="E112" s="85">
        <f>'Rashodi po aktiv. i izv.fin.'!E119</f>
        <v>0</v>
      </c>
      <c r="F112" s="85">
        <f>'Rashodi po aktiv. i izv.fin.'!F119</f>
        <v>0</v>
      </c>
      <c r="G112" s="85">
        <f>'Rashodi po aktiv. i izv.fin.'!G119</f>
        <v>0</v>
      </c>
      <c r="H112" s="85">
        <f>'Rashodi po aktiv. i izv.fin.'!H119</f>
        <v>0</v>
      </c>
      <c r="I112" s="185" t="e">
        <f t="shared" si="3"/>
        <v>#DIV/0!</v>
      </c>
      <c r="J112" s="185" t="e">
        <f t="shared" si="4"/>
        <v>#DIV/0!</v>
      </c>
    </row>
    <row r="113" spans="1:10" s="115" customFormat="1" ht="15" customHeight="1">
      <c r="A113" s="128"/>
      <c r="B113" s="128"/>
      <c r="C113" s="131" t="s">
        <v>1444</v>
      </c>
      <c r="D113" s="85" t="s">
        <v>1485</v>
      </c>
      <c r="E113" s="85">
        <f>'Rashodi po aktiv. i izv.fin.'!E120</f>
        <v>0</v>
      </c>
      <c r="F113" s="85">
        <f>'Rashodi po aktiv. i izv.fin.'!F120</f>
        <v>0</v>
      </c>
      <c r="G113" s="85">
        <f>'Rashodi po aktiv. i izv.fin.'!G120</f>
        <v>0</v>
      </c>
      <c r="H113" s="85">
        <f>'Rashodi po aktiv. i izv.fin.'!H120</f>
        <v>0</v>
      </c>
      <c r="I113" s="185" t="e">
        <f t="shared" si="3"/>
        <v>#DIV/0!</v>
      </c>
      <c r="J113" s="185" t="e">
        <f t="shared" si="4"/>
        <v>#DIV/0!</v>
      </c>
    </row>
    <row r="114" spans="1:10" s="115" customFormat="1" ht="15" customHeight="1">
      <c r="A114" s="128"/>
      <c r="B114" s="128"/>
      <c r="C114" s="131" t="s">
        <v>1446</v>
      </c>
      <c r="D114" s="85" t="s">
        <v>1499</v>
      </c>
      <c r="E114" s="85">
        <f>'Rashodi po aktiv. i izv.fin.'!E121</f>
        <v>0</v>
      </c>
      <c r="F114" s="85">
        <f>'Rashodi po aktiv. i izv.fin.'!F121</f>
        <v>0</v>
      </c>
      <c r="G114" s="85">
        <f>'Rashodi po aktiv. i izv.fin.'!G121</f>
        <v>0</v>
      </c>
      <c r="H114" s="85">
        <f>'Rashodi po aktiv. i izv.fin.'!H121</f>
        <v>0</v>
      </c>
      <c r="I114" s="185" t="e">
        <f t="shared" si="3"/>
        <v>#DIV/0!</v>
      </c>
      <c r="J114" s="185" t="e">
        <f t="shared" si="4"/>
        <v>#DIV/0!</v>
      </c>
    </row>
    <row r="115" spans="1:10" s="115" customFormat="1" ht="15" customHeight="1">
      <c r="A115" s="128"/>
      <c r="B115" s="128"/>
      <c r="C115" s="131" t="s">
        <v>1447</v>
      </c>
      <c r="D115" s="85" t="s">
        <v>1276</v>
      </c>
      <c r="E115" s="85">
        <f>'Rashodi po aktiv. i izv.fin.'!E122</f>
        <v>0</v>
      </c>
      <c r="F115" s="85">
        <f>'Rashodi po aktiv. i izv.fin.'!F122</f>
        <v>0</v>
      </c>
      <c r="G115" s="85">
        <f>'Rashodi po aktiv. i izv.fin.'!G122</f>
        <v>0</v>
      </c>
      <c r="H115" s="85">
        <f>'Rashodi po aktiv. i izv.fin.'!H122</f>
        <v>0</v>
      </c>
      <c r="I115" s="185" t="e">
        <f t="shared" si="3"/>
        <v>#DIV/0!</v>
      </c>
      <c r="J115" s="185" t="e">
        <f t="shared" si="4"/>
        <v>#DIV/0!</v>
      </c>
    </row>
    <row r="116" spans="1:10" s="115" customFormat="1" ht="15" customHeight="1">
      <c r="A116" s="128"/>
      <c r="B116" s="128"/>
      <c r="C116" s="131">
        <v>3237</v>
      </c>
      <c r="D116" s="85" t="s">
        <v>1278</v>
      </c>
      <c r="E116" s="85">
        <f>'Rashodi po aktiv. i izv.fin.'!E123</f>
        <v>0</v>
      </c>
      <c r="F116" s="85">
        <f>'Rashodi po aktiv. i izv.fin.'!F123</f>
        <v>0</v>
      </c>
      <c r="G116" s="85">
        <f>'Rashodi po aktiv. i izv.fin.'!G123</f>
        <v>0</v>
      </c>
      <c r="H116" s="85">
        <f>'Rashodi po aktiv. i izv.fin.'!H123</f>
        <v>0</v>
      </c>
      <c r="I116" s="185" t="e">
        <f t="shared" si="3"/>
        <v>#DIV/0!</v>
      </c>
      <c r="J116" s="185" t="e">
        <f t="shared" si="4"/>
        <v>#DIV/0!</v>
      </c>
    </row>
    <row r="117" spans="1:10" s="115" customFormat="1" ht="15" customHeight="1">
      <c r="A117" s="128"/>
      <c r="B117" s="128"/>
      <c r="C117" s="131">
        <v>3238</v>
      </c>
      <c r="D117" s="85" t="s">
        <v>1279</v>
      </c>
      <c r="E117" s="85">
        <f>'Rashodi po aktiv. i izv.fin.'!E124</f>
        <v>1233.05</v>
      </c>
      <c r="F117" s="85">
        <f>'Rashodi po aktiv. i izv.fin.'!F124</f>
        <v>0</v>
      </c>
      <c r="G117" s="85">
        <f>'Rashodi po aktiv. i izv.fin.'!G124</f>
        <v>0</v>
      </c>
      <c r="H117" s="85">
        <f>'Rashodi po aktiv. i izv.fin.'!H124</f>
        <v>0</v>
      </c>
      <c r="I117" s="185">
        <f t="shared" si="3"/>
        <v>0</v>
      </c>
      <c r="J117" s="185" t="e">
        <f t="shared" si="4"/>
        <v>#DIV/0!</v>
      </c>
    </row>
    <row r="118" spans="1:10" s="115" customFormat="1" ht="15" customHeight="1">
      <c r="A118" s="128"/>
      <c r="B118" s="128"/>
      <c r="C118" s="131" t="s">
        <v>1450</v>
      </c>
      <c r="D118" s="85" t="s">
        <v>1486</v>
      </c>
      <c r="E118" s="85">
        <f>'Rashodi po aktiv. i izv.fin.'!E125</f>
        <v>0</v>
      </c>
      <c r="F118" s="85">
        <f>'Rashodi po aktiv. i izv.fin.'!F125</f>
        <v>0</v>
      </c>
      <c r="G118" s="85">
        <f>'Rashodi po aktiv. i izv.fin.'!G125</f>
        <v>0</v>
      </c>
      <c r="H118" s="85">
        <f>'Rashodi po aktiv. i izv.fin.'!H125</f>
        <v>0</v>
      </c>
      <c r="I118" s="185" t="e">
        <f t="shared" si="3"/>
        <v>#DIV/0!</v>
      </c>
      <c r="J118" s="185" t="e">
        <f t="shared" si="4"/>
        <v>#DIV/0!</v>
      </c>
    </row>
    <row r="119" spans="1:10" s="115" customFormat="1" ht="15" customHeight="1">
      <c r="A119" s="128"/>
      <c r="B119" s="128"/>
      <c r="C119" s="131" t="s">
        <v>1451</v>
      </c>
      <c r="D119" s="85" t="s">
        <v>1298</v>
      </c>
      <c r="E119" s="85">
        <f>'Rashodi po aktiv. i izv.fin.'!E126</f>
        <v>0</v>
      </c>
      <c r="F119" s="85">
        <f>'Rashodi po aktiv. i izv.fin.'!F126</f>
        <v>0</v>
      </c>
      <c r="G119" s="85">
        <f>'Rashodi po aktiv. i izv.fin.'!G126</f>
        <v>0</v>
      </c>
      <c r="H119" s="85">
        <f>'Rashodi po aktiv. i izv.fin.'!H126</f>
        <v>0</v>
      </c>
      <c r="I119" s="185" t="e">
        <f t="shared" si="3"/>
        <v>#DIV/0!</v>
      </c>
      <c r="J119" s="185" t="e">
        <f t="shared" si="4"/>
        <v>#DIV/0!</v>
      </c>
    </row>
    <row r="120" spans="1:10" s="115" customFormat="1" ht="15" customHeight="1">
      <c r="A120" s="128"/>
      <c r="B120" s="128"/>
      <c r="C120" s="131">
        <v>3294</v>
      </c>
      <c r="D120" s="85" t="s">
        <v>1283</v>
      </c>
      <c r="E120" s="85">
        <f>'Rashodi po aktiv. i izv.fin.'!E127</f>
        <v>2793.81</v>
      </c>
      <c r="F120" s="85">
        <f>'Rashodi po aktiv. i izv.fin.'!F127</f>
        <v>0</v>
      </c>
      <c r="G120" s="85">
        <f>'Rashodi po aktiv. i izv.fin.'!G127</f>
        <v>1444</v>
      </c>
      <c r="H120" s="85">
        <f>'Rashodi po aktiv. i izv.fin.'!H127</f>
        <v>1444.25</v>
      </c>
      <c r="I120" s="185">
        <f t="shared" si="3"/>
        <v>51.694639220276251</v>
      </c>
      <c r="J120" s="185">
        <f t="shared" si="4"/>
        <v>100.01731301939058</v>
      </c>
    </row>
    <row r="121" spans="1:10" s="115" customFormat="1" ht="15" customHeight="1">
      <c r="A121" s="128"/>
      <c r="B121" s="128">
        <v>35</v>
      </c>
      <c r="C121" s="131"/>
      <c r="D121" s="129" t="s">
        <v>1559</v>
      </c>
      <c r="E121" s="129">
        <f>E122</f>
        <v>0</v>
      </c>
      <c r="F121" s="129">
        <f>F122</f>
        <v>0</v>
      </c>
      <c r="G121" s="129">
        <f>G122</f>
        <v>0</v>
      </c>
      <c r="H121" s="129">
        <f>H122</f>
        <v>0</v>
      </c>
      <c r="I121" s="187" t="e">
        <f t="shared" si="3"/>
        <v>#DIV/0!</v>
      </c>
      <c r="J121" s="187" t="e">
        <f t="shared" si="4"/>
        <v>#DIV/0!</v>
      </c>
    </row>
    <row r="122" spans="1:10" s="115" customFormat="1" ht="15" customHeight="1">
      <c r="A122" s="128"/>
      <c r="B122" s="128"/>
      <c r="C122" s="110">
        <v>3531</v>
      </c>
      <c r="D122" s="85" t="s">
        <v>1537</v>
      </c>
      <c r="E122" s="85">
        <f>'Rashodi po aktiv. i izv.fin.'!E130</f>
        <v>0</v>
      </c>
      <c r="F122" s="85">
        <f>'Rashodi po aktiv. i izv.fin.'!F130</f>
        <v>0</v>
      </c>
      <c r="G122" s="85">
        <f>'Rashodi po aktiv. i izv.fin.'!G130</f>
        <v>0</v>
      </c>
      <c r="H122" s="85">
        <f>'Rashodi po aktiv. i izv.fin.'!H130</f>
        <v>0</v>
      </c>
      <c r="I122" s="185" t="e">
        <f t="shared" si="3"/>
        <v>#DIV/0!</v>
      </c>
      <c r="J122" s="185" t="e">
        <f t="shared" si="4"/>
        <v>#DIV/0!</v>
      </c>
    </row>
    <row r="123" spans="1:10" s="115" customFormat="1" ht="15" customHeight="1">
      <c r="A123" s="128"/>
      <c r="B123" s="128">
        <v>36</v>
      </c>
      <c r="C123" s="110"/>
      <c r="D123" s="129" t="s">
        <v>1645</v>
      </c>
      <c r="E123" s="129">
        <f>E124</f>
        <v>0</v>
      </c>
      <c r="F123" s="129">
        <f>F124</f>
        <v>0</v>
      </c>
      <c r="G123" s="129">
        <f>G124</f>
        <v>0</v>
      </c>
      <c r="H123" s="129">
        <f>H124</f>
        <v>0</v>
      </c>
      <c r="I123" s="187" t="e">
        <f t="shared" si="3"/>
        <v>#DIV/0!</v>
      </c>
      <c r="J123" s="187" t="e">
        <f t="shared" si="4"/>
        <v>#DIV/0!</v>
      </c>
    </row>
    <row r="124" spans="1:10" s="115" customFormat="1" ht="15" customHeight="1">
      <c r="A124" s="128"/>
      <c r="B124" s="128"/>
      <c r="C124" s="110">
        <v>3611</v>
      </c>
      <c r="D124" s="85" t="s">
        <v>1538</v>
      </c>
      <c r="E124" s="85">
        <f>'Rashodi po aktiv. i izv.fin.'!E132</f>
        <v>0</v>
      </c>
      <c r="F124" s="85">
        <f>'Rashodi po aktiv. i izv.fin.'!F132</f>
        <v>0</v>
      </c>
      <c r="G124" s="85">
        <f>'Rashodi po aktiv. i izv.fin.'!G132</f>
        <v>0</v>
      </c>
      <c r="H124" s="85">
        <f>'Rashodi po aktiv. i izv.fin.'!H132</f>
        <v>0</v>
      </c>
      <c r="I124" s="185" t="e">
        <f t="shared" si="3"/>
        <v>#DIV/0!</v>
      </c>
      <c r="J124" s="185" t="e">
        <f t="shared" si="4"/>
        <v>#DIV/0!</v>
      </c>
    </row>
    <row r="125" spans="1:10" s="115" customFormat="1" ht="15" customHeight="1">
      <c r="A125" s="128"/>
      <c r="B125" s="128">
        <v>38</v>
      </c>
      <c r="C125" s="110"/>
      <c r="D125" s="129" t="s">
        <v>1352</v>
      </c>
      <c r="E125" s="129">
        <f>E126</f>
        <v>0</v>
      </c>
      <c r="F125" s="129">
        <f>F126</f>
        <v>0</v>
      </c>
      <c r="G125" s="129">
        <f>G126</f>
        <v>0</v>
      </c>
      <c r="H125" s="129">
        <f>H126</f>
        <v>0</v>
      </c>
      <c r="I125" s="187" t="e">
        <f t="shared" si="3"/>
        <v>#DIV/0!</v>
      </c>
      <c r="J125" s="187" t="e">
        <f t="shared" si="4"/>
        <v>#DIV/0!</v>
      </c>
    </row>
    <row r="126" spans="1:10" s="115" customFormat="1" ht="15" customHeight="1">
      <c r="A126" s="128"/>
      <c r="B126" s="128"/>
      <c r="C126" s="110">
        <v>3813</v>
      </c>
      <c r="D126" s="85" t="s">
        <v>1539</v>
      </c>
      <c r="E126" s="85">
        <f>'Rashodi po aktiv. i izv.fin.'!E134</f>
        <v>0</v>
      </c>
      <c r="F126" s="85">
        <f>'Rashodi po aktiv. i izv.fin.'!F134</f>
        <v>0</v>
      </c>
      <c r="G126" s="85">
        <f>'Rashodi po aktiv. i izv.fin.'!G134</f>
        <v>0</v>
      </c>
      <c r="H126" s="85">
        <f>'Rashodi po aktiv. i izv.fin.'!H134</f>
        <v>0</v>
      </c>
      <c r="I126" s="185" t="e">
        <f t="shared" si="3"/>
        <v>#DIV/0!</v>
      </c>
      <c r="J126" s="185" t="e">
        <f t="shared" si="4"/>
        <v>#DIV/0!</v>
      </c>
    </row>
    <row r="127" spans="1:10" s="115" customFormat="1" ht="15" customHeight="1">
      <c r="A127" s="128">
        <v>4</v>
      </c>
      <c r="B127" s="128"/>
      <c r="C127" s="110"/>
      <c r="D127" s="129" t="s">
        <v>1345</v>
      </c>
      <c r="E127" s="129">
        <f>E128</f>
        <v>1166</v>
      </c>
      <c r="F127" s="129">
        <f>F128</f>
        <v>0</v>
      </c>
      <c r="G127" s="129">
        <f>G128</f>
        <v>0</v>
      </c>
      <c r="H127" s="129">
        <f>H128</f>
        <v>0</v>
      </c>
      <c r="I127" s="187">
        <f t="shared" si="3"/>
        <v>0</v>
      </c>
      <c r="J127" s="187" t="e">
        <f t="shared" si="4"/>
        <v>#DIV/0!</v>
      </c>
    </row>
    <row r="128" spans="1:10" s="115" customFormat="1" ht="15" customHeight="1">
      <c r="A128" s="128"/>
      <c r="B128" s="128">
        <v>42</v>
      </c>
      <c r="C128" s="110"/>
      <c r="D128" s="129" t="s">
        <v>1346</v>
      </c>
      <c r="E128" s="129">
        <f>SUM(E129:E132)</f>
        <v>1166</v>
      </c>
      <c r="F128" s="129">
        <f>SUM(F129:F132)</f>
        <v>0</v>
      </c>
      <c r="G128" s="129">
        <f>SUM(G129:G132)</f>
        <v>0</v>
      </c>
      <c r="H128" s="129">
        <f>SUM(H129:H132)</f>
        <v>0</v>
      </c>
      <c r="I128" s="187">
        <f t="shared" si="3"/>
        <v>0</v>
      </c>
      <c r="J128" s="187" t="e">
        <f t="shared" si="4"/>
        <v>#DIV/0!</v>
      </c>
    </row>
    <row r="129" spans="1:10" s="115" customFormat="1" ht="15.75" customHeight="1">
      <c r="A129" s="128"/>
      <c r="B129" s="128"/>
      <c r="C129" s="131" t="s">
        <v>1458</v>
      </c>
      <c r="D129" s="85" t="s">
        <v>1493</v>
      </c>
      <c r="E129" s="85">
        <f>'Rashodi po aktiv. i izv.fin.'!E137</f>
        <v>1166</v>
      </c>
      <c r="F129" s="85">
        <f>'Rashodi po aktiv. i izv.fin.'!F137</f>
        <v>0</v>
      </c>
      <c r="G129" s="85">
        <f>'Rashodi po aktiv. i izv.fin.'!G137</f>
        <v>0</v>
      </c>
      <c r="H129" s="85">
        <f>'Rashodi po aktiv. i izv.fin.'!H137</f>
        <v>0</v>
      </c>
      <c r="I129" s="185">
        <f t="shared" si="3"/>
        <v>0</v>
      </c>
      <c r="J129" s="185" t="e">
        <f t="shared" si="4"/>
        <v>#DIV/0!</v>
      </c>
    </row>
    <row r="130" spans="1:10" s="115" customFormat="1" ht="15" customHeight="1">
      <c r="A130" s="128"/>
      <c r="B130" s="128"/>
      <c r="C130" s="131">
        <v>4224</v>
      </c>
      <c r="D130" s="85" t="s">
        <v>1312</v>
      </c>
      <c r="E130" s="85">
        <f>'Rashodi po aktiv. i izv.fin.'!E138</f>
        <v>0</v>
      </c>
      <c r="F130" s="85">
        <f>'Rashodi po aktiv. i izv.fin.'!F138</f>
        <v>0</v>
      </c>
      <c r="G130" s="85">
        <f>'Rashodi po aktiv. i izv.fin.'!G138</f>
        <v>0</v>
      </c>
      <c r="H130" s="85">
        <f>'Rashodi po aktiv. i izv.fin.'!H138</f>
        <v>0</v>
      </c>
      <c r="I130" s="185" t="e">
        <f t="shared" si="3"/>
        <v>#DIV/0!</v>
      </c>
      <c r="J130" s="185" t="e">
        <f t="shared" si="4"/>
        <v>#DIV/0!</v>
      </c>
    </row>
    <row r="131" spans="1:10" s="115" customFormat="1" ht="15" customHeight="1">
      <c r="A131" s="128"/>
      <c r="B131" s="128"/>
      <c r="C131" s="131">
        <v>4227</v>
      </c>
      <c r="D131" s="85" t="s">
        <v>1496</v>
      </c>
      <c r="E131" s="85">
        <f>'Rashodi po aktiv. i izv.fin.'!E139+'Rashodi po aktiv. i izv.fin.'!E140</f>
        <v>0</v>
      </c>
      <c r="F131" s="85">
        <f>'Rashodi po aktiv. i izv.fin.'!F139+'Rashodi po aktiv. i izv.fin.'!F140</f>
        <v>0</v>
      </c>
      <c r="G131" s="85">
        <f>'Rashodi po aktiv. i izv.fin.'!G139+'Rashodi po aktiv. i izv.fin.'!G140</f>
        <v>0</v>
      </c>
      <c r="H131" s="85">
        <f>'Rashodi po aktiv. i izv.fin.'!H139+'Rashodi po aktiv. i izv.fin.'!H140</f>
        <v>0</v>
      </c>
      <c r="I131" s="185" t="e">
        <f t="shared" si="3"/>
        <v>#DIV/0!</v>
      </c>
      <c r="J131" s="185" t="e">
        <f t="shared" si="4"/>
        <v>#DIV/0!</v>
      </c>
    </row>
    <row r="132" spans="1:10" s="115" customFormat="1" ht="15" customHeight="1">
      <c r="A132" s="128"/>
      <c r="B132" s="128"/>
      <c r="C132" s="131">
        <v>4262</v>
      </c>
      <c r="D132" s="85" t="s">
        <v>1411</v>
      </c>
      <c r="E132" s="85">
        <f>'Rashodi po aktiv. i izv.fin.'!E141</f>
        <v>0</v>
      </c>
      <c r="F132" s="85">
        <f>'Rashodi po aktiv. i izv.fin.'!F141</f>
        <v>0</v>
      </c>
      <c r="G132" s="85">
        <f>'Rashodi po aktiv. i izv.fin.'!G141</f>
        <v>0</v>
      </c>
      <c r="H132" s="85">
        <f>'Rashodi po aktiv. i izv.fin.'!H141</f>
        <v>0</v>
      </c>
      <c r="I132" s="185" t="e">
        <f t="shared" si="3"/>
        <v>#DIV/0!</v>
      </c>
      <c r="J132" s="185" t="e">
        <f t="shared" si="4"/>
        <v>#DIV/0!</v>
      </c>
    </row>
    <row r="133" spans="1:10" s="115" customFormat="1" ht="15" customHeight="1">
      <c r="A133" s="321" t="s">
        <v>18</v>
      </c>
      <c r="B133" s="345"/>
      <c r="C133" s="345"/>
      <c r="D133" s="346"/>
      <c r="E133" s="169">
        <f>E134+E168</f>
        <v>1175577.8599999999</v>
      </c>
      <c r="F133" s="169">
        <f>F134+F168</f>
        <v>153428</v>
      </c>
      <c r="G133" s="169">
        <f>G134+G168</f>
        <v>253118</v>
      </c>
      <c r="H133" s="169">
        <f>H134+H168</f>
        <v>244824.81000000003</v>
      </c>
      <c r="I133" s="170">
        <f t="shared" ref="I133:I196" si="7">H133/E132:E133*100</f>
        <v>20.825911947678229</v>
      </c>
      <c r="J133" s="170">
        <f t="shared" ref="J133:J196" si="8">H133/G133*100</f>
        <v>96.723587417726137</v>
      </c>
    </row>
    <row r="134" spans="1:10" s="115" customFormat="1" ht="15" customHeight="1">
      <c r="A134" s="128">
        <v>3</v>
      </c>
      <c r="B134" s="128"/>
      <c r="C134" s="110"/>
      <c r="D134" s="129" t="s">
        <v>1358</v>
      </c>
      <c r="E134" s="129">
        <f>E135+E141+E158+E160+E162+E166</f>
        <v>1175577.8599999999</v>
      </c>
      <c r="F134" s="129">
        <f>F135+F141+F158+F160+F162+F166</f>
        <v>139428</v>
      </c>
      <c r="G134" s="129">
        <f>G135+G141+G158+G160+G162+G166</f>
        <v>228048</v>
      </c>
      <c r="H134" s="129">
        <f>H135+H141+H158+H160+H162+H166</f>
        <v>219898.81000000003</v>
      </c>
      <c r="I134" s="187">
        <f t="shared" si="7"/>
        <v>18.70559300938179</v>
      </c>
      <c r="J134" s="187">
        <f t="shared" si="8"/>
        <v>96.4265461657195</v>
      </c>
    </row>
    <row r="135" spans="1:10" s="115" customFormat="1" ht="15" customHeight="1">
      <c r="A135" s="128"/>
      <c r="B135" s="128">
        <v>31</v>
      </c>
      <c r="C135" s="110"/>
      <c r="D135" s="129" t="s">
        <v>1320</v>
      </c>
      <c r="E135" s="129">
        <f>SUM(E136:E140)</f>
        <v>271191.02</v>
      </c>
      <c r="F135" s="129">
        <f>SUM(F136:F140)</f>
        <v>129158</v>
      </c>
      <c r="G135" s="129">
        <f>SUM(G136:G140)</f>
        <v>192561</v>
      </c>
      <c r="H135" s="129">
        <f>SUM(H136:H140)</f>
        <v>184175.96000000002</v>
      </c>
      <c r="I135" s="187">
        <f t="shared" si="7"/>
        <v>67.913738441634237</v>
      </c>
      <c r="J135" s="187">
        <f t="shared" si="8"/>
        <v>95.645514927737196</v>
      </c>
    </row>
    <row r="136" spans="1:10" s="115" customFormat="1" ht="15" customHeight="1">
      <c r="A136" s="128"/>
      <c r="B136" s="128"/>
      <c r="C136" s="110">
        <v>3111</v>
      </c>
      <c r="D136" s="85" t="s">
        <v>1397</v>
      </c>
      <c r="E136" s="85">
        <f>'Rashodi po aktiv. i izv.fin.'!E145</f>
        <v>231670.44</v>
      </c>
      <c r="F136" s="85">
        <f>'Rashodi po aktiv. i izv.fin.'!F145</f>
        <v>110435</v>
      </c>
      <c r="G136" s="85">
        <f>'Rashodi po aktiv. i izv.fin.'!G145</f>
        <v>164799</v>
      </c>
      <c r="H136" s="85">
        <f>'Rashodi po aktiv. i izv.fin.'!H145</f>
        <v>157513.4</v>
      </c>
      <c r="I136" s="185">
        <f t="shared" si="7"/>
        <v>67.990288273290275</v>
      </c>
      <c r="J136" s="185">
        <f t="shared" si="8"/>
        <v>95.579099387738992</v>
      </c>
    </row>
    <row r="137" spans="1:10" s="115" customFormat="1" ht="15" customHeight="1">
      <c r="A137" s="128"/>
      <c r="B137" s="128"/>
      <c r="C137" s="110">
        <v>3112</v>
      </c>
      <c r="D137" s="85" t="s">
        <v>1475</v>
      </c>
      <c r="E137" s="85">
        <f>'Rashodi po aktiv. i izv.fin.'!E146</f>
        <v>0</v>
      </c>
      <c r="F137" s="85">
        <f>'Rashodi po aktiv. i izv.fin.'!F146</f>
        <v>0</v>
      </c>
      <c r="G137" s="85">
        <f>'Rashodi po aktiv. i izv.fin.'!G146</f>
        <v>0</v>
      </c>
      <c r="H137" s="85">
        <f>'Rashodi po aktiv. i izv.fin.'!H146</f>
        <v>72.95</v>
      </c>
      <c r="I137" s="185" t="e">
        <f t="shared" si="7"/>
        <v>#DIV/0!</v>
      </c>
      <c r="J137" s="185" t="e">
        <f t="shared" si="8"/>
        <v>#DIV/0!</v>
      </c>
    </row>
    <row r="138" spans="1:10" s="115" customFormat="1" ht="15" customHeight="1">
      <c r="A138" s="128"/>
      <c r="B138" s="128"/>
      <c r="C138" s="110">
        <v>3121</v>
      </c>
      <c r="D138" s="85" t="s">
        <v>1294</v>
      </c>
      <c r="E138" s="85">
        <f>'Rashodi po aktiv. i izv.fin.'!E147</f>
        <v>1349.88</v>
      </c>
      <c r="F138" s="85">
        <f>'Rashodi po aktiv. i izv.fin.'!F147</f>
        <v>0</v>
      </c>
      <c r="G138" s="85">
        <f>'Rashodi po aktiv. i izv.fin.'!G147</f>
        <v>600</v>
      </c>
      <c r="H138" s="85">
        <f>'Rashodi po aktiv. i izv.fin.'!H147</f>
        <v>600</v>
      </c>
      <c r="I138" s="185">
        <f t="shared" si="7"/>
        <v>44.448395412925592</v>
      </c>
      <c r="J138" s="185">
        <f t="shared" si="8"/>
        <v>100</v>
      </c>
    </row>
    <row r="139" spans="1:10" s="115" customFormat="1" ht="15" customHeight="1">
      <c r="A139" s="128"/>
      <c r="B139" s="128"/>
      <c r="C139" s="110">
        <v>3132</v>
      </c>
      <c r="D139" s="85" t="s">
        <v>1356</v>
      </c>
      <c r="E139" s="85">
        <f>'Rashodi po aktiv. i izv.fin.'!E148</f>
        <v>38170.699999999997</v>
      </c>
      <c r="F139" s="85">
        <f>'Rashodi po aktiv. i izv.fin.'!F148</f>
        <v>18723</v>
      </c>
      <c r="G139" s="85">
        <f>'Rashodi po aktiv. i izv.fin.'!G148</f>
        <v>27162</v>
      </c>
      <c r="H139" s="85">
        <f>'Rashodi po aktiv. i izv.fin.'!H148</f>
        <v>25989.610000000008</v>
      </c>
      <c r="I139" s="185">
        <f t="shared" si="7"/>
        <v>68.087852724733921</v>
      </c>
      <c r="J139" s="185">
        <f t="shared" si="8"/>
        <v>95.683712539577385</v>
      </c>
    </row>
    <row r="140" spans="1:10" s="115" customFormat="1" ht="15" customHeight="1">
      <c r="A140" s="128"/>
      <c r="B140" s="128"/>
      <c r="C140" s="110">
        <v>3133</v>
      </c>
      <c r="D140" s="85" t="s">
        <v>1398</v>
      </c>
      <c r="E140" s="85">
        <f>'Rashodi po aktiv. i izv.fin.'!E149</f>
        <v>0</v>
      </c>
      <c r="F140" s="85">
        <f>'Rashodi po aktiv. i izv.fin.'!F149</f>
        <v>0</v>
      </c>
      <c r="G140" s="85">
        <f>'Rashodi po aktiv. i izv.fin.'!G149</f>
        <v>0</v>
      </c>
      <c r="H140" s="85">
        <f>'Rashodi po aktiv. i izv.fin.'!H149</f>
        <v>0</v>
      </c>
      <c r="I140" s="185" t="e">
        <f t="shared" si="7"/>
        <v>#DIV/0!</v>
      </c>
      <c r="J140" s="185" t="e">
        <f t="shared" si="8"/>
        <v>#DIV/0!</v>
      </c>
    </row>
    <row r="141" spans="1:10" s="115" customFormat="1" ht="15" customHeight="1">
      <c r="A141" s="128"/>
      <c r="B141" s="128">
        <v>32</v>
      </c>
      <c r="C141" s="110"/>
      <c r="D141" s="129" t="s">
        <v>1323</v>
      </c>
      <c r="E141" s="129">
        <f>SUM(E142:E157)</f>
        <v>68071.259999999995</v>
      </c>
      <c r="F141" s="129">
        <f>SUM(F142:F157)</f>
        <v>10270</v>
      </c>
      <c r="G141" s="129">
        <f>SUM(G142:G157)</f>
        <v>35487</v>
      </c>
      <c r="H141" s="129">
        <f>SUM(H142:H157)</f>
        <v>35722.85</v>
      </c>
      <c r="I141" s="187">
        <f t="shared" si="7"/>
        <v>52.478608446501504</v>
      </c>
      <c r="J141" s="187">
        <f t="shared" si="8"/>
        <v>100.66460957533745</v>
      </c>
    </row>
    <row r="142" spans="1:10" s="115" customFormat="1" ht="15" customHeight="1">
      <c r="A142" s="128"/>
      <c r="B142" s="128"/>
      <c r="C142" s="110">
        <v>3211</v>
      </c>
      <c r="D142" s="85" t="s">
        <v>1264</v>
      </c>
      <c r="E142" s="85">
        <f>'Rashodi po aktiv. i izv.fin.'!E151</f>
        <v>23437.980000000003</v>
      </c>
      <c r="F142" s="85">
        <f>'Rashodi po aktiv. i izv.fin.'!F151</f>
        <v>3280</v>
      </c>
      <c r="G142" s="85">
        <f>'Rashodi po aktiv. i izv.fin.'!G151</f>
        <v>23496</v>
      </c>
      <c r="H142" s="85">
        <f>'Rashodi po aktiv. i izv.fin.'!H151</f>
        <v>23796.1</v>
      </c>
      <c r="I142" s="185">
        <f t="shared" si="7"/>
        <v>101.52794737430442</v>
      </c>
      <c r="J142" s="185">
        <f t="shared" si="8"/>
        <v>101.27723867892406</v>
      </c>
    </row>
    <row r="143" spans="1:10" s="115" customFormat="1" ht="15" customHeight="1">
      <c r="A143" s="128"/>
      <c r="B143" s="128"/>
      <c r="C143" s="110">
        <v>3212</v>
      </c>
      <c r="D143" s="85" t="s">
        <v>1265</v>
      </c>
      <c r="E143" s="85">
        <f>'Rashodi po aktiv. i izv.fin.'!E152</f>
        <v>1092.51</v>
      </c>
      <c r="F143" s="85">
        <f>'Rashodi po aktiv. i izv.fin.'!F152</f>
        <v>0</v>
      </c>
      <c r="G143" s="85">
        <f>'Rashodi po aktiv. i izv.fin.'!G152</f>
        <v>457</v>
      </c>
      <c r="H143" s="85">
        <f>'Rashodi po aktiv. i izv.fin.'!H152</f>
        <v>433.64</v>
      </c>
      <c r="I143" s="185">
        <f t="shared" si="7"/>
        <v>39.692085198304824</v>
      </c>
      <c r="J143" s="185">
        <f t="shared" si="8"/>
        <v>94.888402625820561</v>
      </c>
    </row>
    <row r="144" spans="1:10" s="115" customFormat="1" ht="15" customHeight="1">
      <c r="A144" s="128"/>
      <c r="B144" s="128"/>
      <c r="C144" s="110">
        <v>3213</v>
      </c>
      <c r="D144" s="85" t="s">
        <v>1266</v>
      </c>
      <c r="E144" s="85">
        <f>'Rashodi po aktiv. i izv.fin.'!E153</f>
        <v>2165.52</v>
      </c>
      <c r="F144" s="85">
        <f>'Rashodi po aktiv. i izv.fin.'!F153</f>
        <v>0</v>
      </c>
      <c r="G144" s="85">
        <f>'Rashodi po aktiv. i izv.fin.'!G153</f>
        <v>2000</v>
      </c>
      <c r="H144" s="85">
        <f>'Rashodi po aktiv. i izv.fin.'!H153</f>
        <v>1936.3399999999997</v>
      </c>
      <c r="I144" s="185">
        <f t="shared" si="7"/>
        <v>89.416860615464174</v>
      </c>
      <c r="J144" s="185">
        <f t="shared" si="8"/>
        <v>96.816999999999993</v>
      </c>
    </row>
    <row r="145" spans="1:10" s="115" customFormat="1" ht="15" customHeight="1">
      <c r="A145" s="128"/>
      <c r="B145" s="128"/>
      <c r="C145" s="110">
        <v>3221</v>
      </c>
      <c r="D145" s="85" t="s">
        <v>1267</v>
      </c>
      <c r="E145" s="85">
        <f>'Rashodi po aktiv. i izv.fin.'!E154</f>
        <v>62.21</v>
      </c>
      <c r="F145" s="85">
        <f>'Rashodi po aktiv. i izv.fin.'!F154</f>
        <v>0</v>
      </c>
      <c r="G145" s="85">
        <f>'Rashodi po aktiv. i izv.fin.'!G154</f>
        <v>140</v>
      </c>
      <c r="H145" s="85">
        <f>'Rashodi po aktiv. i izv.fin.'!H154</f>
        <v>0</v>
      </c>
      <c r="I145" s="185">
        <f t="shared" si="7"/>
        <v>0</v>
      </c>
      <c r="J145" s="185">
        <f t="shared" si="8"/>
        <v>0</v>
      </c>
    </row>
    <row r="146" spans="1:10" s="115" customFormat="1" ht="15" customHeight="1">
      <c r="A146" s="128"/>
      <c r="B146" s="128"/>
      <c r="C146" s="110">
        <v>3222</v>
      </c>
      <c r="D146" s="85" t="s">
        <v>1268</v>
      </c>
      <c r="E146" s="85">
        <f>'Rashodi po aktiv. i izv.fin.'!E155</f>
        <v>0</v>
      </c>
      <c r="F146" s="85">
        <f>'Rashodi po aktiv. i izv.fin.'!F155</f>
        <v>0</v>
      </c>
      <c r="G146" s="85">
        <f>'Rashodi po aktiv. i izv.fin.'!G155</f>
        <v>0</v>
      </c>
      <c r="H146" s="85">
        <f>'Rashodi po aktiv. i izv.fin.'!H155</f>
        <v>0</v>
      </c>
      <c r="I146" s="185" t="e">
        <f t="shared" si="7"/>
        <v>#DIV/0!</v>
      </c>
      <c r="J146" s="185" t="e">
        <f t="shared" si="8"/>
        <v>#DIV/0!</v>
      </c>
    </row>
    <row r="147" spans="1:10" s="115" customFormat="1" ht="15" customHeight="1">
      <c r="A147" s="128"/>
      <c r="B147" s="128"/>
      <c r="C147" s="110">
        <v>3223</v>
      </c>
      <c r="D147" s="85" t="s">
        <v>1269</v>
      </c>
      <c r="E147" s="85">
        <f>'Rashodi po aktiv. i izv.fin.'!E156</f>
        <v>0</v>
      </c>
      <c r="F147" s="85">
        <f>'Rashodi po aktiv. i izv.fin.'!F156</f>
        <v>0</v>
      </c>
      <c r="G147" s="85">
        <f>'Rashodi po aktiv. i izv.fin.'!G156</f>
        <v>0</v>
      </c>
      <c r="H147" s="85">
        <f>'Rashodi po aktiv. i izv.fin.'!H156</f>
        <v>0</v>
      </c>
      <c r="I147" s="185" t="e">
        <f t="shared" si="7"/>
        <v>#DIV/0!</v>
      </c>
      <c r="J147" s="185" t="e">
        <f t="shared" si="8"/>
        <v>#DIV/0!</v>
      </c>
    </row>
    <row r="148" spans="1:10" s="115" customFormat="1" ht="15" customHeight="1">
      <c r="A148" s="128"/>
      <c r="B148" s="128"/>
      <c r="C148" s="110">
        <v>3224</v>
      </c>
      <c r="D148" s="85" t="s">
        <v>1270</v>
      </c>
      <c r="E148" s="85">
        <f>'Rashodi po aktiv. i izv.fin.'!E157</f>
        <v>0</v>
      </c>
      <c r="F148" s="85">
        <f>'Rashodi po aktiv. i izv.fin.'!F157</f>
        <v>0</v>
      </c>
      <c r="G148" s="85">
        <f>'Rashodi po aktiv. i izv.fin.'!G157</f>
        <v>770</v>
      </c>
      <c r="H148" s="85">
        <f>'Rashodi po aktiv. i izv.fin.'!H157</f>
        <v>950</v>
      </c>
      <c r="I148" s="185" t="e">
        <f t="shared" si="7"/>
        <v>#DIV/0!</v>
      </c>
      <c r="J148" s="185">
        <f t="shared" si="8"/>
        <v>123.37662337662339</v>
      </c>
    </row>
    <row r="149" spans="1:10" s="115" customFormat="1" ht="15" customHeight="1">
      <c r="A149" s="128"/>
      <c r="B149" s="128"/>
      <c r="C149" s="110">
        <v>3231</v>
      </c>
      <c r="D149" s="85" t="s">
        <v>1272</v>
      </c>
      <c r="E149" s="85">
        <f>'Rashodi po aktiv. i izv.fin.'!E158</f>
        <v>0</v>
      </c>
      <c r="F149" s="85">
        <f>'Rashodi po aktiv. i izv.fin.'!F158</f>
        <v>0</v>
      </c>
      <c r="G149" s="85">
        <f>'Rashodi po aktiv. i izv.fin.'!G158</f>
        <v>0</v>
      </c>
      <c r="H149" s="85">
        <f>'Rashodi po aktiv. i izv.fin.'!H158</f>
        <v>0</v>
      </c>
      <c r="I149" s="185" t="e">
        <f t="shared" si="7"/>
        <v>#DIV/0!</v>
      </c>
      <c r="J149" s="185" t="e">
        <f t="shared" si="8"/>
        <v>#DIV/0!</v>
      </c>
    </row>
    <row r="150" spans="1:10" s="115" customFormat="1" ht="15" customHeight="1">
      <c r="A150" s="128"/>
      <c r="B150" s="128"/>
      <c r="C150" s="110">
        <v>3232</v>
      </c>
      <c r="D150" s="85" t="s">
        <v>1509</v>
      </c>
      <c r="E150" s="85">
        <f>'Rashodi po aktiv. i izv.fin.'!E159</f>
        <v>0</v>
      </c>
      <c r="F150" s="85">
        <f>'Rashodi po aktiv. i izv.fin.'!F159</f>
        <v>0</v>
      </c>
      <c r="G150" s="85">
        <f>'Rashodi po aktiv. i izv.fin.'!G159</f>
        <v>0</v>
      </c>
      <c r="H150" s="85">
        <f>'Rashodi po aktiv. i izv.fin.'!H159</f>
        <v>0</v>
      </c>
      <c r="I150" s="185" t="e">
        <f t="shared" si="7"/>
        <v>#DIV/0!</v>
      </c>
      <c r="J150" s="185" t="e">
        <f t="shared" si="8"/>
        <v>#DIV/0!</v>
      </c>
    </row>
    <row r="151" spans="1:10" s="115" customFormat="1" ht="15" customHeight="1">
      <c r="A151" s="128"/>
      <c r="B151" s="128"/>
      <c r="C151" s="110">
        <v>3233</v>
      </c>
      <c r="D151" s="85" t="s">
        <v>1274</v>
      </c>
      <c r="E151" s="85">
        <f>'Rashodi po aktiv. i izv.fin.'!E160</f>
        <v>7044.16</v>
      </c>
      <c r="F151" s="85">
        <f>'Rashodi po aktiv. i izv.fin.'!F160</f>
        <v>0</v>
      </c>
      <c r="G151" s="85">
        <f>'Rashodi po aktiv. i izv.fin.'!G160</f>
        <v>211</v>
      </c>
      <c r="H151" s="85">
        <f>'Rashodi po aktiv. i izv.fin.'!H160</f>
        <v>211.32</v>
      </c>
      <c r="I151" s="185">
        <f t="shared" si="7"/>
        <v>2.9999318584472809</v>
      </c>
      <c r="J151" s="185">
        <f t="shared" si="8"/>
        <v>100.1516587677725</v>
      </c>
    </row>
    <row r="152" spans="1:10" s="115" customFormat="1" ht="15" customHeight="1">
      <c r="A152" s="128"/>
      <c r="B152" s="128"/>
      <c r="C152" s="110">
        <v>3234</v>
      </c>
      <c r="D152" s="85" t="s">
        <v>1275</v>
      </c>
      <c r="E152" s="85">
        <f>'Rashodi po aktiv. i izv.fin.'!E161</f>
        <v>52.81</v>
      </c>
      <c r="F152" s="85">
        <f>'Rashodi po aktiv. i izv.fin.'!F161</f>
        <v>0</v>
      </c>
      <c r="G152" s="85">
        <f>'Rashodi po aktiv. i izv.fin.'!G161</f>
        <v>0</v>
      </c>
      <c r="H152" s="85">
        <f>'Rashodi po aktiv. i izv.fin.'!H161</f>
        <v>0</v>
      </c>
      <c r="I152" s="185">
        <f t="shared" si="7"/>
        <v>0</v>
      </c>
      <c r="J152" s="185" t="e">
        <f t="shared" si="8"/>
        <v>#DIV/0!</v>
      </c>
    </row>
    <row r="153" spans="1:10" s="115" customFormat="1" ht="15" customHeight="1">
      <c r="A153" s="128"/>
      <c r="B153" s="128"/>
      <c r="C153" s="110">
        <v>3235</v>
      </c>
      <c r="D153" s="85" t="s">
        <v>1276</v>
      </c>
      <c r="E153" s="85">
        <f>'Rashodi po aktiv. i izv.fin.'!E162</f>
        <v>0</v>
      </c>
      <c r="F153" s="85">
        <f>'Rashodi po aktiv. i izv.fin.'!F162</f>
        <v>0</v>
      </c>
      <c r="G153" s="85">
        <f>'Rashodi po aktiv. i izv.fin.'!G162</f>
        <v>2400</v>
      </c>
      <c r="H153" s="85">
        <f>'Rashodi po aktiv. i izv.fin.'!H162</f>
        <v>2388.5</v>
      </c>
      <c r="I153" s="185" t="e">
        <f t="shared" si="7"/>
        <v>#DIV/0!</v>
      </c>
      <c r="J153" s="185">
        <f t="shared" si="8"/>
        <v>99.520833333333343</v>
      </c>
    </row>
    <row r="154" spans="1:10" s="115" customFormat="1" ht="15" customHeight="1">
      <c r="A154" s="128"/>
      <c r="B154" s="128"/>
      <c r="C154" s="110">
        <v>3237</v>
      </c>
      <c r="D154" s="85" t="s">
        <v>1278</v>
      </c>
      <c r="E154" s="85">
        <f>'Rashodi po aktiv. i izv.fin.'!E163</f>
        <v>34136.53</v>
      </c>
      <c r="F154" s="85">
        <f>'Rashodi po aktiv. i izv.fin.'!F163</f>
        <v>1990</v>
      </c>
      <c r="G154" s="85">
        <f>'Rashodi po aktiv. i izv.fin.'!G163</f>
        <v>260</v>
      </c>
      <c r="H154" s="85">
        <f>'Rashodi po aktiv. i izv.fin.'!H163</f>
        <v>261.08</v>
      </c>
      <c r="I154" s="185">
        <f t="shared" si="7"/>
        <v>0.76481118613989174</v>
      </c>
      <c r="J154" s="185">
        <f t="shared" si="8"/>
        <v>100.41538461538462</v>
      </c>
    </row>
    <row r="155" spans="1:10" s="115" customFormat="1" ht="15" customHeight="1">
      <c r="A155" s="128"/>
      <c r="B155" s="128"/>
      <c r="C155" s="110">
        <v>3239</v>
      </c>
      <c r="D155" s="85" t="s">
        <v>1280</v>
      </c>
      <c r="E155" s="85">
        <f>'Rashodi po aktiv. i izv.fin.'!E164</f>
        <v>0</v>
      </c>
      <c r="F155" s="85">
        <f>'Rashodi po aktiv. i izv.fin.'!F164</f>
        <v>0</v>
      </c>
      <c r="G155" s="85">
        <f>'Rashodi po aktiv. i izv.fin.'!G164</f>
        <v>0</v>
      </c>
      <c r="H155" s="85">
        <f>'Rashodi po aktiv. i izv.fin.'!H164</f>
        <v>0</v>
      </c>
      <c r="I155" s="185" t="e">
        <f t="shared" si="7"/>
        <v>#DIV/0!</v>
      </c>
      <c r="J155" s="185" t="e">
        <f t="shared" si="8"/>
        <v>#DIV/0!</v>
      </c>
    </row>
    <row r="156" spans="1:10" s="115" customFormat="1" ht="15" customHeight="1">
      <c r="A156" s="128"/>
      <c r="B156" s="128"/>
      <c r="C156" s="110">
        <v>3293</v>
      </c>
      <c r="D156" s="85" t="s">
        <v>1298</v>
      </c>
      <c r="E156" s="85">
        <f>'Rashodi po aktiv. i izv.fin.'!E165</f>
        <v>79.540000000000006</v>
      </c>
      <c r="F156" s="85">
        <f>'Rashodi po aktiv. i izv.fin.'!F165</f>
        <v>5000</v>
      </c>
      <c r="G156" s="85">
        <f>'Rashodi po aktiv. i izv.fin.'!G165</f>
        <v>5753</v>
      </c>
      <c r="H156" s="85">
        <f>'Rashodi po aktiv. i izv.fin.'!H165</f>
        <v>5745.87</v>
      </c>
      <c r="I156" s="185">
        <f t="shared" si="7"/>
        <v>7223.8747799849125</v>
      </c>
      <c r="J156" s="185">
        <f t="shared" si="8"/>
        <v>99.876064661915521</v>
      </c>
    </row>
    <row r="157" spans="1:10" s="115" customFormat="1" ht="15" customHeight="1">
      <c r="A157" s="128"/>
      <c r="B157" s="128"/>
      <c r="C157" s="110">
        <v>3295</v>
      </c>
      <c r="D157" s="85" t="s">
        <v>1284</v>
      </c>
      <c r="E157" s="85">
        <f>'Rashodi po aktiv. i izv.fin.'!E166</f>
        <v>0</v>
      </c>
      <c r="F157" s="85">
        <f>'Rashodi po aktiv. i izv.fin.'!F166</f>
        <v>0</v>
      </c>
      <c r="G157" s="85">
        <f>'Rashodi po aktiv. i izv.fin.'!G166</f>
        <v>0</v>
      </c>
      <c r="H157" s="85">
        <f>'Rashodi po aktiv. i izv.fin.'!H166</f>
        <v>0</v>
      </c>
      <c r="I157" s="185" t="e">
        <f t="shared" si="7"/>
        <v>#DIV/0!</v>
      </c>
      <c r="J157" s="185" t="e">
        <f t="shared" si="8"/>
        <v>#DIV/0!</v>
      </c>
    </row>
    <row r="158" spans="1:10" s="115" customFormat="1" ht="15" customHeight="1">
      <c r="A158" s="128"/>
      <c r="B158" s="128">
        <v>34</v>
      </c>
      <c r="C158" s="110"/>
      <c r="D158" s="129" t="s">
        <v>1343</v>
      </c>
      <c r="E158" s="129">
        <f>E159</f>
        <v>0</v>
      </c>
      <c r="F158" s="129">
        <f>F159</f>
        <v>0</v>
      </c>
      <c r="G158" s="129">
        <f>G159</f>
        <v>0</v>
      </c>
      <c r="H158" s="129">
        <f>H159</f>
        <v>0</v>
      </c>
      <c r="I158" s="187" t="e">
        <f t="shared" si="7"/>
        <v>#DIV/0!</v>
      </c>
      <c r="J158" s="187" t="e">
        <f t="shared" si="8"/>
        <v>#DIV/0!</v>
      </c>
    </row>
    <row r="159" spans="1:10" s="115" customFormat="1" ht="18" customHeight="1">
      <c r="A159" s="128"/>
      <c r="B159" s="128"/>
      <c r="C159" s="110">
        <v>3432</v>
      </c>
      <c r="D159" s="175" t="s">
        <v>1299</v>
      </c>
      <c r="E159" s="85">
        <f>'Rashodi po aktiv. i izv.fin.'!E168</f>
        <v>0</v>
      </c>
      <c r="F159" s="85">
        <f>'Rashodi po aktiv. i izv.fin.'!F168</f>
        <v>0</v>
      </c>
      <c r="G159" s="85">
        <f>'Rashodi po aktiv. i izv.fin.'!G168</f>
        <v>0</v>
      </c>
      <c r="H159" s="85">
        <f>'Rashodi po aktiv. i izv.fin.'!H168</f>
        <v>0</v>
      </c>
      <c r="I159" s="185" t="e">
        <f t="shared" si="7"/>
        <v>#DIV/0!</v>
      </c>
      <c r="J159" s="185" t="e">
        <f t="shared" si="8"/>
        <v>#DIV/0!</v>
      </c>
    </row>
    <row r="160" spans="1:10" s="115" customFormat="1" ht="18" customHeight="1">
      <c r="A160" s="128"/>
      <c r="B160" s="128">
        <v>35</v>
      </c>
      <c r="C160" s="110"/>
      <c r="D160" s="129" t="s">
        <v>1559</v>
      </c>
      <c r="E160" s="129">
        <f>E161</f>
        <v>450745.79</v>
      </c>
      <c r="F160" s="129">
        <f>F161</f>
        <v>0</v>
      </c>
      <c r="G160" s="129">
        <f>G161</f>
        <v>0</v>
      </c>
      <c r="H160" s="129">
        <f>H161</f>
        <v>0</v>
      </c>
      <c r="I160" s="187">
        <f t="shared" si="7"/>
        <v>0</v>
      </c>
      <c r="J160" s="187" t="e">
        <f t="shared" si="8"/>
        <v>#DIV/0!</v>
      </c>
    </row>
    <row r="161" spans="1:10" s="115" customFormat="1" ht="15.75" customHeight="1">
      <c r="A161" s="128"/>
      <c r="B161" s="128"/>
      <c r="C161" s="110">
        <v>3531</v>
      </c>
      <c r="D161" s="85" t="s">
        <v>1537</v>
      </c>
      <c r="E161" s="85">
        <f>'Rashodi po aktiv. i izv.fin.'!E170</f>
        <v>450745.79</v>
      </c>
      <c r="F161" s="85">
        <f>'Rashodi po aktiv. i izv.fin.'!F170</f>
        <v>0</v>
      </c>
      <c r="G161" s="85">
        <f>'Rashodi po aktiv. i izv.fin.'!G170</f>
        <v>0</v>
      </c>
      <c r="H161" s="85">
        <f>'Rashodi po aktiv. i izv.fin.'!H170</f>
        <v>0</v>
      </c>
      <c r="I161" s="185">
        <f t="shared" si="7"/>
        <v>0</v>
      </c>
      <c r="J161" s="185" t="e">
        <f t="shared" si="8"/>
        <v>#DIV/0!</v>
      </c>
    </row>
    <row r="162" spans="1:10" s="115" customFormat="1" ht="15.75" customHeight="1">
      <c r="A162" s="128"/>
      <c r="B162" s="128">
        <v>36</v>
      </c>
      <c r="C162" s="110"/>
      <c r="D162" s="129" t="s">
        <v>1645</v>
      </c>
      <c r="E162" s="129">
        <f>SUM(E163:E165)</f>
        <v>271060.65999999997</v>
      </c>
      <c r="F162" s="129">
        <f>SUM(F163:F165)</f>
        <v>0</v>
      </c>
      <c r="G162" s="129">
        <f>SUM(G163:G165)</f>
        <v>0</v>
      </c>
      <c r="H162" s="129">
        <f>SUM(H163:H165)</f>
        <v>0</v>
      </c>
      <c r="I162" s="187">
        <f t="shared" si="7"/>
        <v>0</v>
      </c>
      <c r="J162" s="187" t="e">
        <f t="shared" si="8"/>
        <v>#DIV/0!</v>
      </c>
    </row>
    <row r="163" spans="1:10" s="115" customFormat="1" ht="15.75" customHeight="1">
      <c r="A163" s="128"/>
      <c r="B163" s="128"/>
      <c r="C163" s="110">
        <v>3611</v>
      </c>
      <c r="D163" s="85" t="s">
        <v>1538</v>
      </c>
      <c r="E163" s="85">
        <f>'Rashodi po aktiv. i izv.fin.'!E172</f>
        <v>108395.64</v>
      </c>
      <c r="F163" s="85">
        <f>'Rashodi po aktiv. i izv.fin.'!F172</f>
        <v>0</v>
      </c>
      <c r="G163" s="85">
        <f>'Rashodi po aktiv. i izv.fin.'!G172</f>
        <v>0</v>
      </c>
      <c r="H163" s="85">
        <f>'Rashodi po aktiv. i izv.fin.'!H172</f>
        <v>0</v>
      </c>
      <c r="I163" s="185">
        <f t="shared" si="7"/>
        <v>0</v>
      </c>
      <c r="J163" s="185" t="e">
        <f t="shared" si="8"/>
        <v>#DIV/0!</v>
      </c>
    </row>
    <row r="164" spans="1:10" s="115" customFormat="1" ht="17.25" customHeight="1">
      <c r="A164" s="128"/>
      <c r="B164" s="128"/>
      <c r="C164" s="110">
        <v>3693</v>
      </c>
      <c r="D164" s="85" t="s">
        <v>1552</v>
      </c>
      <c r="E164" s="85">
        <f>'Rashodi po aktiv. i izv.fin.'!E173</f>
        <v>162665.01999999999</v>
      </c>
      <c r="F164" s="85">
        <f>'Rashodi po aktiv. i izv.fin.'!F173</f>
        <v>0</v>
      </c>
      <c r="G164" s="85">
        <f>'Rashodi po aktiv. i izv.fin.'!G173</f>
        <v>0</v>
      </c>
      <c r="H164" s="85">
        <f>'Rashodi po aktiv. i izv.fin.'!H173</f>
        <v>0</v>
      </c>
      <c r="I164" s="185">
        <f t="shared" si="7"/>
        <v>0</v>
      </c>
      <c r="J164" s="185" t="e">
        <f t="shared" si="8"/>
        <v>#DIV/0!</v>
      </c>
    </row>
    <row r="165" spans="1:10" s="115" customFormat="1" ht="15" customHeight="1">
      <c r="A165" s="128"/>
      <c r="B165" s="128"/>
      <c r="C165" s="110">
        <v>3694</v>
      </c>
      <c r="D165" s="85" t="s">
        <v>1553</v>
      </c>
      <c r="E165" s="85">
        <f>'Rashodi po aktiv. i izv.fin.'!E174</f>
        <v>0</v>
      </c>
      <c r="F165" s="85">
        <f>'Rashodi po aktiv. i izv.fin.'!F174</f>
        <v>0</v>
      </c>
      <c r="G165" s="85">
        <f>'Rashodi po aktiv. i izv.fin.'!G174</f>
        <v>0</v>
      </c>
      <c r="H165" s="85">
        <f>'Rashodi po aktiv. i izv.fin.'!H174</f>
        <v>0</v>
      </c>
      <c r="I165" s="185" t="e">
        <f t="shared" si="7"/>
        <v>#DIV/0!</v>
      </c>
      <c r="J165" s="185" t="e">
        <f t="shared" si="8"/>
        <v>#DIV/0!</v>
      </c>
    </row>
    <row r="166" spans="1:10" s="115" customFormat="1" ht="15" customHeight="1">
      <c r="A166" s="128"/>
      <c r="B166" s="128">
        <v>38</v>
      </c>
      <c r="C166" s="110"/>
      <c r="D166" s="129" t="s">
        <v>1352</v>
      </c>
      <c r="E166" s="129">
        <f>E167</f>
        <v>114509.13</v>
      </c>
      <c r="F166" s="129">
        <f>F167</f>
        <v>0</v>
      </c>
      <c r="G166" s="129">
        <f>G167</f>
        <v>0</v>
      </c>
      <c r="H166" s="129">
        <f>H167</f>
        <v>0</v>
      </c>
      <c r="I166" s="187">
        <f t="shared" si="7"/>
        <v>0</v>
      </c>
      <c r="J166" s="187" t="e">
        <f t="shared" si="8"/>
        <v>#DIV/0!</v>
      </c>
    </row>
    <row r="167" spans="1:10" s="115" customFormat="1" ht="15" customHeight="1">
      <c r="A167" s="128"/>
      <c r="B167" s="128"/>
      <c r="C167" s="110">
        <v>3813</v>
      </c>
      <c r="D167" s="85" t="s">
        <v>1539</v>
      </c>
      <c r="E167" s="85">
        <f>'Rashodi po aktiv. i izv.fin.'!E176</f>
        <v>114509.13</v>
      </c>
      <c r="F167" s="85">
        <f>'Rashodi po aktiv. i izv.fin.'!F176</f>
        <v>0</v>
      </c>
      <c r="G167" s="85">
        <f>'Rashodi po aktiv. i izv.fin.'!G176</f>
        <v>0</v>
      </c>
      <c r="H167" s="85">
        <f>'Rashodi po aktiv. i izv.fin.'!H176</f>
        <v>0</v>
      </c>
      <c r="I167" s="185">
        <f t="shared" si="7"/>
        <v>0</v>
      </c>
      <c r="J167" s="185" t="e">
        <f t="shared" si="8"/>
        <v>#DIV/0!</v>
      </c>
    </row>
    <row r="168" spans="1:10" s="115" customFormat="1" ht="15" customHeight="1">
      <c r="A168" s="128">
        <v>4</v>
      </c>
      <c r="B168" s="128"/>
      <c r="C168" s="110"/>
      <c r="D168" s="129" t="s">
        <v>1345</v>
      </c>
      <c r="E168" s="129">
        <f>E169+E172</f>
        <v>0</v>
      </c>
      <c r="F168" s="129">
        <f>F169+F172</f>
        <v>14000</v>
      </c>
      <c r="G168" s="129">
        <f>G169+G172</f>
        <v>25070</v>
      </c>
      <c r="H168" s="129">
        <f>H169+H172</f>
        <v>24926</v>
      </c>
      <c r="I168" s="187" t="e">
        <f t="shared" si="7"/>
        <v>#DIV/0!</v>
      </c>
      <c r="J168" s="187">
        <f t="shared" si="8"/>
        <v>99.425608296769042</v>
      </c>
    </row>
    <row r="169" spans="1:10" s="115" customFormat="1" ht="15" customHeight="1">
      <c r="A169" s="128"/>
      <c r="B169" s="128">
        <v>41</v>
      </c>
      <c r="C169" s="110"/>
      <c r="D169" s="129" t="s">
        <v>1355</v>
      </c>
      <c r="E169" s="129">
        <f>E170+E171</f>
        <v>0</v>
      </c>
      <c r="F169" s="129">
        <f t="shared" ref="F169:H169" si="9">F170+F171</f>
        <v>0</v>
      </c>
      <c r="G169" s="129">
        <f t="shared" si="9"/>
        <v>2400</v>
      </c>
      <c r="H169" s="129">
        <f t="shared" si="9"/>
        <v>2388.5</v>
      </c>
      <c r="I169" s="187" t="e">
        <f t="shared" si="7"/>
        <v>#DIV/0!</v>
      </c>
      <c r="J169" s="187">
        <f t="shared" si="8"/>
        <v>99.520833333333343</v>
      </c>
    </row>
    <row r="170" spans="1:10" s="115" customFormat="1" ht="15" customHeight="1">
      <c r="A170" s="128"/>
      <c r="B170" s="128"/>
      <c r="C170" s="110">
        <v>4123</v>
      </c>
      <c r="D170" s="85" t="s">
        <v>1310</v>
      </c>
      <c r="E170" s="85">
        <f>'Rashodi po aktiv. i izv.fin.'!E179</f>
        <v>0</v>
      </c>
      <c r="F170" s="85">
        <f>'Rashodi po aktiv. i izv.fin.'!F179</f>
        <v>0</v>
      </c>
      <c r="G170" s="85">
        <f>'Rashodi po aktiv. i izv.fin.'!G179</f>
        <v>2400</v>
      </c>
      <c r="H170" s="85">
        <f>'Rashodi po aktiv. i izv.fin.'!H179</f>
        <v>2388.5</v>
      </c>
      <c r="I170" s="185" t="e">
        <f t="shared" si="7"/>
        <v>#DIV/0!</v>
      </c>
      <c r="J170" s="185">
        <f t="shared" si="8"/>
        <v>99.520833333333343</v>
      </c>
    </row>
    <row r="171" spans="1:10" s="115" customFormat="1" ht="15" customHeight="1">
      <c r="A171" s="128"/>
      <c r="B171" s="128"/>
      <c r="C171" s="110">
        <v>4124</v>
      </c>
      <c r="D171" s="85" t="s">
        <v>1668</v>
      </c>
      <c r="E171" s="85">
        <v>0</v>
      </c>
      <c r="F171" s="85">
        <v>0</v>
      </c>
      <c r="G171" s="85">
        <v>0</v>
      </c>
      <c r="H171" s="85">
        <v>0</v>
      </c>
      <c r="I171" s="185" t="e">
        <f t="shared" si="7"/>
        <v>#DIV/0!</v>
      </c>
      <c r="J171" s="185" t="e">
        <f t="shared" si="8"/>
        <v>#DIV/0!</v>
      </c>
    </row>
    <row r="172" spans="1:10" s="115" customFormat="1" ht="15" customHeight="1">
      <c r="A172" s="128"/>
      <c r="B172" s="128">
        <v>42</v>
      </c>
      <c r="C172" s="110"/>
      <c r="D172" s="129" t="s">
        <v>1346</v>
      </c>
      <c r="E172" s="129">
        <f>E173+E174</f>
        <v>0</v>
      </c>
      <c r="F172" s="129">
        <f t="shared" ref="F172:H172" si="10">F173+F174</f>
        <v>14000</v>
      </c>
      <c r="G172" s="129">
        <f t="shared" si="10"/>
        <v>22670</v>
      </c>
      <c r="H172" s="129">
        <f t="shared" si="10"/>
        <v>22537.5</v>
      </c>
      <c r="I172" s="187" t="e">
        <f t="shared" si="7"/>
        <v>#DIV/0!</v>
      </c>
      <c r="J172" s="187">
        <f t="shared" si="8"/>
        <v>99.415527128363479</v>
      </c>
    </row>
    <row r="173" spans="1:10" s="115" customFormat="1" ht="15" customHeight="1">
      <c r="A173" s="128"/>
      <c r="B173" s="128"/>
      <c r="C173" s="110">
        <v>4227</v>
      </c>
      <c r="D173" s="85" t="s">
        <v>1480</v>
      </c>
      <c r="E173" s="85">
        <f>'Rashodi po aktiv. i izv.fin.'!E182</f>
        <v>0</v>
      </c>
      <c r="F173" s="85">
        <f>'Rashodi po aktiv. i izv.fin.'!F182</f>
        <v>14000</v>
      </c>
      <c r="G173" s="85">
        <f>'Rashodi po aktiv. i izv.fin.'!G182</f>
        <v>0</v>
      </c>
      <c r="H173" s="85">
        <f>'Rashodi po aktiv. i izv.fin.'!H182</f>
        <v>0</v>
      </c>
      <c r="I173" s="185" t="e">
        <f t="shared" si="7"/>
        <v>#DIV/0!</v>
      </c>
      <c r="J173" s="185" t="e">
        <f t="shared" si="8"/>
        <v>#DIV/0!</v>
      </c>
    </row>
    <row r="174" spans="1:10" s="115" customFormat="1" ht="15" customHeight="1">
      <c r="A174" s="128"/>
      <c r="B174" s="128"/>
      <c r="C174" s="110">
        <v>4221</v>
      </c>
      <c r="D174" s="85" t="s">
        <v>1287</v>
      </c>
      <c r="E174" s="85">
        <f>'Rashodi po aktiv. i izv.fin.'!E181</f>
        <v>0</v>
      </c>
      <c r="F174" s="85">
        <f>'Rashodi po aktiv. i izv.fin.'!F181</f>
        <v>0</v>
      </c>
      <c r="G174" s="85">
        <f>'Rashodi po aktiv. i izv.fin.'!G181</f>
        <v>22670</v>
      </c>
      <c r="H174" s="85">
        <f>'Rashodi po aktiv. i izv.fin.'!H181</f>
        <v>22537.5</v>
      </c>
      <c r="I174" s="185" t="e">
        <f t="shared" si="7"/>
        <v>#DIV/0!</v>
      </c>
      <c r="J174" s="185">
        <f t="shared" si="8"/>
        <v>99.415527128363479</v>
      </c>
    </row>
    <row r="175" spans="1:10" s="115" customFormat="1" ht="15" customHeight="1">
      <c r="A175" s="321" t="s">
        <v>1471</v>
      </c>
      <c r="B175" s="350"/>
      <c r="C175" s="350"/>
      <c r="D175" s="351"/>
      <c r="E175" s="169">
        <f>E176+E197</f>
        <v>64585.25</v>
      </c>
      <c r="F175" s="169">
        <f>F176+F197</f>
        <v>44735</v>
      </c>
      <c r="G175" s="169">
        <f>G176+G197</f>
        <v>105831</v>
      </c>
      <c r="H175" s="169">
        <f>H176+H197</f>
        <v>106086.5</v>
      </c>
      <c r="I175" s="170">
        <f t="shared" si="7"/>
        <v>164.25809298562751</v>
      </c>
      <c r="J175" s="170">
        <f t="shared" si="8"/>
        <v>100.24142264553863</v>
      </c>
    </row>
    <row r="176" spans="1:10" s="115" customFormat="1" ht="15" customHeight="1">
      <c r="A176" s="128">
        <v>3</v>
      </c>
      <c r="B176" s="128"/>
      <c r="C176" s="110"/>
      <c r="D176" s="129" t="s">
        <v>1358</v>
      </c>
      <c r="E176" s="129">
        <f>E177+E181+E195</f>
        <v>62264.19</v>
      </c>
      <c r="F176" s="129">
        <f>F177+F181+F195</f>
        <v>44735</v>
      </c>
      <c r="G176" s="129">
        <f>G177+G181+G195</f>
        <v>105831</v>
      </c>
      <c r="H176" s="129">
        <f>H177+H181+H195</f>
        <v>106086.5</v>
      </c>
      <c r="I176" s="187">
        <f t="shared" si="7"/>
        <v>170.3812416093424</v>
      </c>
      <c r="J176" s="187">
        <f t="shared" si="8"/>
        <v>100.24142264553863</v>
      </c>
    </row>
    <row r="177" spans="1:10" s="115" customFormat="1" ht="15" customHeight="1">
      <c r="A177" s="128"/>
      <c r="B177" s="128">
        <v>31</v>
      </c>
      <c r="C177" s="110"/>
      <c r="D177" s="129" t="s">
        <v>1320</v>
      </c>
      <c r="E177" s="129">
        <f>SUM(E178:E180)</f>
        <v>52451.570000000007</v>
      </c>
      <c r="F177" s="129">
        <f>SUM(F178:F180)</f>
        <v>42080</v>
      </c>
      <c r="G177" s="129">
        <f>SUM(G178:G180)</f>
        <v>92113</v>
      </c>
      <c r="H177" s="129">
        <f>SUM(H178:H180)</f>
        <v>92385.7</v>
      </c>
      <c r="I177" s="187">
        <f t="shared" si="7"/>
        <v>176.13524247224629</v>
      </c>
      <c r="J177" s="187">
        <f t="shared" si="8"/>
        <v>100.29604941756321</v>
      </c>
    </row>
    <row r="178" spans="1:10" s="115" customFormat="1" ht="15" customHeight="1">
      <c r="A178" s="128"/>
      <c r="B178" s="128"/>
      <c r="C178" s="110">
        <v>3111</v>
      </c>
      <c r="D178" s="85" t="s">
        <v>1397</v>
      </c>
      <c r="E178" s="85">
        <f>'Rashodi po aktiv. i izv.fin.'!E186</f>
        <v>44737.600000000006</v>
      </c>
      <c r="F178" s="85">
        <f>'Rashodi po aktiv. i izv.fin.'!F186</f>
        <v>34821</v>
      </c>
      <c r="G178" s="85">
        <f>'Rashodi po aktiv. i izv.fin.'!G186</f>
        <v>78810</v>
      </c>
      <c r="H178" s="85">
        <f>'Rashodi po aktiv. i izv.fin.'!H186</f>
        <v>79043.44</v>
      </c>
      <c r="I178" s="185">
        <f t="shared" si="7"/>
        <v>176.68234326383174</v>
      </c>
      <c r="J178" s="185">
        <f t="shared" si="8"/>
        <v>100.29620606522016</v>
      </c>
    </row>
    <row r="179" spans="1:10" s="115" customFormat="1" ht="15" customHeight="1">
      <c r="A179" s="128"/>
      <c r="B179" s="128"/>
      <c r="C179" s="110">
        <v>3121</v>
      </c>
      <c r="D179" s="85" t="s">
        <v>1294</v>
      </c>
      <c r="E179" s="85">
        <f>'Rashodi po aktiv. i izv.fin.'!E187</f>
        <v>332.26</v>
      </c>
      <c r="F179" s="85">
        <f>'Rashodi po aktiv. i izv.fin.'!F187</f>
        <v>750</v>
      </c>
      <c r="G179" s="85">
        <f>'Rashodi po aktiv. i izv.fin.'!G187</f>
        <v>300</v>
      </c>
      <c r="H179" s="85">
        <f>'Rashodi po aktiv. i izv.fin.'!H187</f>
        <v>300</v>
      </c>
      <c r="I179" s="185">
        <f t="shared" si="7"/>
        <v>90.290736170468904</v>
      </c>
      <c r="J179" s="185">
        <f t="shared" si="8"/>
        <v>100</v>
      </c>
    </row>
    <row r="180" spans="1:10" s="115" customFormat="1" ht="15" customHeight="1">
      <c r="A180" s="128"/>
      <c r="B180" s="128"/>
      <c r="C180" s="110">
        <v>3132</v>
      </c>
      <c r="D180" s="85" t="s">
        <v>1356</v>
      </c>
      <c r="E180" s="85">
        <f>'Rashodi po aktiv. i izv.fin.'!E188</f>
        <v>7381.7100000000009</v>
      </c>
      <c r="F180" s="85">
        <f>'Rashodi po aktiv. i izv.fin.'!F188</f>
        <v>6509</v>
      </c>
      <c r="G180" s="85">
        <f>'Rashodi po aktiv. i izv.fin.'!G188</f>
        <v>13003</v>
      </c>
      <c r="H180" s="85">
        <f>'Rashodi po aktiv. i izv.fin.'!H188</f>
        <v>13042.26</v>
      </c>
      <c r="I180" s="185">
        <f t="shared" si="7"/>
        <v>176.68345139540835</v>
      </c>
      <c r="J180" s="185">
        <f t="shared" si="8"/>
        <v>100.30193032377144</v>
      </c>
    </row>
    <row r="181" spans="1:10" s="115" customFormat="1" ht="15" customHeight="1">
      <c r="A181" s="128"/>
      <c r="B181" s="128">
        <v>32</v>
      </c>
      <c r="C181" s="110"/>
      <c r="D181" s="129" t="s">
        <v>1323</v>
      </c>
      <c r="E181" s="129">
        <f>SUM(E182:E194)</f>
        <v>9812.619999999999</v>
      </c>
      <c r="F181" s="129">
        <f t="shared" ref="F181:H181" si="11">SUM(F182:F194)</f>
        <v>2655</v>
      </c>
      <c r="G181" s="129">
        <f t="shared" si="11"/>
        <v>13718</v>
      </c>
      <c r="H181" s="129">
        <f t="shared" si="11"/>
        <v>13700.8</v>
      </c>
      <c r="I181" s="187">
        <f t="shared" si="7"/>
        <v>139.62427975403105</v>
      </c>
      <c r="J181" s="187">
        <f t="shared" si="8"/>
        <v>99.874617291150301</v>
      </c>
    </row>
    <row r="182" spans="1:10" s="115" customFormat="1" ht="15" customHeight="1">
      <c r="A182" s="128"/>
      <c r="B182" s="128"/>
      <c r="C182" s="110">
        <v>3211</v>
      </c>
      <c r="D182" s="85" t="s">
        <v>1264</v>
      </c>
      <c r="E182" s="85">
        <f>'Rashodi po aktiv. i izv.fin.'!E190</f>
        <v>5101.03</v>
      </c>
      <c r="F182" s="85">
        <f>'Rashodi po aktiv. i izv.fin.'!F190</f>
        <v>2655</v>
      </c>
      <c r="G182" s="85">
        <f>'Rashodi po aktiv. i izv.fin.'!G190</f>
        <v>9208</v>
      </c>
      <c r="H182" s="85">
        <f>'Rashodi po aktiv. i izv.fin.'!H190</f>
        <v>9195.73</v>
      </c>
      <c r="I182" s="185">
        <f t="shared" si="7"/>
        <v>180.27202349329451</v>
      </c>
      <c r="J182" s="185">
        <f t="shared" si="8"/>
        <v>99.866746307558643</v>
      </c>
    </row>
    <row r="183" spans="1:10" s="115" customFormat="1" ht="15" customHeight="1">
      <c r="A183" s="128"/>
      <c r="B183" s="128"/>
      <c r="C183" s="110">
        <v>3212</v>
      </c>
      <c r="D183" s="85" t="s">
        <v>1265</v>
      </c>
      <c r="E183" s="85">
        <f>'Rashodi po aktiv. i izv.fin.'!E191</f>
        <v>0</v>
      </c>
      <c r="F183" s="85">
        <f>'Rashodi po aktiv. i izv.fin.'!F191</f>
        <v>0</v>
      </c>
      <c r="G183" s="85">
        <f>'Rashodi po aktiv. i izv.fin.'!G191</f>
        <v>0</v>
      </c>
      <c r="H183" s="85">
        <f>'Rashodi po aktiv. i izv.fin.'!H191</f>
        <v>0</v>
      </c>
      <c r="I183" s="185" t="e">
        <f t="shared" si="7"/>
        <v>#DIV/0!</v>
      </c>
      <c r="J183" s="185" t="e">
        <f t="shared" si="8"/>
        <v>#DIV/0!</v>
      </c>
    </row>
    <row r="184" spans="1:10" s="115" customFormat="1" ht="15" customHeight="1">
      <c r="A184" s="128"/>
      <c r="B184" s="128"/>
      <c r="C184" s="110">
        <v>3213</v>
      </c>
      <c r="D184" s="85" t="s">
        <v>1266</v>
      </c>
      <c r="E184" s="85">
        <f>'Rashodi po aktiv. i izv.fin.'!E192</f>
        <v>0</v>
      </c>
      <c r="F184" s="85">
        <f>'Rashodi po aktiv. i izv.fin.'!F192</f>
        <v>0</v>
      </c>
      <c r="G184" s="85">
        <f>'Rashodi po aktiv. i izv.fin.'!G192</f>
        <v>320</v>
      </c>
      <c r="H184" s="85">
        <f>'Rashodi po aktiv. i izv.fin.'!H192</f>
        <v>320</v>
      </c>
      <c r="I184" s="185" t="e">
        <f t="shared" si="7"/>
        <v>#DIV/0!</v>
      </c>
      <c r="J184" s="185">
        <f t="shared" si="8"/>
        <v>100</v>
      </c>
    </row>
    <row r="185" spans="1:10" s="115" customFormat="1" ht="15" customHeight="1">
      <c r="A185" s="128"/>
      <c r="B185" s="128"/>
      <c r="C185" s="110">
        <v>3221</v>
      </c>
      <c r="D185" s="85" t="s">
        <v>1267</v>
      </c>
      <c r="E185" s="85">
        <f>'Rashodi po aktiv. i izv.fin.'!E193</f>
        <v>0</v>
      </c>
      <c r="F185" s="85">
        <f>'Rashodi po aktiv. i izv.fin.'!F193</f>
        <v>0</v>
      </c>
      <c r="G185" s="85">
        <f>'Rashodi po aktiv. i izv.fin.'!G193</f>
        <v>0</v>
      </c>
      <c r="H185" s="85">
        <f>'Rashodi po aktiv. i izv.fin.'!H193</f>
        <v>0</v>
      </c>
      <c r="I185" s="185" t="e">
        <f t="shared" si="7"/>
        <v>#DIV/0!</v>
      </c>
      <c r="J185" s="185" t="e">
        <f t="shared" si="8"/>
        <v>#DIV/0!</v>
      </c>
    </row>
    <row r="186" spans="1:10" s="115" customFormat="1" ht="15" customHeight="1">
      <c r="A186" s="128"/>
      <c r="B186" s="128"/>
      <c r="C186" s="110">
        <v>3231</v>
      </c>
      <c r="D186" s="85" t="s">
        <v>1272</v>
      </c>
      <c r="E186" s="85">
        <f>'Rashodi po aktiv. i izv.fin.'!E194</f>
        <v>630.87</v>
      </c>
      <c r="F186" s="85">
        <f>'Rashodi po aktiv. i izv.fin.'!F194</f>
        <v>0</v>
      </c>
      <c r="G186" s="85">
        <f>'Rashodi po aktiv. i izv.fin.'!G194</f>
        <v>0</v>
      </c>
      <c r="H186" s="85">
        <f>'Rashodi po aktiv. i izv.fin.'!H194</f>
        <v>0</v>
      </c>
      <c r="I186" s="185">
        <f t="shared" si="7"/>
        <v>0</v>
      </c>
      <c r="J186" s="185" t="e">
        <f t="shared" si="8"/>
        <v>#DIV/0!</v>
      </c>
    </row>
    <row r="187" spans="1:10" s="115" customFormat="1" ht="15" customHeight="1">
      <c r="A187" s="128"/>
      <c r="B187" s="128"/>
      <c r="C187" s="110">
        <v>3233</v>
      </c>
      <c r="D187" s="85" t="s">
        <v>1274</v>
      </c>
      <c r="E187" s="85">
        <f>'Rashodi po aktiv. i izv.fin.'!E195</f>
        <v>4080.72</v>
      </c>
      <c r="F187" s="85">
        <f>'Rashodi po aktiv. i izv.fin.'!F195</f>
        <v>0</v>
      </c>
      <c r="G187" s="85">
        <f>'Rashodi po aktiv. i izv.fin.'!G195</f>
        <v>0</v>
      </c>
      <c r="H187" s="85">
        <f>'Rashodi po aktiv. i izv.fin.'!H195</f>
        <v>0</v>
      </c>
      <c r="I187" s="185">
        <f t="shared" si="7"/>
        <v>0</v>
      </c>
      <c r="J187" s="185" t="e">
        <f t="shared" si="8"/>
        <v>#DIV/0!</v>
      </c>
    </row>
    <row r="188" spans="1:10" s="115" customFormat="1" ht="15" customHeight="1">
      <c r="A188" s="128"/>
      <c r="B188" s="128"/>
      <c r="C188" s="110">
        <v>3235</v>
      </c>
      <c r="D188" s="85" t="s">
        <v>1276</v>
      </c>
      <c r="E188" s="85">
        <f>'Rashodi po aktiv. i izv.fin.'!E196</f>
        <v>0</v>
      </c>
      <c r="F188" s="85">
        <f>F189+F192+F195</f>
        <v>0</v>
      </c>
      <c r="G188" s="85">
        <f>'Rashodi po aktiv. i izv.fin.'!G196</f>
        <v>0</v>
      </c>
      <c r="H188" s="85">
        <f>'Rashodi po aktiv. i izv.fin.'!H196</f>
        <v>0</v>
      </c>
      <c r="I188" s="185" t="e">
        <f t="shared" si="7"/>
        <v>#DIV/0!</v>
      </c>
      <c r="J188" s="185" t="e">
        <f t="shared" si="8"/>
        <v>#DIV/0!</v>
      </c>
    </row>
    <row r="189" spans="1:10" s="115" customFormat="1" ht="15" customHeight="1">
      <c r="A189" s="128"/>
      <c r="B189" s="128"/>
      <c r="C189" s="110">
        <v>3237</v>
      </c>
      <c r="D189" s="85" t="s">
        <v>1278</v>
      </c>
      <c r="E189" s="85">
        <f>'Rashodi po aktiv. i izv.fin.'!E197</f>
        <v>0</v>
      </c>
      <c r="F189" s="85">
        <f>'Rashodi po aktiv. i izv.fin.'!F197</f>
        <v>0</v>
      </c>
      <c r="G189" s="85">
        <f>'Rashodi po aktiv. i izv.fin.'!G197</f>
        <v>2230</v>
      </c>
      <c r="H189" s="85">
        <f>'Rashodi po aktiv. i izv.fin.'!H197</f>
        <v>2226.6999999999998</v>
      </c>
      <c r="I189" s="185" t="e">
        <f t="shared" si="7"/>
        <v>#DIV/0!</v>
      </c>
      <c r="J189" s="185">
        <f t="shared" si="8"/>
        <v>99.852017937219728</v>
      </c>
    </row>
    <row r="190" spans="1:10" s="115" customFormat="1" ht="14.25" customHeight="1">
      <c r="A190" s="128"/>
      <c r="B190" s="128"/>
      <c r="C190" s="110">
        <v>3238</v>
      </c>
      <c r="D190" s="85" t="s">
        <v>1279</v>
      </c>
      <c r="E190" s="85">
        <f>'Rashodi po aktiv. i izv.fin.'!E198</f>
        <v>0</v>
      </c>
      <c r="F190" s="85">
        <f>'Rashodi po aktiv. i izv.fin.'!F198</f>
        <v>0</v>
      </c>
      <c r="G190" s="85">
        <f>'Rashodi po aktiv. i izv.fin.'!G198</f>
        <v>1330</v>
      </c>
      <c r="H190" s="85">
        <f>'Rashodi po aktiv. i izv.fin.'!H198</f>
        <v>1330</v>
      </c>
      <c r="I190" s="185" t="e">
        <f t="shared" si="7"/>
        <v>#DIV/0!</v>
      </c>
      <c r="J190" s="185">
        <f t="shared" si="8"/>
        <v>100</v>
      </c>
    </row>
    <row r="191" spans="1:10" s="115" customFormat="1" ht="15" customHeight="1">
      <c r="A191" s="128"/>
      <c r="B191" s="128"/>
      <c r="C191" s="110">
        <v>3239</v>
      </c>
      <c r="D191" s="85" t="s">
        <v>1280</v>
      </c>
      <c r="E191" s="85">
        <f>'Rashodi po aktiv. i izv.fin.'!E199</f>
        <v>0</v>
      </c>
      <c r="F191" s="85">
        <f>'Rashodi po aktiv. i izv.fin.'!F199</f>
        <v>0</v>
      </c>
      <c r="G191" s="85">
        <f>'Rashodi po aktiv. i izv.fin.'!G199</f>
        <v>0</v>
      </c>
      <c r="H191" s="85">
        <f>'Rashodi po aktiv. i izv.fin.'!H199</f>
        <v>0</v>
      </c>
      <c r="I191" s="185" t="e">
        <f t="shared" si="7"/>
        <v>#DIV/0!</v>
      </c>
      <c r="J191" s="185" t="e">
        <f t="shared" si="8"/>
        <v>#DIV/0!</v>
      </c>
    </row>
    <row r="192" spans="1:10" s="115" customFormat="1" ht="15" customHeight="1">
      <c r="A192" s="128"/>
      <c r="B192" s="128"/>
      <c r="C192" s="110">
        <v>3293</v>
      </c>
      <c r="D192" s="85" t="s">
        <v>1298</v>
      </c>
      <c r="E192" s="85">
        <f>'Rashodi po aktiv. i izv.fin.'!E200</f>
        <v>0</v>
      </c>
      <c r="F192" s="85">
        <f>'Rashodi po aktiv. i izv.fin.'!F200</f>
        <v>0</v>
      </c>
      <c r="G192" s="85">
        <f>'Rashodi po aktiv. i izv.fin.'!G200</f>
        <v>460</v>
      </c>
      <c r="H192" s="85">
        <f>'Rashodi po aktiv. i izv.fin.'!H200</f>
        <v>457.46</v>
      </c>
      <c r="I192" s="185" t="e">
        <f t="shared" si="7"/>
        <v>#DIV/0!</v>
      </c>
      <c r="J192" s="185">
        <f t="shared" si="8"/>
        <v>99.44782608695651</v>
      </c>
    </row>
    <row r="193" spans="1:10" s="115" customFormat="1" ht="15" customHeight="1">
      <c r="A193" s="128"/>
      <c r="B193" s="128"/>
      <c r="C193" s="110">
        <v>3295</v>
      </c>
      <c r="D193" s="85" t="s">
        <v>1284</v>
      </c>
      <c r="E193" s="85">
        <f>'Rashodi po aktiv. i izv.fin.'!E201</f>
        <v>0</v>
      </c>
      <c r="F193" s="85">
        <f>'Rashodi po aktiv. i izv.fin.'!F201</f>
        <v>0</v>
      </c>
      <c r="G193" s="85">
        <f>'Rashodi po aktiv. i izv.fin.'!G201</f>
        <v>0</v>
      </c>
      <c r="H193" s="85">
        <f>'Rashodi po aktiv. i izv.fin.'!H201</f>
        <v>0</v>
      </c>
      <c r="I193" s="185" t="e">
        <f t="shared" si="7"/>
        <v>#DIV/0!</v>
      </c>
      <c r="J193" s="185" t="e">
        <f t="shared" si="8"/>
        <v>#DIV/0!</v>
      </c>
    </row>
    <row r="194" spans="1:10" s="115" customFormat="1" ht="15" customHeight="1">
      <c r="A194" s="128"/>
      <c r="B194" s="128"/>
      <c r="C194" s="110">
        <v>3299</v>
      </c>
      <c r="D194" s="85" t="s">
        <v>1285</v>
      </c>
      <c r="E194" s="85">
        <f>'Rashodi po aktiv. i izv.fin.'!E202</f>
        <v>0</v>
      </c>
      <c r="F194" s="85">
        <f>'Rashodi po aktiv. i izv.fin.'!F202</f>
        <v>0</v>
      </c>
      <c r="G194" s="85">
        <f>'Rashodi po aktiv. i izv.fin.'!G202</f>
        <v>170</v>
      </c>
      <c r="H194" s="85">
        <f>'Rashodi po aktiv. i izv.fin.'!H202</f>
        <v>170.91</v>
      </c>
      <c r="I194" s="185" t="e">
        <f t="shared" si="7"/>
        <v>#DIV/0!</v>
      </c>
      <c r="J194" s="185">
        <f t="shared" si="8"/>
        <v>100.53529411764706</v>
      </c>
    </row>
    <row r="195" spans="1:10" s="115" customFormat="1" ht="15" customHeight="1">
      <c r="A195" s="128"/>
      <c r="B195" s="128">
        <v>34</v>
      </c>
      <c r="C195" s="110"/>
      <c r="D195" s="129" t="s">
        <v>1343</v>
      </c>
      <c r="E195" s="129">
        <f>E196</f>
        <v>0</v>
      </c>
      <c r="F195" s="129">
        <f>F196</f>
        <v>0</v>
      </c>
      <c r="G195" s="129">
        <f>G196</f>
        <v>0</v>
      </c>
      <c r="H195" s="129">
        <f>H196</f>
        <v>0</v>
      </c>
      <c r="I195" s="187" t="e">
        <f t="shared" si="7"/>
        <v>#DIV/0!</v>
      </c>
      <c r="J195" s="187" t="e">
        <f t="shared" si="8"/>
        <v>#DIV/0!</v>
      </c>
    </row>
    <row r="196" spans="1:10" s="115" customFormat="1" ht="17.25" customHeight="1">
      <c r="A196" s="128"/>
      <c r="B196" s="128"/>
      <c r="C196" s="110">
        <v>3432</v>
      </c>
      <c r="D196" s="175" t="s">
        <v>1299</v>
      </c>
      <c r="E196" s="85">
        <f>'Rashodi po aktiv. i izv.fin.'!E204</f>
        <v>0</v>
      </c>
      <c r="F196" s="85">
        <f>'Rashodi po aktiv. i izv.fin.'!F204</f>
        <v>0</v>
      </c>
      <c r="G196" s="85">
        <f>'Rashodi po aktiv. i izv.fin.'!G204</f>
        <v>0</v>
      </c>
      <c r="H196" s="85">
        <f>'Rashodi po aktiv. i izv.fin.'!H204</f>
        <v>0</v>
      </c>
      <c r="I196" s="185" t="e">
        <f t="shared" si="7"/>
        <v>#DIV/0!</v>
      </c>
      <c r="J196" s="185" t="e">
        <f t="shared" si="8"/>
        <v>#DIV/0!</v>
      </c>
    </row>
    <row r="197" spans="1:10" s="115" customFormat="1" ht="17.25" customHeight="1">
      <c r="A197" s="128">
        <v>4</v>
      </c>
      <c r="B197" s="128"/>
      <c r="C197" s="110"/>
      <c r="D197" s="129" t="s">
        <v>1345</v>
      </c>
      <c r="E197" s="129">
        <f>E198+E200</f>
        <v>2321.06</v>
      </c>
      <c r="F197" s="129">
        <f t="shared" ref="F197:H197" si="12">F198+F200</f>
        <v>0</v>
      </c>
      <c r="G197" s="129">
        <f t="shared" si="12"/>
        <v>0</v>
      </c>
      <c r="H197" s="129">
        <f t="shared" si="12"/>
        <v>0</v>
      </c>
      <c r="I197" s="187">
        <f t="shared" ref="I197:I260" si="13">H197/E196:E197*100</f>
        <v>0</v>
      </c>
      <c r="J197" s="187" t="e">
        <f t="shared" ref="J197:J260" si="14">H197/G197*100</f>
        <v>#DIV/0!</v>
      </c>
    </row>
    <row r="198" spans="1:10" s="115" customFormat="1" ht="17.25" customHeight="1">
      <c r="A198" s="128"/>
      <c r="B198" s="128">
        <v>41</v>
      </c>
      <c r="C198" s="110"/>
      <c r="D198" s="129" t="s">
        <v>1355</v>
      </c>
      <c r="E198" s="129">
        <f>E199</f>
        <v>0</v>
      </c>
      <c r="F198" s="129">
        <f t="shared" ref="F198:H198" si="15">F199</f>
        <v>0</v>
      </c>
      <c r="G198" s="129">
        <f t="shared" si="15"/>
        <v>0</v>
      </c>
      <c r="H198" s="129">
        <f t="shared" si="15"/>
        <v>0</v>
      </c>
      <c r="I198" s="187" t="e">
        <f t="shared" si="13"/>
        <v>#DIV/0!</v>
      </c>
      <c r="J198" s="187" t="e">
        <f t="shared" si="14"/>
        <v>#DIV/0!</v>
      </c>
    </row>
    <row r="199" spans="1:10" s="115" customFormat="1" ht="15" customHeight="1">
      <c r="A199" s="128"/>
      <c r="B199" s="128"/>
      <c r="C199" s="110">
        <v>4123</v>
      </c>
      <c r="D199" s="175" t="s">
        <v>1310</v>
      </c>
      <c r="E199" s="85">
        <f>'Rashodi po aktiv. i izv.fin.'!E207</f>
        <v>0</v>
      </c>
      <c r="F199" s="85">
        <f>'Rashodi po aktiv. i izv.fin.'!F207</f>
        <v>0</v>
      </c>
      <c r="G199" s="85">
        <f>'Rashodi po aktiv. i izv.fin.'!G207</f>
        <v>0</v>
      </c>
      <c r="H199" s="85">
        <f>'Rashodi po aktiv. i izv.fin.'!H207</f>
        <v>0</v>
      </c>
      <c r="I199" s="185" t="e">
        <f t="shared" si="13"/>
        <v>#DIV/0!</v>
      </c>
      <c r="J199" s="185" t="e">
        <f t="shared" si="14"/>
        <v>#DIV/0!</v>
      </c>
    </row>
    <row r="200" spans="1:10" s="115" customFormat="1" ht="15" customHeight="1">
      <c r="A200" s="128"/>
      <c r="B200" s="128">
        <v>42</v>
      </c>
      <c r="C200" s="110"/>
      <c r="D200" s="129" t="s">
        <v>1346</v>
      </c>
      <c r="E200" s="129">
        <f>SUM(E201:E203)</f>
        <v>2321.06</v>
      </c>
      <c r="F200" s="129">
        <f>SUM(F201:F203)</f>
        <v>0</v>
      </c>
      <c r="G200" s="129">
        <f>SUM(G201:G203)</f>
        <v>0</v>
      </c>
      <c r="H200" s="129">
        <f>SUM(H201:H203)</f>
        <v>0</v>
      </c>
      <c r="I200" s="187">
        <f t="shared" si="13"/>
        <v>0</v>
      </c>
      <c r="J200" s="187" t="e">
        <f t="shared" si="14"/>
        <v>#DIV/0!</v>
      </c>
    </row>
    <row r="201" spans="1:10" s="115" customFormat="1" ht="15" customHeight="1">
      <c r="A201" s="128"/>
      <c r="B201" s="128"/>
      <c r="C201" s="110">
        <v>4221</v>
      </c>
      <c r="D201" s="85" t="s">
        <v>1287</v>
      </c>
      <c r="E201" s="85">
        <f>'Rashodi po aktiv. i izv.fin.'!E209</f>
        <v>0</v>
      </c>
      <c r="F201" s="85">
        <f>'Rashodi po aktiv. i izv.fin.'!F209</f>
        <v>0</v>
      </c>
      <c r="G201" s="85">
        <f>'Rashodi po aktiv. i izv.fin.'!G209</f>
        <v>0</v>
      </c>
      <c r="H201" s="85">
        <f>'Rashodi po aktiv. i izv.fin.'!H209</f>
        <v>0</v>
      </c>
      <c r="I201" s="185" t="e">
        <f t="shared" si="13"/>
        <v>#DIV/0!</v>
      </c>
      <c r="J201" s="185" t="e">
        <f t="shared" si="14"/>
        <v>#DIV/0!</v>
      </c>
    </row>
    <row r="202" spans="1:10" s="115" customFormat="1" ht="15" customHeight="1">
      <c r="A202" s="128"/>
      <c r="B202" s="128"/>
      <c r="C202" s="110">
        <v>4227</v>
      </c>
      <c r="D202" s="85" t="s">
        <v>1495</v>
      </c>
      <c r="E202" s="85">
        <f>'Rashodi po aktiv. i izv.fin.'!E210</f>
        <v>2321.06</v>
      </c>
      <c r="F202" s="85">
        <f>'Rashodi po aktiv. i izv.fin.'!F210</f>
        <v>0</v>
      </c>
      <c r="G202" s="85">
        <f>'Rashodi po aktiv. i izv.fin.'!G210</f>
        <v>0</v>
      </c>
      <c r="H202" s="85">
        <f>'Rashodi po aktiv. i izv.fin.'!H210</f>
        <v>0</v>
      </c>
      <c r="I202" s="185">
        <f t="shared" si="13"/>
        <v>0</v>
      </c>
      <c r="J202" s="185" t="e">
        <f t="shared" si="14"/>
        <v>#DIV/0!</v>
      </c>
    </row>
    <row r="203" spans="1:10" s="115" customFormat="1" ht="15" customHeight="1">
      <c r="A203" s="128"/>
      <c r="B203" s="128"/>
      <c r="C203" s="110">
        <v>4262</v>
      </c>
      <c r="D203" s="85" t="s">
        <v>1498</v>
      </c>
      <c r="E203" s="85">
        <f>'Rashodi po aktiv. i izv.fin.'!E211</f>
        <v>0</v>
      </c>
      <c r="F203" s="85">
        <f>'Rashodi po aktiv. i izv.fin.'!F211</f>
        <v>0</v>
      </c>
      <c r="G203" s="85">
        <f>'Rashodi po aktiv. i izv.fin.'!G211</f>
        <v>0</v>
      </c>
      <c r="H203" s="85">
        <f>'Rashodi po aktiv. i izv.fin.'!H211</f>
        <v>0</v>
      </c>
      <c r="I203" s="185" t="e">
        <f t="shared" si="13"/>
        <v>#DIV/0!</v>
      </c>
      <c r="J203" s="185" t="e">
        <f t="shared" si="14"/>
        <v>#DIV/0!</v>
      </c>
    </row>
    <row r="204" spans="1:10" s="115" customFormat="1" ht="15" customHeight="1">
      <c r="A204" s="321" t="s">
        <v>522</v>
      </c>
      <c r="B204" s="345"/>
      <c r="C204" s="345"/>
      <c r="D204" s="346"/>
      <c r="E204" s="169">
        <f>E205+E228</f>
        <v>125148.84999999999</v>
      </c>
      <c r="F204" s="169">
        <f>F205+F228</f>
        <v>6221</v>
      </c>
      <c r="G204" s="169">
        <f>G205+G228</f>
        <v>12592</v>
      </c>
      <c r="H204" s="169">
        <f>H205+H228</f>
        <v>12588.11</v>
      </c>
      <c r="I204" s="170">
        <f t="shared" si="13"/>
        <v>10.058510325903915</v>
      </c>
      <c r="J204" s="170">
        <f t="shared" si="14"/>
        <v>99.969107369758575</v>
      </c>
    </row>
    <row r="205" spans="1:10" s="115" customFormat="1" ht="15" customHeight="1">
      <c r="A205" s="128">
        <v>3</v>
      </c>
      <c r="B205" s="128"/>
      <c r="C205" s="110"/>
      <c r="D205" s="129" t="s">
        <v>1358</v>
      </c>
      <c r="E205" s="129">
        <f>E206+E210</f>
        <v>125148.84999999999</v>
      </c>
      <c r="F205" s="129">
        <f>F206+F210</f>
        <v>6221</v>
      </c>
      <c r="G205" s="129">
        <f>G206+G210</f>
        <v>12592</v>
      </c>
      <c r="H205" s="129">
        <f>H206+H210</f>
        <v>12588.11</v>
      </c>
      <c r="I205" s="187">
        <f t="shared" si="13"/>
        <v>10.058510325903915</v>
      </c>
      <c r="J205" s="187">
        <f t="shared" si="14"/>
        <v>99.969107369758575</v>
      </c>
    </row>
    <row r="206" spans="1:10" s="115" customFormat="1" ht="15" customHeight="1">
      <c r="A206" s="128"/>
      <c r="B206" s="128">
        <v>31</v>
      </c>
      <c r="C206" s="110"/>
      <c r="D206" s="129" t="s">
        <v>1320</v>
      </c>
      <c r="E206" s="129">
        <f>SUM(E207:E209)</f>
        <v>34343.83</v>
      </c>
      <c r="F206" s="129">
        <f>SUM(F207:F209)</f>
        <v>5371</v>
      </c>
      <c r="G206" s="129">
        <f>SUM(G207:G209)</f>
        <v>12412</v>
      </c>
      <c r="H206" s="129">
        <f>SUM(H207:H209)</f>
        <v>12412.03</v>
      </c>
      <c r="I206" s="187">
        <f t="shared" si="13"/>
        <v>36.140494522596924</v>
      </c>
      <c r="J206" s="187">
        <f t="shared" si="14"/>
        <v>100.00024170157913</v>
      </c>
    </row>
    <row r="207" spans="1:10" s="115" customFormat="1" ht="15" customHeight="1">
      <c r="A207" s="128"/>
      <c r="B207" s="128"/>
      <c r="C207" s="110">
        <v>3111</v>
      </c>
      <c r="D207" s="85" t="s">
        <v>1397</v>
      </c>
      <c r="E207" s="85">
        <f>'Rashodi po aktiv. i izv.fin.'!E215</f>
        <v>29479.68</v>
      </c>
      <c r="F207" s="85">
        <f>'Rashodi po aktiv. i izv.fin.'!F215</f>
        <v>5150</v>
      </c>
      <c r="G207" s="85">
        <f>'Rashodi po aktiv. i izv.fin.'!G215</f>
        <v>10654</v>
      </c>
      <c r="H207" s="85">
        <f>'Rashodi po aktiv. i izv.fin.'!H215</f>
        <v>10654.11</v>
      </c>
      <c r="I207" s="185">
        <f t="shared" si="13"/>
        <v>36.140521199687385</v>
      </c>
      <c r="J207" s="185">
        <f t="shared" si="14"/>
        <v>100.00103247606533</v>
      </c>
    </row>
    <row r="208" spans="1:10" s="115" customFormat="1" ht="15" customHeight="1">
      <c r="A208" s="128"/>
      <c r="B208" s="128"/>
      <c r="C208" s="110">
        <v>3121</v>
      </c>
      <c r="D208" s="85" t="s">
        <v>1294</v>
      </c>
      <c r="E208" s="85">
        <f>'Rashodi po aktiv. i izv.fin.'!E216</f>
        <v>0</v>
      </c>
      <c r="F208" s="85">
        <f>'Rashodi po aktiv. i izv.fin.'!F216</f>
        <v>0</v>
      </c>
      <c r="G208" s="85">
        <f>'Rashodi po aktiv. i izv.fin.'!G216</f>
        <v>0</v>
      </c>
      <c r="H208" s="85">
        <f>'Rashodi po aktiv. i izv.fin.'!H216</f>
        <v>0</v>
      </c>
      <c r="I208" s="185" t="e">
        <f t="shared" si="13"/>
        <v>#DIV/0!</v>
      </c>
      <c r="J208" s="185" t="e">
        <f t="shared" si="14"/>
        <v>#DIV/0!</v>
      </c>
    </row>
    <row r="209" spans="1:10" s="115" customFormat="1" ht="15" customHeight="1">
      <c r="A209" s="128"/>
      <c r="B209" s="128"/>
      <c r="C209" s="110">
        <v>3132</v>
      </c>
      <c r="D209" s="85" t="s">
        <v>1481</v>
      </c>
      <c r="E209" s="85">
        <f>'Rashodi po aktiv. i izv.fin.'!E217</f>
        <v>4864.1499999999996</v>
      </c>
      <c r="F209" s="85">
        <f>'Rashodi po aktiv. i izv.fin.'!F217</f>
        <v>221</v>
      </c>
      <c r="G209" s="85">
        <f>'Rashodi po aktiv. i izv.fin.'!G217</f>
        <v>1758</v>
      </c>
      <c r="H209" s="85">
        <f>'Rashodi po aktiv. i izv.fin.'!H217</f>
        <v>1757.92</v>
      </c>
      <c r="I209" s="185">
        <f t="shared" si="13"/>
        <v>36.140332843353931</v>
      </c>
      <c r="J209" s="185">
        <f t="shared" si="14"/>
        <v>99.995449374288967</v>
      </c>
    </row>
    <row r="210" spans="1:10" s="115" customFormat="1" ht="15" customHeight="1">
      <c r="A210" s="128"/>
      <c r="B210" s="128">
        <v>32</v>
      </c>
      <c r="C210" s="110"/>
      <c r="D210" s="129" t="s">
        <v>1323</v>
      </c>
      <c r="E210" s="129">
        <f>SUM(E211:E227)</f>
        <v>90805.01999999999</v>
      </c>
      <c r="F210" s="129">
        <f>SUM(F211:F227)</f>
        <v>850</v>
      </c>
      <c r="G210" s="129">
        <f>SUM(G211:G227)</f>
        <v>180</v>
      </c>
      <c r="H210" s="129">
        <f>SUM(H211:H227)</f>
        <v>176.08</v>
      </c>
      <c r="I210" s="187">
        <f t="shared" si="13"/>
        <v>0.19390998427179471</v>
      </c>
      <c r="J210" s="187">
        <f t="shared" si="14"/>
        <v>97.822222222222237</v>
      </c>
    </row>
    <row r="211" spans="1:10" s="115" customFormat="1" ht="15" customHeight="1">
      <c r="A211" s="128"/>
      <c r="B211" s="128"/>
      <c r="C211" s="110">
        <v>3211</v>
      </c>
      <c r="D211" s="85" t="s">
        <v>1264</v>
      </c>
      <c r="E211" s="85">
        <f>'Rashodi po aktiv. i izv.fin.'!E219</f>
        <v>3217.07</v>
      </c>
      <c r="F211" s="85">
        <f>'Rashodi po aktiv. i izv.fin.'!F219</f>
        <v>850</v>
      </c>
      <c r="G211" s="85">
        <f>'Rashodi po aktiv. i izv.fin.'!G219</f>
        <v>0</v>
      </c>
      <c r="H211" s="85">
        <f>'Rashodi po aktiv. i izv.fin.'!H219</f>
        <v>0</v>
      </c>
      <c r="I211" s="185">
        <f t="shared" si="13"/>
        <v>0</v>
      </c>
      <c r="J211" s="185" t="e">
        <f t="shared" si="14"/>
        <v>#DIV/0!</v>
      </c>
    </row>
    <row r="212" spans="1:10" s="115" customFormat="1" ht="15" customHeight="1">
      <c r="A212" s="128"/>
      <c r="B212" s="128"/>
      <c r="C212" s="110">
        <v>3212</v>
      </c>
      <c r="D212" s="85" t="s">
        <v>1265</v>
      </c>
      <c r="E212" s="85">
        <f>'Rashodi po aktiv. i izv.fin.'!E220</f>
        <v>0</v>
      </c>
      <c r="F212" s="85">
        <f>'Rashodi po aktiv. i izv.fin.'!F220</f>
        <v>0</v>
      </c>
      <c r="G212" s="85">
        <f>'Rashodi po aktiv. i izv.fin.'!G220</f>
        <v>180</v>
      </c>
      <c r="H212" s="85">
        <f>'Rashodi po aktiv. i izv.fin.'!H220</f>
        <v>176.08</v>
      </c>
      <c r="I212" s="185" t="e">
        <f t="shared" si="13"/>
        <v>#DIV/0!</v>
      </c>
      <c r="J212" s="185">
        <f t="shared" si="14"/>
        <v>97.822222222222237</v>
      </c>
    </row>
    <row r="213" spans="1:10" s="115" customFormat="1" ht="15" customHeight="1">
      <c r="A213" s="128"/>
      <c r="B213" s="128"/>
      <c r="C213" s="110">
        <v>3213</v>
      </c>
      <c r="D213" s="85" t="s">
        <v>1266</v>
      </c>
      <c r="E213" s="85">
        <f>'Rashodi po aktiv. i izv.fin.'!E221</f>
        <v>2396.5</v>
      </c>
      <c r="F213" s="85">
        <f>'Rashodi po aktiv. i izv.fin.'!F221</f>
        <v>0</v>
      </c>
      <c r="G213" s="85">
        <f>'Rashodi po aktiv. i izv.fin.'!G221</f>
        <v>0</v>
      </c>
      <c r="H213" s="85">
        <f>'Rashodi po aktiv. i izv.fin.'!H221</f>
        <v>0</v>
      </c>
      <c r="I213" s="185">
        <f t="shared" si="13"/>
        <v>0</v>
      </c>
      <c r="J213" s="185" t="e">
        <f t="shared" si="14"/>
        <v>#DIV/0!</v>
      </c>
    </row>
    <row r="214" spans="1:10" s="115" customFormat="1" ht="16.2" customHeight="1">
      <c r="A214" s="110"/>
      <c r="B214" s="110"/>
      <c r="C214" s="110">
        <v>3221</v>
      </c>
      <c r="D214" s="85" t="s">
        <v>1267</v>
      </c>
      <c r="E214" s="85">
        <f>'Rashodi po aktiv. i izv.fin.'!E222</f>
        <v>0</v>
      </c>
      <c r="F214" s="85">
        <f>'Rashodi po aktiv. i izv.fin.'!F222</f>
        <v>0</v>
      </c>
      <c r="G214" s="85">
        <f>'Rashodi po aktiv. i izv.fin.'!G222</f>
        <v>0</v>
      </c>
      <c r="H214" s="85">
        <f>'Rashodi po aktiv. i izv.fin.'!H222</f>
        <v>0</v>
      </c>
      <c r="I214" s="185" t="e">
        <f t="shared" si="13"/>
        <v>#DIV/0!</v>
      </c>
      <c r="J214" s="185" t="e">
        <f t="shared" si="14"/>
        <v>#DIV/0!</v>
      </c>
    </row>
    <row r="215" spans="1:10" s="115" customFormat="1">
      <c r="A215" s="110"/>
      <c r="B215" s="110"/>
      <c r="C215" s="110">
        <v>3222</v>
      </c>
      <c r="D215" s="85" t="s">
        <v>1268</v>
      </c>
      <c r="E215" s="85">
        <f>'Rashodi po aktiv. i izv.fin.'!E223</f>
        <v>0</v>
      </c>
      <c r="F215" s="85">
        <f>'Rashodi po aktiv. i izv.fin.'!F223</f>
        <v>0</v>
      </c>
      <c r="G215" s="85">
        <f>'Rashodi po aktiv. i izv.fin.'!G223</f>
        <v>0</v>
      </c>
      <c r="H215" s="85">
        <f>'Rashodi po aktiv. i izv.fin.'!H223</f>
        <v>0</v>
      </c>
      <c r="I215" s="185" t="e">
        <f t="shared" si="13"/>
        <v>#DIV/0!</v>
      </c>
      <c r="J215" s="185" t="e">
        <f t="shared" si="14"/>
        <v>#DIV/0!</v>
      </c>
    </row>
    <row r="216" spans="1:10" s="115" customFormat="1" ht="15" customHeight="1">
      <c r="A216" s="110"/>
      <c r="B216" s="110"/>
      <c r="C216" s="110">
        <v>3223</v>
      </c>
      <c r="D216" s="85" t="s">
        <v>1269</v>
      </c>
      <c r="E216" s="85">
        <f>'Rashodi po aktiv. i izv.fin.'!E224</f>
        <v>0</v>
      </c>
      <c r="F216" s="85">
        <f>'Rashodi po aktiv. i izv.fin.'!F224</f>
        <v>0</v>
      </c>
      <c r="G216" s="85">
        <f>'Rashodi po aktiv. i izv.fin.'!G224</f>
        <v>0</v>
      </c>
      <c r="H216" s="85">
        <f>'Rashodi po aktiv. i izv.fin.'!H224</f>
        <v>0</v>
      </c>
      <c r="I216" s="185" t="e">
        <f t="shared" si="13"/>
        <v>#DIV/0!</v>
      </c>
      <c r="J216" s="185" t="e">
        <f t="shared" si="14"/>
        <v>#DIV/0!</v>
      </c>
    </row>
    <row r="217" spans="1:10" s="115" customFormat="1" ht="15" customHeight="1">
      <c r="A217" s="110"/>
      <c r="B217" s="110"/>
      <c r="C217" s="110">
        <v>3224</v>
      </c>
      <c r="D217" s="85" t="s">
        <v>1270</v>
      </c>
      <c r="E217" s="85">
        <f>'Rashodi po aktiv. i izv.fin.'!E225</f>
        <v>0</v>
      </c>
      <c r="F217" s="85">
        <f>'Rashodi po aktiv. i izv.fin.'!F225</f>
        <v>0</v>
      </c>
      <c r="G217" s="85">
        <f>'Rashodi po aktiv. i izv.fin.'!G225</f>
        <v>0</v>
      </c>
      <c r="H217" s="85">
        <f>'Rashodi po aktiv. i izv.fin.'!H225</f>
        <v>0</v>
      </c>
      <c r="I217" s="185" t="e">
        <f t="shared" si="13"/>
        <v>#DIV/0!</v>
      </c>
      <c r="J217" s="185" t="e">
        <f t="shared" si="14"/>
        <v>#DIV/0!</v>
      </c>
    </row>
    <row r="218" spans="1:10" s="115" customFormat="1" ht="15" customHeight="1">
      <c r="A218" s="128"/>
      <c r="B218" s="128"/>
      <c r="C218" s="110">
        <v>3231</v>
      </c>
      <c r="D218" s="85" t="s">
        <v>1272</v>
      </c>
      <c r="E218" s="85">
        <f>'Rashodi po aktiv. i izv.fin.'!E226</f>
        <v>0</v>
      </c>
      <c r="F218" s="85">
        <f>'Rashodi po aktiv. i izv.fin.'!F226</f>
        <v>0</v>
      </c>
      <c r="G218" s="85">
        <f>'Rashodi po aktiv. i izv.fin.'!G226</f>
        <v>0</v>
      </c>
      <c r="H218" s="85">
        <f>'Rashodi po aktiv. i izv.fin.'!H226</f>
        <v>0</v>
      </c>
      <c r="I218" s="185" t="e">
        <f t="shared" si="13"/>
        <v>#DIV/0!</v>
      </c>
      <c r="J218" s="185" t="e">
        <f t="shared" si="14"/>
        <v>#DIV/0!</v>
      </c>
    </row>
    <row r="219" spans="1:10" s="115" customFormat="1" ht="15" customHeight="1">
      <c r="A219" s="110"/>
      <c r="B219" s="110"/>
      <c r="C219" s="110">
        <v>3232</v>
      </c>
      <c r="D219" s="85" t="s">
        <v>1509</v>
      </c>
      <c r="E219" s="85">
        <f>'Rashodi po aktiv. i izv.fin.'!E227</f>
        <v>0</v>
      </c>
      <c r="F219" s="85">
        <f>'Rashodi po aktiv. i izv.fin.'!F227</f>
        <v>0</v>
      </c>
      <c r="G219" s="85">
        <f>'Rashodi po aktiv. i izv.fin.'!G227</f>
        <v>0</v>
      </c>
      <c r="H219" s="85">
        <f>'Rashodi po aktiv. i izv.fin.'!H227</f>
        <v>0</v>
      </c>
      <c r="I219" s="185" t="e">
        <f t="shared" si="13"/>
        <v>#DIV/0!</v>
      </c>
      <c r="J219" s="185" t="e">
        <f t="shared" si="14"/>
        <v>#DIV/0!</v>
      </c>
    </row>
    <row r="220" spans="1:10" s="115" customFormat="1" ht="15" customHeight="1">
      <c r="A220" s="110"/>
      <c r="B220" s="110"/>
      <c r="C220" s="110">
        <v>3233</v>
      </c>
      <c r="D220" s="85" t="s">
        <v>1274</v>
      </c>
      <c r="E220" s="85">
        <f>'Rashodi po aktiv. i izv.fin.'!E228</f>
        <v>0</v>
      </c>
      <c r="F220" s="85">
        <f>'Rashodi po aktiv. i izv.fin.'!F228</f>
        <v>0</v>
      </c>
      <c r="G220" s="85">
        <f>'Rashodi po aktiv. i izv.fin.'!G228</f>
        <v>0</v>
      </c>
      <c r="H220" s="85">
        <f>'Rashodi po aktiv. i izv.fin.'!H228</f>
        <v>0</v>
      </c>
      <c r="I220" s="185" t="e">
        <f t="shared" si="13"/>
        <v>#DIV/0!</v>
      </c>
      <c r="J220" s="185" t="e">
        <f t="shared" si="14"/>
        <v>#DIV/0!</v>
      </c>
    </row>
    <row r="221" spans="1:10" s="115" customFormat="1" ht="15" customHeight="1">
      <c r="A221" s="110"/>
      <c r="B221" s="110"/>
      <c r="C221" s="110">
        <v>3234</v>
      </c>
      <c r="D221" s="85" t="s">
        <v>1275</v>
      </c>
      <c r="E221" s="85">
        <f>'Rashodi po aktiv. i izv.fin.'!E229</f>
        <v>0</v>
      </c>
      <c r="F221" s="85">
        <f>'Rashodi po aktiv. i izv.fin.'!F229</f>
        <v>0</v>
      </c>
      <c r="G221" s="85">
        <f>'Rashodi po aktiv. i izv.fin.'!G229</f>
        <v>0</v>
      </c>
      <c r="H221" s="85">
        <f>'Rashodi po aktiv. i izv.fin.'!H229</f>
        <v>0</v>
      </c>
      <c r="I221" s="185" t="e">
        <f t="shared" si="13"/>
        <v>#DIV/0!</v>
      </c>
      <c r="J221" s="185" t="e">
        <f t="shared" si="14"/>
        <v>#DIV/0!</v>
      </c>
    </row>
    <row r="222" spans="1:10" s="115" customFormat="1" ht="15" customHeight="1">
      <c r="A222" s="110"/>
      <c r="B222" s="110"/>
      <c r="C222" s="110">
        <v>3235</v>
      </c>
      <c r="D222" s="85" t="s">
        <v>1276</v>
      </c>
      <c r="E222" s="85">
        <f>'Rashodi po aktiv. i izv.fin.'!E230</f>
        <v>0</v>
      </c>
      <c r="F222" s="85">
        <f>'Rashodi po aktiv. i izv.fin.'!F230</f>
        <v>0</v>
      </c>
      <c r="G222" s="85">
        <f>'Rashodi po aktiv. i izv.fin.'!G230</f>
        <v>0</v>
      </c>
      <c r="H222" s="85">
        <f>'Rashodi po aktiv. i izv.fin.'!H230</f>
        <v>0</v>
      </c>
      <c r="I222" s="185" t="e">
        <f t="shared" si="13"/>
        <v>#DIV/0!</v>
      </c>
      <c r="J222" s="185" t="e">
        <f t="shared" si="14"/>
        <v>#DIV/0!</v>
      </c>
    </row>
    <row r="223" spans="1:10" s="115" customFormat="1" ht="15" customHeight="1">
      <c r="A223" s="110"/>
      <c r="B223" s="110"/>
      <c r="C223" s="110">
        <v>3237</v>
      </c>
      <c r="D223" s="85" t="s">
        <v>1278</v>
      </c>
      <c r="E223" s="85">
        <f>'Rashodi po aktiv. i izv.fin.'!E231</f>
        <v>0</v>
      </c>
      <c r="F223" s="85">
        <f>'Rashodi po aktiv. i izv.fin.'!F231</f>
        <v>0</v>
      </c>
      <c r="G223" s="85">
        <f>'Rashodi po aktiv. i izv.fin.'!G231</f>
        <v>0</v>
      </c>
      <c r="H223" s="85">
        <f>'Rashodi po aktiv. i izv.fin.'!H231</f>
        <v>0</v>
      </c>
      <c r="I223" s="185" t="e">
        <f t="shared" si="13"/>
        <v>#DIV/0!</v>
      </c>
      <c r="J223" s="185" t="e">
        <f t="shared" si="14"/>
        <v>#DIV/0!</v>
      </c>
    </row>
    <row r="224" spans="1:10" s="115" customFormat="1" ht="15" customHeight="1">
      <c r="A224" s="128"/>
      <c r="B224" s="128"/>
      <c r="C224" s="110">
        <v>3238</v>
      </c>
      <c r="D224" s="85" t="s">
        <v>1279</v>
      </c>
      <c r="E224" s="85">
        <f>'Rashodi po aktiv. i izv.fin.'!E232</f>
        <v>85191.45</v>
      </c>
      <c r="F224" s="85">
        <f>'Rashodi po aktiv. i izv.fin.'!F232</f>
        <v>0</v>
      </c>
      <c r="G224" s="85">
        <f>'Rashodi po aktiv. i izv.fin.'!G232</f>
        <v>0</v>
      </c>
      <c r="H224" s="85">
        <f>'Rashodi po aktiv. i izv.fin.'!H232</f>
        <v>0</v>
      </c>
      <c r="I224" s="185">
        <f t="shared" si="13"/>
        <v>0</v>
      </c>
      <c r="J224" s="185" t="e">
        <f t="shared" si="14"/>
        <v>#DIV/0!</v>
      </c>
    </row>
    <row r="225" spans="1:10" s="115" customFormat="1" ht="15" customHeight="1">
      <c r="A225" s="128"/>
      <c r="B225" s="128"/>
      <c r="C225" s="110">
        <v>3239</v>
      </c>
      <c r="D225" s="85" t="s">
        <v>1280</v>
      </c>
      <c r="E225" s="85">
        <f>'Rashodi po aktiv. i izv.fin.'!E233</f>
        <v>0</v>
      </c>
      <c r="F225" s="85">
        <f>'Rashodi po aktiv. i izv.fin.'!F233</f>
        <v>0</v>
      </c>
      <c r="G225" s="85">
        <f>'Rashodi po aktiv. i izv.fin.'!G233</f>
        <v>0</v>
      </c>
      <c r="H225" s="85">
        <f>'Rashodi po aktiv. i izv.fin.'!H233</f>
        <v>0</v>
      </c>
      <c r="I225" s="185" t="e">
        <f t="shared" si="13"/>
        <v>#DIV/0!</v>
      </c>
      <c r="J225" s="185" t="e">
        <f t="shared" si="14"/>
        <v>#DIV/0!</v>
      </c>
    </row>
    <row r="226" spans="1:10" s="115" customFormat="1" ht="15" customHeight="1">
      <c r="A226" s="128"/>
      <c r="B226" s="128"/>
      <c r="C226" s="110">
        <v>3293</v>
      </c>
      <c r="D226" s="85" t="s">
        <v>1298</v>
      </c>
      <c r="E226" s="85">
        <f>'Rashodi po aktiv. i izv.fin.'!E234</f>
        <v>0</v>
      </c>
      <c r="F226" s="85">
        <f>'Rashodi po aktiv. i izv.fin.'!F234</f>
        <v>0</v>
      </c>
      <c r="G226" s="85">
        <f>'Rashodi po aktiv. i izv.fin.'!G234</f>
        <v>0</v>
      </c>
      <c r="H226" s="85">
        <f>'Rashodi po aktiv. i izv.fin.'!H234</f>
        <v>0</v>
      </c>
      <c r="I226" s="185" t="e">
        <f t="shared" si="13"/>
        <v>#DIV/0!</v>
      </c>
      <c r="J226" s="185" t="e">
        <f t="shared" si="14"/>
        <v>#DIV/0!</v>
      </c>
    </row>
    <row r="227" spans="1:10" s="115" customFormat="1" ht="15" customHeight="1">
      <c r="A227" s="128"/>
      <c r="B227" s="128"/>
      <c r="C227" s="110">
        <v>3294</v>
      </c>
      <c r="D227" s="85" t="s">
        <v>1283</v>
      </c>
      <c r="E227" s="85">
        <f>'Rashodi po aktiv. i izv.fin.'!E235</f>
        <v>0</v>
      </c>
      <c r="F227" s="85">
        <f>'Rashodi po aktiv. i izv.fin.'!F235</f>
        <v>0</v>
      </c>
      <c r="G227" s="85">
        <f>'Rashodi po aktiv. i izv.fin.'!G235</f>
        <v>0</v>
      </c>
      <c r="H227" s="85">
        <f>'Rashodi po aktiv. i izv.fin.'!H235</f>
        <v>0</v>
      </c>
      <c r="I227" s="185" t="e">
        <f t="shared" si="13"/>
        <v>#DIV/0!</v>
      </c>
      <c r="J227" s="185" t="e">
        <f t="shared" si="14"/>
        <v>#DIV/0!</v>
      </c>
    </row>
    <row r="228" spans="1:10" s="115" customFormat="1" ht="15" customHeight="1">
      <c r="A228" s="128">
        <v>4</v>
      </c>
      <c r="B228" s="128"/>
      <c r="C228" s="110"/>
      <c r="D228" s="129" t="s">
        <v>1345</v>
      </c>
      <c r="E228" s="129">
        <f>E229</f>
        <v>0</v>
      </c>
      <c r="F228" s="129">
        <f>F229</f>
        <v>0</v>
      </c>
      <c r="G228" s="129">
        <f>G229</f>
        <v>0</v>
      </c>
      <c r="H228" s="129">
        <f>H229</f>
        <v>0</v>
      </c>
      <c r="I228" s="187" t="e">
        <f t="shared" si="13"/>
        <v>#DIV/0!</v>
      </c>
      <c r="J228" s="187" t="e">
        <f t="shared" si="14"/>
        <v>#DIV/0!</v>
      </c>
    </row>
    <row r="229" spans="1:10" s="115" customFormat="1" ht="15" customHeight="1">
      <c r="A229" s="128"/>
      <c r="B229" s="128">
        <v>42</v>
      </c>
      <c r="C229" s="110"/>
      <c r="D229" s="129" t="s">
        <v>1346</v>
      </c>
      <c r="E229" s="129">
        <f>SUM(E230:E232)</f>
        <v>0</v>
      </c>
      <c r="F229" s="129">
        <f t="shared" ref="F229:G229" si="16">SUM(F230:F232)</f>
        <v>0</v>
      </c>
      <c r="G229" s="129">
        <f t="shared" si="16"/>
        <v>0</v>
      </c>
      <c r="H229" s="129">
        <f>SUM(H230:H232)</f>
        <v>0</v>
      </c>
      <c r="I229" s="187" t="e">
        <f t="shared" si="13"/>
        <v>#DIV/0!</v>
      </c>
      <c r="J229" s="187" t="e">
        <f t="shared" si="14"/>
        <v>#DIV/0!</v>
      </c>
    </row>
    <row r="230" spans="1:10" s="115" customFormat="1" ht="15" customHeight="1">
      <c r="A230" s="110"/>
      <c r="B230" s="110"/>
      <c r="C230" s="110">
        <v>4221</v>
      </c>
      <c r="D230" s="85" t="s">
        <v>1287</v>
      </c>
      <c r="E230" s="85">
        <f>'Rashodi po aktiv. i izv.fin.'!E238</f>
        <v>0</v>
      </c>
      <c r="F230" s="85">
        <f>'Rashodi po aktiv. i izv.fin.'!F238</f>
        <v>0</v>
      </c>
      <c r="G230" s="85">
        <f>'Rashodi po aktiv. i izv.fin.'!G238</f>
        <v>0</v>
      </c>
      <c r="H230" s="85">
        <f>'Rashodi po aktiv. i izv.fin.'!H238</f>
        <v>0</v>
      </c>
      <c r="I230" s="185" t="e">
        <f t="shared" si="13"/>
        <v>#DIV/0!</v>
      </c>
      <c r="J230" s="185" t="e">
        <f t="shared" si="14"/>
        <v>#DIV/0!</v>
      </c>
    </row>
    <row r="231" spans="1:10" s="115" customFormat="1" ht="15" customHeight="1">
      <c r="A231" s="128"/>
      <c r="B231" s="128"/>
      <c r="C231" s="110">
        <v>4227</v>
      </c>
      <c r="D231" s="85" t="s">
        <v>1666</v>
      </c>
      <c r="E231" s="85">
        <f>'Rashodi po aktiv. i izv.fin.'!E239</f>
        <v>0</v>
      </c>
      <c r="F231" s="85">
        <f>'Rashodi po aktiv. i izv.fin.'!F239</f>
        <v>0</v>
      </c>
      <c r="G231" s="85">
        <f>'Rashodi po aktiv. i izv.fin.'!G239</f>
        <v>0</v>
      </c>
      <c r="H231" s="85">
        <f>'Rashodi po aktiv. i izv.fin.'!H239</f>
        <v>0</v>
      </c>
      <c r="I231" s="185" t="e">
        <f t="shared" si="13"/>
        <v>#DIV/0!</v>
      </c>
      <c r="J231" s="185" t="e">
        <f t="shared" si="14"/>
        <v>#DIV/0!</v>
      </c>
    </row>
    <row r="232" spans="1:10" s="115" customFormat="1" ht="15" customHeight="1">
      <c r="A232" s="128"/>
      <c r="B232" s="128"/>
      <c r="C232" s="110">
        <v>4262</v>
      </c>
      <c r="D232" s="85" t="s">
        <v>1411</v>
      </c>
      <c r="E232" s="85">
        <f>'Rashodi po aktiv. i izv.fin.'!E240</f>
        <v>0</v>
      </c>
      <c r="F232" s="85">
        <f>'Rashodi po aktiv. i izv.fin.'!F240</f>
        <v>0</v>
      </c>
      <c r="G232" s="85">
        <f>'Rashodi po aktiv. i izv.fin.'!G240</f>
        <v>0</v>
      </c>
      <c r="H232" s="85">
        <f>'Rashodi po aktiv. i izv.fin.'!H240</f>
        <v>0</v>
      </c>
      <c r="I232" s="185" t="e">
        <f t="shared" si="13"/>
        <v>#DIV/0!</v>
      </c>
      <c r="J232" s="185" t="e">
        <f t="shared" si="14"/>
        <v>#DIV/0!</v>
      </c>
    </row>
    <row r="233" spans="1:10" s="115" customFormat="1" ht="30" customHeight="1">
      <c r="A233" s="321" t="s">
        <v>1472</v>
      </c>
      <c r="B233" s="345"/>
      <c r="C233" s="345"/>
      <c r="D233" s="346"/>
      <c r="E233" s="169">
        <f>E234+E268</f>
        <v>237819.03999999998</v>
      </c>
      <c r="F233" s="169">
        <f>F234+F268</f>
        <v>126146</v>
      </c>
      <c r="G233" s="169">
        <f>G234+G268</f>
        <v>94962</v>
      </c>
      <c r="H233" s="169">
        <f>H234+H268</f>
        <v>94962.090000000011</v>
      </c>
      <c r="I233" s="170">
        <f t="shared" si="13"/>
        <v>39.930398339846981</v>
      </c>
      <c r="J233" s="170">
        <f t="shared" si="14"/>
        <v>100.00009477475203</v>
      </c>
    </row>
    <row r="234" spans="1:10" s="115" customFormat="1" ht="15" customHeight="1">
      <c r="A234" s="321" t="s">
        <v>1473</v>
      </c>
      <c r="B234" s="345"/>
      <c r="C234" s="345"/>
      <c r="D234" s="346"/>
      <c r="E234" s="169">
        <f>E235+E263</f>
        <v>202146.23999999996</v>
      </c>
      <c r="F234" s="169">
        <f>F235+F263</f>
        <v>107224</v>
      </c>
      <c r="G234" s="169">
        <f>G235+G263</f>
        <v>80717</v>
      </c>
      <c r="H234" s="169">
        <f>H235+H263</f>
        <v>80717.760000000009</v>
      </c>
      <c r="I234" s="170">
        <f t="shared" si="13"/>
        <v>39.930379115634317</v>
      </c>
      <c r="J234" s="170">
        <f t="shared" si="14"/>
        <v>100.00094156125725</v>
      </c>
    </row>
    <row r="235" spans="1:10" s="115" customFormat="1" ht="15" customHeight="1">
      <c r="A235" s="128">
        <v>3</v>
      </c>
      <c r="B235" s="128"/>
      <c r="C235" s="110"/>
      <c r="D235" s="129" t="s">
        <v>1358</v>
      </c>
      <c r="E235" s="129">
        <f>E236+E240+E257+E259+E261</f>
        <v>172929.46999999997</v>
      </c>
      <c r="F235" s="129">
        <f>F236+F240+F257+F259+F261</f>
        <v>107224</v>
      </c>
      <c r="G235" s="129">
        <f>G236+G240+G257+G259+G261</f>
        <v>44675</v>
      </c>
      <c r="H235" s="129">
        <f>H236+H240+H257+H259+H261</f>
        <v>44675.43</v>
      </c>
      <c r="I235" s="187">
        <f t="shared" si="13"/>
        <v>25.834480380932185</v>
      </c>
      <c r="J235" s="187">
        <f t="shared" si="14"/>
        <v>100.00096250699497</v>
      </c>
    </row>
    <row r="236" spans="1:10" s="115" customFormat="1" ht="15" customHeight="1">
      <c r="A236" s="128"/>
      <c r="B236" s="128">
        <v>31</v>
      </c>
      <c r="C236" s="110"/>
      <c r="D236" s="129" t="s">
        <v>1320</v>
      </c>
      <c r="E236" s="129">
        <f>SUM(E237:E239)</f>
        <v>82100.549999999988</v>
      </c>
      <c r="F236" s="129">
        <f>SUM(F237:F239)</f>
        <v>107224</v>
      </c>
      <c r="G236" s="129">
        <f>SUM(G237:G239)</f>
        <v>32755</v>
      </c>
      <c r="H236" s="129">
        <f>SUM(H237:H239)</f>
        <v>32755.69</v>
      </c>
      <c r="I236" s="187">
        <f t="shared" si="13"/>
        <v>39.897040884622584</v>
      </c>
      <c r="J236" s="187">
        <f t="shared" si="14"/>
        <v>100.00210654861851</v>
      </c>
    </row>
    <row r="237" spans="1:10" s="115" customFormat="1" ht="15" customHeight="1">
      <c r="A237" s="128"/>
      <c r="B237" s="128"/>
      <c r="C237" s="110">
        <v>3111</v>
      </c>
      <c r="D237" s="85" t="s">
        <v>1397</v>
      </c>
      <c r="E237" s="85">
        <f>'Rashodi po aktiv. i izv.fin.'!E246</f>
        <v>70157.81</v>
      </c>
      <c r="F237" s="85">
        <f>'Rashodi po aktiv. i izv.fin.'!F246</f>
        <v>92038</v>
      </c>
      <c r="G237" s="85">
        <f>'Rashodi po aktiv. i izv.fin.'!G246</f>
        <v>28116</v>
      </c>
      <c r="H237" s="85">
        <f>'Rashodi po aktiv. i izv.fin.'!H246</f>
        <v>28116.42</v>
      </c>
      <c r="I237" s="185">
        <f t="shared" si="13"/>
        <v>40.075965883199608</v>
      </c>
      <c r="J237" s="185">
        <f t="shared" si="14"/>
        <v>100.00149381135297</v>
      </c>
    </row>
    <row r="238" spans="1:10" s="115" customFormat="1" ht="15" customHeight="1">
      <c r="A238" s="128"/>
      <c r="B238" s="128"/>
      <c r="C238" s="110">
        <v>3121</v>
      </c>
      <c r="D238" s="85" t="s">
        <v>1294</v>
      </c>
      <c r="E238" s="85">
        <f>'Rashodi po aktiv. i izv.fin.'!E247</f>
        <v>366.65</v>
      </c>
      <c r="F238" s="85">
        <f>'Rashodi po aktiv. i izv.fin.'!F247</f>
        <v>0</v>
      </c>
      <c r="G238" s="85">
        <f>'Rashodi po aktiv. i izv.fin.'!G247</f>
        <v>0</v>
      </c>
      <c r="H238" s="85">
        <f>'Rashodi po aktiv. i izv.fin.'!H247</f>
        <v>0</v>
      </c>
      <c r="I238" s="185">
        <f t="shared" si="13"/>
        <v>0</v>
      </c>
      <c r="J238" s="185" t="e">
        <f t="shared" si="14"/>
        <v>#DIV/0!</v>
      </c>
    </row>
    <row r="239" spans="1:10" s="115" customFormat="1" ht="15" customHeight="1">
      <c r="A239" s="128"/>
      <c r="B239" s="128"/>
      <c r="C239" s="110">
        <v>3132</v>
      </c>
      <c r="D239" s="85" t="s">
        <v>1356</v>
      </c>
      <c r="E239" s="85">
        <f>'Rashodi po aktiv. i izv.fin.'!E248</f>
        <v>11576.09</v>
      </c>
      <c r="F239" s="85">
        <f>'Rashodi po aktiv. i izv.fin.'!F248</f>
        <v>15186</v>
      </c>
      <c r="G239" s="85">
        <f>'Rashodi po aktiv. i izv.fin.'!G248</f>
        <v>4639</v>
      </c>
      <c r="H239" s="85">
        <f>'Rashodi po aktiv. i izv.fin.'!H248</f>
        <v>4639.2700000000004</v>
      </c>
      <c r="I239" s="185">
        <f t="shared" si="13"/>
        <v>40.076312468199546</v>
      </c>
      <c r="J239" s="185">
        <f t="shared" si="14"/>
        <v>100.00582021987499</v>
      </c>
    </row>
    <row r="240" spans="1:10" s="115" customFormat="1" ht="15" customHeight="1">
      <c r="A240" s="128"/>
      <c r="B240" s="128">
        <v>32</v>
      </c>
      <c r="C240" s="110"/>
      <c r="D240" s="129" t="s">
        <v>1323</v>
      </c>
      <c r="E240" s="129">
        <f>SUM(E241:E256)</f>
        <v>25999.91</v>
      </c>
      <c r="F240" s="129">
        <f>SUM(F241:F256)</f>
        <v>0</v>
      </c>
      <c r="G240" s="129">
        <f>SUM(G241:G256)</f>
        <v>1787</v>
      </c>
      <c r="H240" s="129">
        <f>SUM(H241:H256)</f>
        <v>1786.7</v>
      </c>
      <c r="I240" s="187">
        <f t="shared" si="13"/>
        <v>6.8719468644314539</v>
      </c>
      <c r="J240" s="187">
        <f t="shared" si="14"/>
        <v>99.983212087297147</v>
      </c>
    </row>
    <row r="241" spans="1:10" s="115" customFormat="1" ht="15" customHeight="1">
      <c r="A241" s="128"/>
      <c r="B241" s="128"/>
      <c r="C241" s="110">
        <v>3211</v>
      </c>
      <c r="D241" s="85" t="s">
        <v>1264</v>
      </c>
      <c r="E241" s="85">
        <f>'Rashodi po aktiv. i izv.fin.'!E250</f>
        <v>2578.39</v>
      </c>
      <c r="F241" s="85">
        <f>'Rashodi po aktiv. i izv.fin.'!F250</f>
        <v>0</v>
      </c>
      <c r="G241" s="85">
        <f>'Rashodi po aktiv. i izv.fin.'!G250</f>
        <v>0</v>
      </c>
      <c r="H241" s="85">
        <f>'Rashodi po aktiv. i izv.fin.'!H250</f>
        <v>0</v>
      </c>
      <c r="I241" s="185">
        <f t="shared" si="13"/>
        <v>0</v>
      </c>
      <c r="J241" s="185" t="e">
        <f t="shared" si="14"/>
        <v>#DIV/0!</v>
      </c>
    </row>
    <row r="242" spans="1:10" s="115" customFormat="1" ht="15" customHeight="1">
      <c r="A242" s="128"/>
      <c r="B242" s="128"/>
      <c r="C242" s="110">
        <v>3212</v>
      </c>
      <c r="D242" s="85" t="s">
        <v>1265</v>
      </c>
      <c r="E242" s="85">
        <f>'Rashodi po aktiv. i izv.fin.'!E251</f>
        <v>330.53</v>
      </c>
      <c r="F242" s="85">
        <f>'Rashodi po aktiv. i izv.fin.'!F251</f>
        <v>0</v>
      </c>
      <c r="G242" s="85">
        <f>'Rashodi po aktiv. i izv.fin.'!G251</f>
        <v>129</v>
      </c>
      <c r="H242" s="85">
        <f>'Rashodi po aktiv. i izv.fin.'!H251</f>
        <v>129.19999999999999</v>
      </c>
      <c r="I242" s="185">
        <f t="shared" si="13"/>
        <v>39.088736272047925</v>
      </c>
      <c r="J242" s="185">
        <f t="shared" si="14"/>
        <v>100.15503875968992</v>
      </c>
    </row>
    <row r="243" spans="1:10" s="115" customFormat="1" ht="15" customHeight="1">
      <c r="A243" s="128"/>
      <c r="B243" s="128"/>
      <c r="C243" s="110">
        <v>3213</v>
      </c>
      <c r="D243" s="85" t="s">
        <v>1521</v>
      </c>
      <c r="E243" s="85">
        <f>'Rashodi po aktiv. i izv.fin.'!E252</f>
        <v>383.96</v>
      </c>
      <c r="F243" s="85">
        <f>'Rashodi po aktiv. i izv.fin.'!F252</f>
        <v>0</v>
      </c>
      <c r="G243" s="85">
        <f>'Rashodi po aktiv. i izv.fin.'!G252</f>
        <v>0</v>
      </c>
      <c r="H243" s="85">
        <f>'Rashodi po aktiv. i izv.fin.'!H252</f>
        <v>0</v>
      </c>
      <c r="I243" s="185">
        <f t="shared" si="13"/>
        <v>0</v>
      </c>
      <c r="J243" s="185" t="e">
        <f t="shared" si="14"/>
        <v>#DIV/0!</v>
      </c>
    </row>
    <row r="244" spans="1:10" s="115" customFormat="1" ht="15.75" customHeight="1">
      <c r="A244" s="128"/>
      <c r="B244" s="128"/>
      <c r="C244" s="110">
        <v>3221</v>
      </c>
      <c r="D244" s="85" t="s">
        <v>1267</v>
      </c>
      <c r="E244" s="85">
        <f>'Rashodi po aktiv. i izv.fin.'!E253</f>
        <v>0</v>
      </c>
      <c r="F244" s="85">
        <f>'Rashodi po aktiv. i izv.fin.'!F253</f>
        <v>0</v>
      </c>
      <c r="G244" s="85">
        <f>'Rashodi po aktiv. i izv.fin.'!G253</f>
        <v>0</v>
      </c>
      <c r="H244" s="85">
        <f>'Rashodi po aktiv. i izv.fin.'!H253</f>
        <v>0</v>
      </c>
      <c r="I244" s="185" t="e">
        <f t="shared" si="13"/>
        <v>#DIV/0!</v>
      </c>
      <c r="J244" s="185" t="e">
        <f t="shared" si="14"/>
        <v>#DIV/0!</v>
      </c>
    </row>
    <row r="245" spans="1:10" s="115" customFormat="1" ht="15.75" customHeight="1">
      <c r="A245" s="128"/>
      <c r="B245" s="128"/>
      <c r="C245" s="110">
        <v>3222</v>
      </c>
      <c r="D245" s="85" t="s">
        <v>1578</v>
      </c>
      <c r="E245" s="85">
        <f>'Rashodi po aktiv. i izv.fin.'!E254</f>
        <v>310.91000000000003</v>
      </c>
      <c r="F245" s="85">
        <f>'Rashodi po aktiv. i izv.fin.'!F254</f>
        <v>0</v>
      </c>
      <c r="G245" s="85">
        <f>'Rashodi po aktiv. i izv.fin.'!G254</f>
        <v>0</v>
      </c>
      <c r="H245" s="85">
        <f>'Rashodi po aktiv. i izv.fin.'!H254</f>
        <v>0</v>
      </c>
      <c r="I245" s="185">
        <f t="shared" si="13"/>
        <v>0</v>
      </c>
      <c r="J245" s="185" t="e">
        <f t="shared" si="14"/>
        <v>#DIV/0!</v>
      </c>
    </row>
    <row r="246" spans="1:10" s="115" customFormat="1" ht="15" customHeight="1">
      <c r="A246" s="128"/>
      <c r="B246" s="128"/>
      <c r="C246" s="110">
        <v>3223</v>
      </c>
      <c r="D246" s="85" t="s">
        <v>1269</v>
      </c>
      <c r="E246" s="85">
        <f>'Rashodi po aktiv. i izv.fin.'!E255</f>
        <v>0</v>
      </c>
      <c r="F246" s="85">
        <f>'Rashodi po aktiv. i izv.fin.'!F255</f>
        <v>0</v>
      </c>
      <c r="G246" s="85">
        <f>'Rashodi po aktiv. i izv.fin.'!G255</f>
        <v>0</v>
      </c>
      <c r="H246" s="85">
        <f>'Rashodi po aktiv. i izv.fin.'!H255</f>
        <v>0</v>
      </c>
      <c r="I246" s="185" t="e">
        <f t="shared" si="13"/>
        <v>#DIV/0!</v>
      </c>
      <c r="J246" s="185" t="e">
        <f t="shared" si="14"/>
        <v>#DIV/0!</v>
      </c>
    </row>
    <row r="247" spans="1:10" s="115" customFormat="1" ht="15" customHeight="1">
      <c r="A247" s="128"/>
      <c r="B247" s="128"/>
      <c r="C247" s="110">
        <v>3224</v>
      </c>
      <c r="D247" s="85" t="s">
        <v>1507</v>
      </c>
      <c r="E247" s="85">
        <f>'Rashodi po aktiv. i izv.fin.'!E256</f>
        <v>0</v>
      </c>
      <c r="F247" s="85">
        <f>'Rashodi po aktiv. i izv.fin.'!F256</f>
        <v>0</v>
      </c>
      <c r="G247" s="85">
        <f>'Rashodi po aktiv. i izv.fin.'!G256</f>
        <v>0</v>
      </c>
      <c r="H247" s="85">
        <f>'Rashodi po aktiv. i izv.fin.'!H256</f>
        <v>0</v>
      </c>
      <c r="I247" s="185" t="e">
        <f t="shared" si="13"/>
        <v>#DIV/0!</v>
      </c>
      <c r="J247" s="185" t="e">
        <f t="shared" si="14"/>
        <v>#DIV/0!</v>
      </c>
    </row>
    <row r="248" spans="1:10" s="115" customFormat="1" ht="15" customHeight="1">
      <c r="A248" s="128"/>
      <c r="B248" s="128"/>
      <c r="C248" s="110">
        <v>3231</v>
      </c>
      <c r="D248" s="85" t="s">
        <v>1272</v>
      </c>
      <c r="E248" s="85">
        <f>'Rashodi po aktiv. i izv.fin.'!E257</f>
        <v>1252.23</v>
      </c>
      <c r="F248" s="85">
        <f>'Rashodi po aktiv. i izv.fin.'!F257</f>
        <v>0</v>
      </c>
      <c r="G248" s="85">
        <f>'Rashodi po aktiv. i izv.fin.'!G257</f>
        <v>0</v>
      </c>
      <c r="H248" s="85">
        <f>'Rashodi po aktiv. i izv.fin.'!H257</f>
        <v>0</v>
      </c>
      <c r="I248" s="185">
        <f t="shared" si="13"/>
        <v>0</v>
      </c>
      <c r="J248" s="185" t="e">
        <f t="shared" si="14"/>
        <v>#DIV/0!</v>
      </c>
    </row>
    <row r="249" spans="1:10" s="115" customFormat="1" ht="15" customHeight="1">
      <c r="A249" s="128"/>
      <c r="B249" s="128"/>
      <c r="C249" s="110">
        <v>3232</v>
      </c>
      <c r="D249" s="85" t="s">
        <v>1273</v>
      </c>
      <c r="E249" s="85">
        <f>'Rashodi po aktiv. i izv.fin.'!E258</f>
        <v>0</v>
      </c>
      <c r="F249" s="85">
        <f>'Rashodi po aktiv. i izv.fin.'!F258</f>
        <v>0</v>
      </c>
      <c r="G249" s="85">
        <f>'Rashodi po aktiv. i izv.fin.'!G258</f>
        <v>0</v>
      </c>
      <c r="H249" s="85">
        <f>'Rashodi po aktiv. i izv.fin.'!H258</f>
        <v>0</v>
      </c>
      <c r="I249" s="185" t="e">
        <f t="shared" si="13"/>
        <v>#DIV/0!</v>
      </c>
      <c r="J249" s="185" t="e">
        <f t="shared" si="14"/>
        <v>#DIV/0!</v>
      </c>
    </row>
    <row r="250" spans="1:10" s="115" customFormat="1" ht="15" customHeight="1">
      <c r="A250" s="128"/>
      <c r="B250" s="128"/>
      <c r="C250" s="110">
        <v>3233</v>
      </c>
      <c r="D250" s="85" t="s">
        <v>1274</v>
      </c>
      <c r="E250" s="85">
        <f>'Rashodi po aktiv. i izv.fin.'!E259</f>
        <v>0</v>
      </c>
      <c r="F250" s="85">
        <f>'Rashodi po aktiv. i izv.fin.'!F259</f>
        <v>0</v>
      </c>
      <c r="G250" s="85">
        <f>'Rashodi po aktiv. i izv.fin.'!G259</f>
        <v>1658</v>
      </c>
      <c r="H250" s="85">
        <f>'Rashodi po aktiv. i izv.fin.'!H259</f>
        <v>1657.5</v>
      </c>
      <c r="I250" s="185" t="e">
        <f t="shared" si="13"/>
        <v>#DIV/0!</v>
      </c>
      <c r="J250" s="185">
        <f t="shared" si="14"/>
        <v>99.969843184559721</v>
      </c>
    </row>
    <row r="251" spans="1:10" s="115" customFormat="1" ht="15" customHeight="1">
      <c r="A251" s="128"/>
      <c r="B251" s="128"/>
      <c r="C251" s="110">
        <v>3234</v>
      </c>
      <c r="D251" s="85" t="s">
        <v>1275</v>
      </c>
      <c r="E251" s="85">
        <f>'Rashodi po aktiv. i izv.fin.'!E260</f>
        <v>0</v>
      </c>
      <c r="F251" s="85">
        <f>'Rashodi po aktiv. i izv.fin.'!F260</f>
        <v>0</v>
      </c>
      <c r="G251" s="85">
        <f>'Rashodi po aktiv. i izv.fin.'!G260</f>
        <v>0</v>
      </c>
      <c r="H251" s="85">
        <f>'Rashodi po aktiv. i izv.fin.'!H260</f>
        <v>0</v>
      </c>
      <c r="I251" s="185" t="e">
        <f t="shared" si="13"/>
        <v>#DIV/0!</v>
      </c>
      <c r="J251" s="185" t="e">
        <f t="shared" si="14"/>
        <v>#DIV/0!</v>
      </c>
    </row>
    <row r="252" spans="1:10" s="115" customFormat="1" ht="15" customHeight="1">
      <c r="A252" s="128"/>
      <c r="B252" s="128"/>
      <c r="C252" s="110">
        <v>3235</v>
      </c>
      <c r="D252" s="85" t="s">
        <v>1276</v>
      </c>
      <c r="E252" s="85">
        <f>'Rashodi po aktiv. i izv.fin.'!E261</f>
        <v>19433.09</v>
      </c>
      <c r="F252" s="85">
        <f>'Rashodi po aktiv. i izv.fin.'!F261</f>
        <v>0</v>
      </c>
      <c r="G252" s="85">
        <f>'Rashodi po aktiv. i izv.fin.'!G261</f>
        <v>0</v>
      </c>
      <c r="H252" s="85">
        <f>'Rashodi po aktiv. i izv.fin.'!H261</f>
        <v>0</v>
      </c>
      <c r="I252" s="185">
        <f t="shared" si="13"/>
        <v>0</v>
      </c>
      <c r="J252" s="185" t="e">
        <f t="shared" si="14"/>
        <v>#DIV/0!</v>
      </c>
    </row>
    <row r="253" spans="1:10" s="115" customFormat="1" ht="15" customHeight="1">
      <c r="A253" s="128"/>
      <c r="B253" s="128"/>
      <c r="C253" s="110">
        <v>3237</v>
      </c>
      <c r="D253" s="85" t="s">
        <v>1278</v>
      </c>
      <c r="E253" s="85">
        <f>'Rashodi po aktiv. i izv.fin.'!E262</f>
        <v>1353.77</v>
      </c>
      <c r="F253" s="85">
        <f>'Rashodi po aktiv. i izv.fin.'!F262</f>
        <v>0</v>
      </c>
      <c r="G253" s="85">
        <f>'Rashodi po aktiv. i izv.fin.'!G262</f>
        <v>0</v>
      </c>
      <c r="H253" s="85">
        <f>'Rashodi po aktiv. i izv.fin.'!H262</f>
        <v>0</v>
      </c>
      <c r="I253" s="185">
        <f t="shared" si="13"/>
        <v>0</v>
      </c>
      <c r="J253" s="185" t="e">
        <f t="shared" si="14"/>
        <v>#DIV/0!</v>
      </c>
    </row>
    <row r="254" spans="1:10" s="115" customFormat="1" ht="15" customHeight="1">
      <c r="A254" s="128"/>
      <c r="B254" s="128"/>
      <c r="C254" s="110">
        <v>3238</v>
      </c>
      <c r="D254" s="85" t="s">
        <v>1279</v>
      </c>
      <c r="E254" s="85">
        <f>'Rashodi po aktiv. i izv.fin.'!E263</f>
        <v>0</v>
      </c>
      <c r="F254" s="85">
        <f>'Rashodi po aktiv. i izv.fin.'!F263</f>
        <v>0</v>
      </c>
      <c r="G254" s="85">
        <f>'Rashodi po aktiv. i izv.fin.'!G263</f>
        <v>0</v>
      </c>
      <c r="H254" s="85">
        <f>'Rashodi po aktiv. i izv.fin.'!H263</f>
        <v>0</v>
      </c>
      <c r="I254" s="185" t="e">
        <f t="shared" si="13"/>
        <v>#DIV/0!</v>
      </c>
      <c r="J254" s="185" t="e">
        <f t="shared" si="14"/>
        <v>#DIV/0!</v>
      </c>
    </row>
    <row r="255" spans="1:10" s="115" customFormat="1" ht="15" customHeight="1">
      <c r="A255" s="128"/>
      <c r="B255" s="128"/>
      <c r="C255" s="110">
        <v>3239</v>
      </c>
      <c r="D255" s="85" t="s">
        <v>1280</v>
      </c>
      <c r="E255" s="85">
        <f>'Rashodi po aktiv. i izv.fin.'!E264</f>
        <v>0</v>
      </c>
      <c r="F255" s="85">
        <f>'Rashodi po aktiv. i izv.fin.'!F264</f>
        <v>0</v>
      </c>
      <c r="G255" s="85">
        <f>'Rashodi po aktiv. i izv.fin.'!G264</f>
        <v>0</v>
      </c>
      <c r="H255" s="85">
        <f>'Rashodi po aktiv. i izv.fin.'!H264</f>
        <v>0</v>
      </c>
      <c r="I255" s="185" t="e">
        <f t="shared" si="13"/>
        <v>#DIV/0!</v>
      </c>
      <c r="J255" s="185" t="e">
        <f t="shared" si="14"/>
        <v>#DIV/0!</v>
      </c>
    </row>
    <row r="256" spans="1:10" s="115" customFormat="1" ht="15" customHeight="1">
      <c r="A256" s="128"/>
      <c r="B256" s="128"/>
      <c r="C256" s="110">
        <v>3293</v>
      </c>
      <c r="D256" s="85" t="s">
        <v>1298</v>
      </c>
      <c r="E256" s="85">
        <f>'Rashodi po aktiv. i izv.fin.'!E265</f>
        <v>357.03</v>
      </c>
      <c r="F256" s="85">
        <f>'Rashodi po aktiv. i izv.fin.'!F265</f>
        <v>0</v>
      </c>
      <c r="G256" s="85">
        <f>'Rashodi po aktiv. i izv.fin.'!G265</f>
        <v>0</v>
      </c>
      <c r="H256" s="85">
        <f>'Rashodi po aktiv. i izv.fin.'!H265</f>
        <v>0</v>
      </c>
      <c r="I256" s="185">
        <f t="shared" si="13"/>
        <v>0</v>
      </c>
      <c r="J256" s="185" t="e">
        <f t="shared" si="14"/>
        <v>#DIV/0!</v>
      </c>
    </row>
    <row r="257" spans="1:10" s="115" customFormat="1" ht="15" customHeight="1">
      <c r="A257" s="128"/>
      <c r="B257" s="128">
        <v>35</v>
      </c>
      <c r="C257" s="110"/>
      <c r="D257" s="129" t="s">
        <v>1559</v>
      </c>
      <c r="E257" s="129">
        <f>E258</f>
        <v>46891.319999999992</v>
      </c>
      <c r="F257" s="129">
        <f>F258</f>
        <v>0</v>
      </c>
      <c r="G257" s="129">
        <f>G258</f>
        <v>10133</v>
      </c>
      <c r="H257" s="129">
        <f>H258</f>
        <v>10133.040000000001</v>
      </c>
      <c r="I257" s="187">
        <f t="shared" si="13"/>
        <v>21.609628391779122</v>
      </c>
      <c r="J257" s="187">
        <f t="shared" si="14"/>
        <v>100.00039474982731</v>
      </c>
    </row>
    <row r="258" spans="1:10" s="115" customFormat="1" ht="15" customHeight="1">
      <c r="A258" s="128"/>
      <c r="B258" s="128"/>
      <c r="C258" s="110">
        <v>3531</v>
      </c>
      <c r="D258" s="85" t="s">
        <v>1537</v>
      </c>
      <c r="E258" s="85">
        <f>'Rashodi po aktiv. i izv.fin.'!E267</f>
        <v>46891.319999999992</v>
      </c>
      <c r="F258" s="85">
        <f>'Rashodi po aktiv. i izv.fin.'!F267</f>
        <v>0</v>
      </c>
      <c r="G258" s="85">
        <f>'Rashodi po aktiv. i izv.fin.'!G267</f>
        <v>10133</v>
      </c>
      <c r="H258" s="85">
        <f>'Rashodi po aktiv. i izv.fin.'!H267</f>
        <v>10133.040000000001</v>
      </c>
      <c r="I258" s="185">
        <f t="shared" si="13"/>
        <v>21.609628391779122</v>
      </c>
      <c r="J258" s="185">
        <f t="shared" si="14"/>
        <v>100.00039474982731</v>
      </c>
    </row>
    <row r="259" spans="1:10" s="115" customFormat="1" ht="15" customHeight="1">
      <c r="A259" s="128"/>
      <c r="B259" s="128">
        <v>36</v>
      </c>
      <c r="C259" s="110"/>
      <c r="D259" s="129" t="s">
        <v>1645</v>
      </c>
      <c r="E259" s="129">
        <f>E260</f>
        <v>13589.48</v>
      </c>
      <c r="F259" s="129">
        <f>F260</f>
        <v>0</v>
      </c>
      <c r="G259" s="129">
        <f>G260</f>
        <v>0</v>
      </c>
      <c r="H259" s="129">
        <f>H260</f>
        <v>0</v>
      </c>
      <c r="I259" s="187">
        <f t="shared" si="13"/>
        <v>0</v>
      </c>
      <c r="J259" s="187" t="e">
        <f t="shared" si="14"/>
        <v>#DIV/0!</v>
      </c>
    </row>
    <row r="260" spans="1:10" s="115" customFormat="1" ht="15" customHeight="1">
      <c r="A260" s="128"/>
      <c r="B260" s="128"/>
      <c r="C260" s="110">
        <v>3693</v>
      </c>
      <c r="D260" s="85" t="s">
        <v>1540</v>
      </c>
      <c r="E260" s="85">
        <f>'Rashodi po aktiv. i izv.fin.'!E269</f>
        <v>13589.48</v>
      </c>
      <c r="F260" s="85">
        <f>'Rashodi po aktiv. i izv.fin.'!F269</f>
        <v>0</v>
      </c>
      <c r="G260" s="85">
        <f>'Rashodi po aktiv. i izv.fin.'!G269</f>
        <v>0</v>
      </c>
      <c r="H260" s="85">
        <f>'Rashodi po aktiv. i izv.fin.'!H269</f>
        <v>0</v>
      </c>
      <c r="I260" s="185">
        <f t="shared" si="13"/>
        <v>0</v>
      </c>
      <c r="J260" s="185" t="e">
        <f t="shared" si="14"/>
        <v>#DIV/0!</v>
      </c>
    </row>
    <row r="261" spans="1:10" s="115" customFormat="1" ht="15" customHeight="1">
      <c r="A261" s="128"/>
      <c r="B261" s="128">
        <v>38</v>
      </c>
      <c r="C261" s="110"/>
      <c r="D261" s="129" t="s">
        <v>1352</v>
      </c>
      <c r="E261" s="129">
        <f>E262</f>
        <v>4348.21</v>
      </c>
      <c r="F261" s="129">
        <f>F262</f>
        <v>0</v>
      </c>
      <c r="G261" s="129">
        <f>G262</f>
        <v>0</v>
      </c>
      <c r="H261" s="129">
        <f>H262</f>
        <v>0</v>
      </c>
      <c r="I261" s="187">
        <f t="shared" ref="I261:I324" si="17">H261/E260:E261*100</f>
        <v>0</v>
      </c>
      <c r="J261" s="187" t="e">
        <f t="shared" ref="J261:J324" si="18">H261/G261*100</f>
        <v>#DIV/0!</v>
      </c>
    </row>
    <row r="262" spans="1:10" s="115" customFormat="1" ht="15" customHeight="1">
      <c r="A262" s="128"/>
      <c r="B262" s="128"/>
      <c r="C262" s="110">
        <v>3813</v>
      </c>
      <c r="D262" s="85" t="s">
        <v>1539</v>
      </c>
      <c r="E262" s="85">
        <f>'Rashodi po aktiv. i izv.fin.'!E271</f>
        <v>4348.21</v>
      </c>
      <c r="F262" s="85">
        <f>'Rashodi po aktiv. i izv.fin.'!F271</f>
        <v>0</v>
      </c>
      <c r="G262" s="85">
        <f>'Rashodi po aktiv. i izv.fin.'!G271</f>
        <v>0</v>
      </c>
      <c r="H262" s="85">
        <f>'Rashodi po aktiv. i izv.fin.'!H271</f>
        <v>0</v>
      </c>
      <c r="I262" s="185">
        <f t="shared" si="17"/>
        <v>0</v>
      </c>
      <c r="J262" s="185" t="e">
        <f t="shared" si="18"/>
        <v>#DIV/0!</v>
      </c>
    </row>
    <row r="263" spans="1:10" s="115" customFormat="1" ht="15" customHeight="1">
      <c r="A263" s="128">
        <v>4</v>
      </c>
      <c r="B263" s="128"/>
      <c r="C263" s="110"/>
      <c r="D263" s="129" t="s">
        <v>1345</v>
      </c>
      <c r="E263" s="129">
        <f>E264</f>
        <v>29216.77</v>
      </c>
      <c r="F263" s="129">
        <f>F264</f>
        <v>0</v>
      </c>
      <c r="G263" s="129">
        <f>G264</f>
        <v>36042</v>
      </c>
      <c r="H263" s="129">
        <f>H264</f>
        <v>36042.33</v>
      </c>
      <c r="I263" s="187">
        <f t="shared" si="17"/>
        <v>123.36178845231693</v>
      </c>
      <c r="J263" s="187">
        <f t="shared" si="18"/>
        <v>100.00091559846847</v>
      </c>
    </row>
    <row r="264" spans="1:10" s="115" customFormat="1" ht="15" customHeight="1">
      <c r="A264" s="128"/>
      <c r="B264" s="128">
        <v>42</v>
      </c>
      <c r="C264" s="110"/>
      <c r="D264" s="129" t="s">
        <v>1346</v>
      </c>
      <c r="E264" s="129">
        <f>SUM(E265:E267)</f>
        <v>29216.77</v>
      </c>
      <c r="F264" s="129">
        <f>SUM(F265:F267)</f>
        <v>0</v>
      </c>
      <c r="G264" s="129">
        <f>SUM(G265:G267)</f>
        <v>36042</v>
      </c>
      <c r="H264" s="129">
        <f>SUM(H265:H267)</f>
        <v>36042.33</v>
      </c>
      <c r="I264" s="187">
        <f t="shared" si="17"/>
        <v>123.36178845231693</v>
      </c>
      <c r="J264" s="187">
        <f t="shared" si="18"/>
        <v>100.00091559846847</v>
      </c>
    </row>
    <row r="265" spans="1:10" s="115" customFormat="1" ht="15" customHeight="1">
      <c r="A265" s="128"/>
      <c r="B265" s="128"/>
      <c r="C265" s="110">
        <v>4221</v>
      </c>
      <c r="D265" s="85" t="s">
        <v>1287</v>
      </c>
      <c r="E265" s="85">
        <f>'Rashodi po aktiv. i izv.fin.'!E274</f>
        <v>0</v>
      </c>
      <c r="F265" s="85">
        <f>'Rashodi po aktiv. i izv.fin.'!F274</f>
        <v>0</v>
      </c>
      <c r="G265" s="85">
        <f>'Rashodi po aktiv. i izv.fin.'!G274</f>
        <v>0</v>
      </c>
      <c r="H265" s="85">
        <f>'Rashodi po aktiv. i izv.fin.'!H274</f>
        <v>0</v>
      </c>
      <c r="I265" s="185" t="e">
        <f t="shared" si="17"/>
        <v>#DIV/0!</v>
      </c>
      <c r="J265" s="185" t="e">
        <f t="shared" si="18"/>
        <v>#DIV/0!</v>
      </c>
    </row>
    <row r="266" spans="1:10" s="115" customFormat="1" ht="15" customHeight="1">
      <c r="A266" s="128"/>
      <c r="B266" s="128"/>
      <c r="C266" s="110">
        <v>4224</v>
      </c>
      <c r="D266" s="85" t="s">
        <v>1312</v>
      </c>
      <c r="E266" s="85">
        <f>'Rashodi po aktiv. i izv.fin.'!E275</f>
        <v>0</v>
      </c>
      <c r="F266" s="85">
        <f>'Rashodi po aktiv. i izv.fin.'!F275</f>
        <v>0</v>
      </c>
      <c r="G266" s="85">
        <f>'Rashodi po aktiv. i izv.fin.'!G275</f>
        <v>20250</v>
      </c>
      <c r="H266" s="85">
        <f>'Rashodi po aktiv. i izv.fin.'!H275</f>
        <v>20250.18</v>
      </c>
      <c r="I266" s="185" t="e">
        <f t="shared" si="17"/>
        <v>#DIV/0!</v>
      </c>
      <c r="J266" s="185">
        <f t="shared" si="18"/>
        <v>100.00088888888889</v>
      </c>
    </row>
    <row r="267" spans="1:10" s="115" customFormat="1" ht="15" customHeight="1">
      <c r="A267" s="128"/>
      <c r="B267" s="128"/>
      <c r="C267" s="110">
        <v>4262</v>
      </c>
      <c r="D267" s="85" t="s">
        <v>1411</v>
      </c>
      <c r="E267" s="85">
        <f>'Rashodi po aktiv. i izv.fin.'!E276</f>
        <v>29216.77</v>
      </c>
      <c r="F267" s="85">
        <f>'Rashodi po aktiv. i izv.fin.'!F276</f>
        <v>0</v>
      </c>
      <c r="G267" s="85">
        <f>'Rashodi po aktiv. i izv.fin.'!G276</f>
        <v>15792</v>
      </c>
      <c r="H267" s="85">
        <f>'Rashodi po aktiv. i izv.fin.'!H276</f>
        <v>15792.15</v>
      </c>
      <c r="I267" s="185">
        <f t="shared" si="17"/>
        <v>54.051662795031753</v>
      </c>
      <c r="J267" s="185">
        <f t="shared" si="18"/>
        <v>100.00094984802432</v>
      </c>
    </row>
    <row r="268" spans="1:10" s="115" customFormat="1" ht="15" customHeight="1">
      <c r="A268" s="321" t="s">
        <v>1510</v>
      </c>
      <c r="B268" s="345"/>
      <c r="C268" s="345"/>
      <c r="D268" s="346"/>
      <c r="E268" s="169">
        <f>E269+E297</f>
        <v>35672.800000000003</v>
      </c>
      <c r="F268" s="169">
        <f>F269+F297</f>
        <v>18922</v>
      </c>
      <c r="G268" s="169">
        <f>G269+G297</f>
        <v>14245</v>
      </c>
      <c r="H268" s="169">
        <f>H269+H297</f>
        <v>14244.33</v>
      </c>
      <c r="I268" s="170">
        <f t="shared" si="17"/>
        <v>39.930507277253255</v>
      </c>
      <c r="J268" s="170">
        <f t="shared" si="18"/>
        <v>99.995296595296594</v>
      </c>
    </row>
    <row r="269" spans="1:10" s="115" customFormat="1" ht="15" customHeight="1">
      <c r="A269" s="128">
        <v>3</v>
      </c>
      <c r="B269" s="128"/>
      <c r="C269" s="110"/>
      <c r="D269" s="129" t="s">
        <v>1358</v>
      </c>
      <c r="E269" s="129">
        <f>E270+E274+E291+E293+E295</f>
        <v>30516.890000000003</v>
      </c>
      <c r="F269" s="129">
        <f>F270+F274+F291+F293+F295</f>
        <v>18922</v>
      </c>
      <c r="G269" s="129">
        <f>G270+G274+G291+G293+G295</f>
        <v>7884</v>
      </c>
      <c r="H269" s="129">
        <f>H270+H274+H291+H293+H295</f>
        <v>7883.92</v>
      </c>
      <c r="I269" s="187">
        <f t="shared" si="17"/>
        <v>25.834611587222678</v>
      </c>
      <c r="J269" s="187">
        <f t="shared" si="18"/>
        <v>99.99898528665652</v>
      </c>
    </row>
    <row r="270" spans="1:10" s="115" customFormat="1" ht="15" customHeight="1">
      <c r="A270" s="128"/>
      <c r="B270" s="128">
        <v>31</v>
      </c>
      <c r="C270" s="110"/>
      <c r="D270" s="129" t="s">
        <v>1320</v>
      </c>
      <c r="E270" s="129">
        <f>SUM(E271:E273)</f>
        <v>14488.27</v>
      </c>
      <c r="F270" s="129">
        <f>SUM(F271:F273)</f>
        <v>18922</v>
      </c>
      <c r="G270" s="129">
        <f>SUM(G271:G273)</f>
        <v>5780</v>
      </c>
      <c r="H270" s="129">
        <f>SUM(H271:H273)</f>
        <v>5780.41</v>
      </c>
      <c r="I270" s="187">
        <f t="shared" si="17"/>
        <v>39.897171988097959</v>
      </c>
      <c r="J270" s="187">
        <f t="shared" si="18"/>
        <v>100.00709342560555</v>
      </c>
    </row>
    <row r="271" spans="1:10" s="115" customFormat="1" ht="15" customHeight="1">
      <c r="A271" s="128"/>
      <c r="B271" s="128"/>
      <c r="C271" s="110">
        <v>3111</v>
      </c>
      <c r="D271" s="85" t="s">
        <v>1397</v>
      </c>
      <c r="E271" s="85">
        <f>'Rashodi po aktiv. i izv.fin.'!E280</f>
        <v>12380.76</v>
      </c>
      <c r="F271" s="85">
        <f>'Rashodi po aktiv. i izv.fin.'!F280</f>
        <v>16242</v>
      </c>
      <c r="G271" s="85">
        <f>'Rashodi po aktiv. i izv.fin.'!G280</f>
        <v>4961</v>
      </c>
      <c r="H271" s="85">
        <f>'Rashodi po aktiv. i izv.fin.'!H280</f>
        <v>4961.71</v>
      </c>
      <c r="I271" s="185">
        <f t="shared" si="17"/>
        <v>40.075972718960713</v>
      </c>
      <c r="J271" s="185">
        <f t="shared" si="18"/>
        <v>100.0143116307196</v>
      </c>
    </row>
    <row r="272" spans="1:10" s="115" customFormat="1" ht="15" customHeight="1">
      <c r="A272" s="128"/>
      <c r="B272" s="128"/>
      <c r="C272" s="110">
        <v>3121</v>
      </c>
      <c r="D272" s="85" t="s">
        <v>1294</v>
      </c>
      <c r="E272" s="85">
        <f>'Rashodi po aktiv. i izv.fin.'!E281</f>
        <v>64.7</v>
      </c>
      <c r="F272" s="85">
        <f>'Rashodi po aktiv. i izv.fin.'!F281</f>
        <v>0</v>
      </c>
      <c r="G272" s="85">
        <f>'Rashodi po aktiv. i izv.fin.'!G281</f>
        <v>0</v>
      </c>
      <c r="H272" s="85">
        <f>'Rashodi po aktiv. i izv.fin.'!H281</f>
        <v>0</v>
      </c>
      <c r="I272" s="185">
        <f t="shared" si="17"/>
        <v>0</v>
      </c>
      <c r="J272" s="185" t="e">
        <f t="shared" si="18"/>
        <v>#DIV/0!</v>
      </c>
    </row>
    <row r="273" spans="1:10" s="115" customFormat="1" ht="15" customHeight="1">
      <c r="A273" s="128"/>
      <c r="B273" s="128"/>
      <c r="C273" s="110">
        <v>3132</v>
      </c>
      <c r="D273" s="85" t="s">
        <v>1356</v>
      </c>
      <c r="E273" s="85">
        <f>'Rashodi po aktiv. i izv.fin.'!E282</f>
        <v>2042.81</v>
      </c>
      <c r="F273" s="85">
        <f>'Rashodi po aktiv. i izv.fin.'!F282</f>
        <v>2680</v>
      </c>
      <c r="G273" s="85">
        <f>'Rashodi po aktiv. i izv.fin.'!G282</f>
        <v>819</v>
      </c>
      <c r="H273" s="85">
        <f>'Rashodi po aktiv. i izv.fin.'!H282</f>
        <v>818.7</v>
      </c>
      <c r="I273" s="185">
        <f t="shared" si="17"/>
        <v>40.077148633499938</v>
      </c>
      <c r="J273" s="185">
        <f t="shared" si="18"/>
        <v>99.963369963369956</v>
      </c>
    </row>
    <row r="274" spans="1:10" s="115" customFormat="1" ht="15" customHeight="1">
      <c r="A274" s="128"/>
      <c r="B274" s="128">
        <v>32</v>
      </c>
      <c r="C274" s="110"/>
      <c r="D274" s="129" t="s">
        <v>1323</v>
      </c>
      <c r="E274" s="129">
        <f>SUM(E275:E290)</f>
        <v>4588.2</v>
      </c>
      <c r="F274" s="129">
        <f>SUM(F275:F290)</f>
        <v>0</v>
      </c>
      <c r="G274" s="129">
        <f>SUM(G275:G290)</f>
        <v>316</v>
      </c>
      <c r="H274" s="129">
        <f>SUM(H275:H290)</f>
        <v>315.3</v>
      </c>
      <c r="I274" s="187">
        <f t="shared" si="17"/>
        <v>6.8719759382764494</v>
      </c>
      <c r="J274" s="187">
        <f t="shared" si="18"/>
        <v>99.778481012658233</v>
      </c>
    </row>
    <row r="275" spans="1:10" s="115" customFormat="1" ht="15" customHeight="1">
      <c r="A275" s="128"/>
      <c r="B275" s="128"/>
      <c r="C275" s="110">
        <v>3211</v>
      </c>
      <c r="D275" s="85" t="s">
        <v>1314</v>
      </c>
      <c r="E275" s="85">
        <f>'Rashodi po aktiv. i izv.fin.'!E284</f>
        <v>455.01</v>
      </c>
      <c r="F275" s="85">
        <f>'Rashodi po aktiv. i izv.fin.'!F284</f>
        <v>0</v>
      </c>
      <c r="G275" s="85">
        <f>'Rashodi po aktiv. i izv.fin.'!G284</f>
        <v>0</v>
      </c>
      <c r="H275" s="85">
        <f>'Rashodi po aktiv. i izv.fin.'!H284</f>
        <v>0</v>
      </c>
      <c r="I275" s="185">
        <f t="shared" si="17"/>
        <v>0</v>
      </c>
      <c r="J275" s="185" t="e">
        <f t="shared" si="18"/>
        <v>#DIV/0!</v>
      </c>
    </row>
    <row r="276" spans="1:10" s="115" customFormat="1" ht="15" customHeight="1">
      <c r="A276" s="128"/>
      <c r="B276" s="128"/>
      <c r="C276" s="110">
        <v>3212</v>
      </c>
      <c r="D276" s="85" t="s">
        <v>1265</v>
      </c>
      <c r="E276" s="85">
        <f>'Rashodi po aktiv. i izv.fin.'!E285</f>
        <v>58.3</v>
      </c>
      <c r="F276" s="85">
        <f>'Rashodi po aktiv. i izv.fin.'!F285</f>
        <v>0</v>
      </c>
      <c r="G276" s="85">
        <f>'Rashodi po aktiv. i izv.fin.'!G285</f>
        <v>23</v>
      </c>
      <c r="H276" s="85">
        <f>'Rashodi po aktiv. i izv.fin.'!H285</f>
        <v>22.8</v>
      </c>
      <c r="I276" s="185">
        <f t="shared" si="17"/>
        <v>39.108061749571185</v>
      </c>
      <c r="J276" s="185">
        <f t="shared" si="18"/>
        <v>99.130434782608702</v>
      </c>
    </row>
    <row r="277" spans="1:10" s="115" customFormat="1" ht="15" customHeight="1">
      <c r="A277" s="128"/>
      <c r="B277" s="128"/>
      <c r="C277" s="110">
        <v>3213</v>
      </c>
      <c r="D277" s="85" t="s">
        <v>1521</v>
      </c>
      <c r="E277" s="85">
        <f>'Rashodi po aktiv. i izv.fin.'!E286</f>
        <v>67.760000000000005</v>
      </c>
      <c r="F277" s="85">
        <f>'Rashodi po aktiv. i izv.fin.'!F286</f>
        <v>0</v>
      </c>
      <c r="G277" s="85">
        <f>'Rashodi po aktiv. i izv.fin.'!G286</f>
        <v>0</v>
      </c>
      <c r="H277" s="85">
        <f>'Rashodi po aktiv. i izv.fin.'!H286</f>
        <v>0</v>
      </c>
      <c r="I277" s="185">
        <f t="shared" si="17"/>
        <v>0</v>
      </c>
      <c r="J277" s="185" t="e">
        <f t="shared" si="18"/>
        <v>#DIV/0!</v>
      </c>
    </row>
    <row r="278" spans="1:10" s="115" customFormat="1" ht="15" customHeight="1">
      <c r="A278" s="128"/>
      <c r="B278" s="128"/>
      <c r="C278" s="110">
        <v>3221</v>
      </c>
      <c r="D278" s="85" t="s">
        <v>1267</v>
      </c>
      <c r="E278" s="85">
        <f>'Rashodi po aktiv. i izv.fin.'!E287</f>
        <v>0</v>
      </c>
      <c r="F278" s="85">
        <f>'Rashodi po aktiv. i izv.fin.'!F287</f>
        <v>0</v>
      </c>
      <c r="G278" s="85">
        <f>'Rashodi po aktiv. i izv.fin.'!G287</f>
        <v>0</v>
      </c>
      <c r="H278" s="85">
        <f>'Rashodi po aktiv. i izv.fin.'!H287</f>
        <v>0</v>
      </c>
      <c r="I278" s="185" t="e">
        <f t="shared" si="17"/>
        <v>#DIV/0!</v>
      </c>
      <c r="J278" s="185" t="e">
        <f t="shared" si="18"/>
        <v>#DIV/0!</v>
      </c>
    </row>
    <row r="279" spans="1:10" s="115" customFormat="1" ht="15" customHeight="1">
      <c r="A279" s="128"/>
      <c r="B279" s="128"/>
      <c r="C279" s="110">
        <v>3222</v>
      </c>
      <c r="D279" s="85" t="s">
        <v>1576</v>
      </c>
      <c r="E279" s="85">
        <f>'Rashodi po aktiv. i izv.fin.'!E288</f>
        <v>54.87</v>
      </c>
      <c r="F279" s="85">
        <f>'Rashodi po aktiv. i izv.fin.'!F288</f>
        <v>0</v>
      </c>
      <c r="G279" s="85">
        <f>'Rashodi po aktiv. i izv.fin.'!G288</f>
        <v>0</v>
      </c>
      <c r="H279" s="85">
        <f>'Rashodi po aktiv. i izv.fin.'!H288</f>
        <v>0</v>
      </c>
      <c r="I279" s="185">
        <f t="shared" si="17"/>
        <v>0</v>
      </c>
      <c r="J279" s="185" t="e">
        <f t="shared" si="18"/>
        <v>#DIV/0!</v>
      </c>
    </row>
    <row r="280" spans="1:10" s="115" customFormat="1" ht="15.75" customHeight="1">
      <c r="A280" s="128"/>
      <c r="B280" s="128"/>
      <c r="C280" s="110">
        <v>3223</v>
      </c>
      <c r="D280" s="85" t="s">
        <v>1269</v>
      </c>
      <c r="E280" s="85">
        <f>'Rashodi po aktiv. i izv.fin.'!E289</f>
        <v>0</v>
      </c>
      <c r="F280" s="85">
        <f>'Rashodi po aktiv. i izv.fin.'!F289</f>
        <v>0</v>
      </c>
      <c r="G280" s="85">
        <f>'Rashodi po aktiv. i izv.fin.'!G289</f>
        <v>0</v>
      </c>
      <c r="H280" s="85">
        <f>'Rashodi po aktiv. i izv.fin.'!H289</f>
        <v>0</v>
      </c>
      <c r="I280" s="185" t="e">
        <f t="shared" si="17"/>
        <v>#DIV/0!</v>
      </c>
      <c r="J280" s="185" t="e">
        <f t="shared" si="18"/>
        <v>#DIV/0!</v>
      </c>
    </row>
    <row r="281" spans="1:10" s="115" customFormat="1" ht="15" customHeight="1">
      <c r="A281" s="128"/>
      <c r="B281" s="128"/>
      <c r="C281" s="110">
        <v>3224</v>
      </c>
      <c r="D281" s="85" t="s">
        <v>1507</v>
      </c>
      <c r="E281" s="85">
        <f>'Rashodi po aktiv. i izv.fin.'!E290</f>
        <v>0</v>
      </c>
      <c r="F281" s="85">
        <f>'Rashodi po aktiv. i izv.fin.'!F290</f>
        <v>0</v>
      </c>
      <c r="G281" s="85">
        <f>'Rashodi po aktiv. i izv.fin.'!G290</f>
        <v>0</v>
      </c>
      <c r="H281" s="85">
        <f>'Rashodi po aktiv. i izv.fin.'!H290</f>
        <v>0</v>
      </c>
      <c r="I281" s="185" t="e">
        <f t="shared" si="17"/>
        <v>#DIV/0!</v>
      </c>
      <c r="J281" s="185" t="e">
        <f t="shared" si="18"/>
        <v>#DIV/0!</v>
      </c>
    </row>
    <row r="282" spans="1:10" s="115" customFormat="1" ht="15" customHeight="1">
      <c r="A282" s="128"/>
      <c r="B282" s="128"/>
      <c r="C282" s="110">
        <v>3231</v>
      </c>
      <c r="D282" s="85" t="s">
        <v>1272</v>
      </c>
      <c r="E282" s="85">
        <f>'Rashodi po aktiv. i izv.fin.'!E291</f>
        <v>220.98</v>
      </c>
      <c r="F282" s="85">
        <f>'Rashodi po aktiv. i izv.fin.'!F291</f>
        <v>0</v>
      </c>
      <c r="G282" s="85">
        <f>'Rashodi po aktiv. i izv.fin.'!G291</f>
        <v>0</v>
      </c>
      <c r="H282" s="85">
        <f>'Rashodi po aktiv. i izv.fin.'!H291</f>
        <v>0</v>
      </c>
      <c r="I282" s="185">
        <f t="shared" si="17"/>
        <v>0</v>
      </c>
      <c r="J282" s="185" t="e">
        <f t="shared" si="18"/>
        <v>#DIV/0!</v>
      </c>
    </row>
    <row r="283" spans="1:10" s="115" customFormat="1" ht="15" customHeight="1">
      <c r="A283" s="128"/>
      <c r="B283" s="128"/>
      <c r="C283" s="110">
        <v>3232</v>
      </c>
      <c r="D283" s="85" t="s">
        <v>1273</v>
      </c>
      <c r="E283" s="85">
        <f>'Rashodi po aktiv. i izv.fin.'!E292</f>
        <v>0</v>
      </c>
      <c r="F283" s="85">
        <f>'Rashodi po aktiv. i izv.fin.'!F292</f>
        <v>0</v>
      </c>
      <c r="G283" s="85">
        <f>'Rashodi po aktiv. i izv.fin.'!G292</f>
        <v>0</v>
      </c>
      <c r="H283" s="85">
        <f>'Rashodi po aktiv. i izv.fin.'!H292</f>
        <v>0</v>
      </c>
      <c r="I283" s="185" t="e">
        <f t="shared" si="17"/>
        <v>#DIV/0!</v>
      </c>
      <c r="J283" s="185" t="e">
        <f t="shared" si="18"/>
        <v>#DIV/0!</v>
      </c>
    </row>
    <row r="284" spans="1:10" s="115" customFormat="1" ht="15" customHeight="1">
      <c r="A284" s="128"/>
      <c r="B284" s="128"/>
      <c r="C284" s="110">
        <v>3233</v>
      </c>
      <c r="D284" s="85" t="s">
        <v>1274</v>
      </c>
      <c r="E284" s="85">
        <f>'Rashodi po aktiv. i izv.fin.'!E293</f>
        <v>0</v>
      </c>
      <c r="F284" s="85">
        <f>'Rashodi po aktiv. i izv.fin.'!F293</f>
        <v>0</v>
      </c>
      <c r="G284" s="85">
        <f>'Rashodi po aktiv. i izv.fin.'!G293</f>
        <v>293</v>
      </c>
      <c r="H284" s="85">
        <f>'Rashodi po aktiv. i izv.fin.'!H293</f>
        <v>292.5</v>
      </c>
      <c r="I284" s="185" t="e">
        <f t="shared" si="17"/>
        <v>#DIV/0!</v>
      </c>
      <c r="J284" s="185">
        <f t="shared" si="18"/>
        <v>99.829351535836182</v>
      </c>
    </row>
    <row r="285" spans="1:10" s="115" customFormat="1" ht="15" customHeight="1">
      <c r="A285" s="128"/>
      <c r="B285" s="128"/>
      <c r="C285" s="110">
        <v>3234</v>
      </c>
      <c r="D285" s="85" t="s">
        <v>1275</v>
      </c>
      <c r="E285" s="85">
        <f>'Rashodi po aktiv. i izv.fin.'!E294</f>
        <v>0</v>
      </c>
      <c r="F285" s="85">
        <f>'Rashodi po aktiv. i izv.fin.'!F294</f>
        <v>0</v>
      </c>
      <c r="G285" s="85">
        <f>'Rashodi po aktiv. i izv.fin.'!G294</f>
        <v>0</v>
      </c>
      <c r="H285" s="85">
        <f>'Rashodi po aktiv. i izv.fin.'!H294</f>
        <v>0</v>
      </c>
      <c r="I285" s="185" t="e">
        <f t="shared" si="17"/>
        <v>#DIV/0!</v>
      </c>
      <c r="J285" s="185" t="e">
        <f t="shared" si="18"/>
        <v>#DIV/0!</v>
      </c>
    </row>
    <row r="286" spans="1:10" s="115" customFormat="1" ht="15" customHeight="1">
      <c r="A286" s="128"/>
      <c r="B286" s="128"/>
      <c r="C286" s="110">
        <v>3235</v>
      </c>
      <c r="D286" s="85" t="s">
        <v>1276</v>
      </c>
      <c r="E286" s="85">
        <f>'Rashodi po aktiv. i izv.fin.'!E295</f>
        <v>3429.37</v>
      </c>
      <c r="F286" s="85">
        <f>'Rashodi po aktiv. i izv.fin.'!F295</f>
        <v>0</v>
      </c>
      <c r="G286" s="85">
        <f>'Rashodi po aktiv. i izv.fin.'!G295</f>
        <v>0</v>
      </c>
      <c r="H286" s="85">
        <f>'Rashodi po aktiv. i izv.fin.'!H295</f>
        <v>0</v>
      </c>
      <c r="I286" s="185">
        <f t="shared" si="17"/>
        <v>0</v>
      </c>
      <c r="J286" s="185" t="e">
        <f t="shared" si="18"/>
        <v>#DIV/0!</v>
      </c>
    </row>
    <row r="287" spans="1:10" s="115" customFormat="1" ht="15" customHeight="1">
      <c r="A287" s="128"/>
      <c r="B287" s="128"/>
      <c r="C287" s="110">
        <v>3237</v>
      </c>
      <c r="D287" s="85" t="s">
        <v>1278</v>
      </c>
      <c r="E287" s="85">
        <f>'Rashodi po aktiv. i izv.fin.'!E296</f>
        <v>238.9</v>
      </c>
      <c r="F287" s="85">
        <f>'Rashodi po aktiv. i izv.fin.'!F296</f>
        <v>0</v>
      </c>
      <c r="G287" s="85">
        <f>'Rashodi po aktiv. i izv.fin.'!G296</f>
        <v>0</v>
      </c>
      <c r="H287" s="85">
        <f>'Rashodi po aktiv. i izv.fin.'!H296</f>
        <v>0</v>
      </c>
      <c r="I287" s="185">
        <f t="shared" si="17"/>
        <v>0</v>
      </c>
      <c r="J287" s="185" t="e">
        <f t="shared" si="18"/>
        <v>#DIV/0!</v>
      </c>
    </row>
    <row r="288" spans="1:10" s="115" customFormat="1" ht="15" customHeight="1">
      <c r="A288" s="128"/>
      <c r="B288" s="128"/>
      <c r="C288" s="110">
        <v>3238</v>
      </c>
      <c r="D288" s="85" t="s">
        <v>1279</v>
      </c>
      <c r="E288" s="85">
        <f>'Rashodi po aktiv. i izv.fin.'!E297</f>
        <v>0</v>
      </c>
      <c r="F288" s="85">
        <f>'Rashodi po aktiv. i izv.fin.'!F297</f>
        <v>0</v>
      </c>
      <c r="G288" s="85">
        <f>'Rashodi po aktiv. i izv.fin.'!G297</f>
        <v>0</v>
      </c>
      <c r="H288" s="85">
        <f>'Rashodi po aktiv. i izv.fin.'!H297</f>
        <v>0</v>
      </c>
      <c r="I288" s="185" t="e">
        <f t="shared" si="17"/>
        <v>#DIV/0!</v>
      </c>
      <c r="J288" s="185" t="e">
        <f t="shared" si="18"/>
        <v>#DIV/0!</v>
      </c>
    </row>
    <row r="289" spans="1:10" s="115" customFormat="1" ht="15" customHeight="1">
      <c r="A289" s="128"/>
      <c r="B289" s="128"/>
      <c r="C289" s="110">
        <v>3239</v>
      </c>
      <c r="D289" s="85" t="s">
        <v>1280</v>
      </c>
      <c r="E289" s="85">
        <f>'Rashodi po aktiv. i izv.fin.'!E298</f>
        <v>0</v>
      </c>
      <c r="F289" s="85">
        <f>'Rashodi po aktiv. i izv.fin.'!F298</f>
        <v>0</v>
      </c>
      <c r="G289" s="85">
        <f>'Rashodi po aktiv. i izv.fin.'!G298</f>
        <v>0</v>
      </c>
      <c r="H289" s="85">
        <f>'Rashodi po aktiv. i izv.fin.'!H298</f>
        <v>0</v>
      </c>
      <c r="I289" s="185" t="e">
        <f t="shared" si="17"/>
        <v>#DIV/0!</v>
      </c>
      <c r="J289" s="185" t="e">
        <f t="shared" si="18"/>
        <v>#DIV/0!</v>
      </c>
    </row>
    <row r="290" spans="1:10" s="115" customFormat="1" ht="15" customHeight="1">
      <c r="A290" s="128"/>
      <c r="B290" s="128"/>
      <c r="C290" s="110">
        <v>3293</v>
      </c>
      <c r="D290" s="85" t="s">
        <v>1298</v>
      </c>
      <c r="E290" s="85">
        <f>'Rashodi po aktiv. i izv.fin.'!E299</f>
        <v>63.01</v>
      </c>
      <c r="F290" s="85">
        <f>'Rashodi po aktiv. i izv.fin.'!F299</f>
        <v>0</v>
      </c>
      <c r="G290" s="85">
        <f>'Rashodi po aktiv. i izv.fin.'!G299</f>
        <v>0</v>
      </c>
      <c r="H290" s="85">
        <f>'Rashodi po aktiv. i izv.fin.'!H299</f>
        <v>0</v>
      </c>
      <c r="I290" s="185">
        <f t="shared" si="17"/>
        <v>0</v>
      </c>
      <c r="J290" s="185" t="e">
        <f t="shared" si="18"/>
        <v>#DIV/0!</v>
      </c>
    </row>
    <row r="291" spans="1:10" s="115" customFormat="1" ht="15" customHeight="1">
      <c r="A291" s="128"/>
      <c r="B291" s="128">
        <v>35</v>
      </c>
      <c r="C291" s="110"/>
      <c r="D291" s="129" t="s">
        <v>1559</v>
      </c>
      <c r="E291" s="129">
        <f>E292</f>
        <v>8274.93</v>
      </c>
      <c r="F291" s="129">
        <f>F292</f>
        <v>0</v>
      </c>
      <c r="G291" s="129">
        <f>G292</f>
        <v>1788</v>
      </c>
      <c r="H291" s="129">
        <f>H292</f>
        <v>1788.21</v>
      </c>
      <c r="I291" s="187">
        <f t="shared" si="17"/>
        <v>21.609971323020254</v>
      </c>
      <c r="J291" s="187">
        <f t="shared" si="18"/>
        <v>100.01174496644296</v>
      </c>
    </row>
    <row r="292" spans="1:10" s="115" customFormat="1" ht="15" customHeight="1">
      <c r="A292" s="128"/>
      <c r="B292" s="128"/>
      <c r="C292" s="110">
        <v>3531</v>
      </c>
      <c r="D292" s="85" t="s">
        <v>1537</v>
      </c>
      <c r="E292" s="85">
        <f>'Rashodi po aktiv. i izv.fin.'!E301</f>
        <v>8274.93</v>
      </c>
      <c r="F292" s="85">
        <f>'Rashodi po aktiv. i izv.fin.'!F301</f>
        <v>0</v>
      </c>
      <c r="G292" s="85">
        <f>'Rashodi po aktiv. i izv.fin.'!G301</f>
        <v>1788</v>
      </c>
      <c r="H292" s="85">
        <f>'Rashodi po aktiv. i izv.fin.'!H301</f>
        <v>1788.21</v>
      </c>
      <c r="I292" s="185">
        <f t="shared" si="17"/>
        <v>21.609971323020254</v>
      </c>
      <c r="J292" s="185">
        <f t="shared" si="18"/>
        <v>100.01174496644296</v>
      </c>
    </row>
    <row r="293" spans="1:10" s="115" customFormat="1" ht="15" customHeight="1">
      <c r="A293" s="128"/>
      <c r="B293" s="128">
        <v>36</v>
      </c>
      <c r="C293" s="110"/>
      <c r="D293" s="129" t="s">
        <v>1645</v>
      </c>
      <c r="E293" s="129">
        <f>E294</f>
        <v>2398.15</v>
      </c>
      <c r="F293" s="129">
        <f>F294</f>
        <v>0</v>
      </c>
      <c r="G293" s="129">
        <f>G294</f>
        <v>0</v>
      </c>
      <c r="H293" s="129">
        <f>H294</f>
        <v>0</v>
      </c>
      <c r="I293" s="187">
        <f t="shared" si="17"/>
        <v>0</v>
      </c>
      <c r="J293" s="187" t="e">
        <f t="shared" si="18"/>
        <v>#DIV/0!</v>
      </c>
    </row>
    <row r="294" spans="1:10" s="115" customFormat="1" ht="15" customHeight="1">
      <c r="A294" s="128"/>
      <c r="B294" s="128"/>
      <c r="C294" s="110">
        <v>3691</v>
      </c>
      <c r="D294" s="85" t="s">
        <v>1541</v>
      </c>
      <c r="E294" s="85">
        <f>'Rashodi po aktiv. i izv.fin.'!E303</f>
        <v>2398.15</v>
      </c>
      <c r="F294" s="85">
        <f>'Rashodi po aktiv. i izv.fin.'!F303</f>
        <v>0</v>
      </c>
      <c r="G294" s="85">
        <f>'Rashodi po aktiv. i izv.fin.'!G303</f>
        <v>0</v>
      </c>
      <c r="H294" s="85">
        <f>'Rashodi po aktiv. i izv.fin.'!H303</f>
        <v>0</v>
      </c>
      <c r="I294" s="185">
        <f t="shared" si="17"/>
        <v>0</v>
      </c>
      <c r="J294" s="185" t="e">
        <f t="shared" si="18"/>
        <v>#DIV/0!</v>
      </c>
    </row>
    <row r="295" spans="1:10" s="115" customFormat="1" ht="15" customHeight="1">
      <c r="A295" s="128"/>
      <c r="B295" s="128">
        <v>38</v>
      </c>
      <c r="C295" s="110"/>
      <c r="D295" s="129" t="s">
        <v>1352</v>
      </c>
      <c r="E295" s="129">
        <f>E296</f>
        <v>767.34</v>
      </c>
      <c r="F295" s="129">
        <f>F296</f>
        <v>0</v>
      </c>
      <c r="G295" s="129">
        <f>G296</f>
        <v>0</v>
      </c>
      <c r="H295" s="129">
        <f>H296</f>
        <v>0</v>
      </c>
      <c r="I295" s="187">
        <f t="shared" si="17"/>
        <v>0</v>
      </c>
      <c r="J295" s="187" t="e">
        <f t="shared" si="18"/>
        <v>#DIV/0!</v>
      </c>
    </row>
    <row r="296" spans="1:10" s="115" customFormat="1" ht="15" customHeight="1">
      <c r="A296" s="128"/>
      <c r="B296" s="128"/>
      <c r="C296" s="110">
        <v>3813</v>
      </c>
      <c r="D296" s="85" t="s">
        <v>1539</v>
      </c>
      <c r="E296" s="85">
        <f>'Rashodi po aktiv. i izv.fin.'!E305</f>
        <v>767.34</v>
      </c>
      <c r="F296" s="85">
        <f>'Rashodi po aktiv. i izv.fin.'!F305</f>
        <v>0</v>
      </c>
      <c r="G296" s="85">
        <f>'Rashodi po aktiv. i izv.fin.'!G305</f>
        <v>0</v>
      </c>
      <c r="H296" s="85">
        <f>'Rashodi po aktiv. i izv.fin.'!H305</f>
        <v>0</v>
      </c>
      <c r="I296" s="185">
        <f t="shared" si="17"/>
        <v>0</v>
      </c>
      <c r="J296" s="185" t="e">
        <f t="shared" si="18"/>
        <v>#DIV/0!</v>
      </c>
    </row>
    <row r="297" spans="1:10" s="115" customFormat="1" ht="15" customHeight="1">
      <c r="A297" s="128">
        <v>4</v>
      </c>
      <c r="B297" s="128"/>
      <c r="C297" s="110"/>
      <c r="D297" s="129" t="s">
        <v>1345</v>
      </c>
      <c r="E297" s="129">
        <f>E298</f>
        <v>5155.91</v>
      </c>
      <c r="F297" s="129">
        <f>F298</f>
        <v>0</v>
      </c>
      <c r="G297" s="129">
        <f>G298</f>
        <v>6361</v>
      </c>
      <c r="H297" s="129">
        <f>H298</f>
        <v>6360.41</v>
      </c>
      <c r="I297" s="187">
        <f t="shared" si="17"/>
        <v>123.36154044581849</v>
      </c>
      <c r="J297" s="187">
        <f t="shared" si="18"/>
        <v>99.990724728816232</v>
      </c>
    </row>
    <row r="298" spans="1:10" s="115" customFormat="1" ht="15" customHeight="1">
      <c r="A298" s="128"/>
      <c r="B298" s="128">
        <v>42</v>
      </c>
      <c r="C298" s="110"/>
      <c r="D298" s="129" t="s">
        <v>1346</v>
      </c>
      <c r="E298" s="129">
        <f>SUM(E299:E301)</f>
        <v>5155.91</v>
      </c>
      <c r="F298" s="129">
        <f>SUM(F299:F301)</f>
        <v>0</v>
      </c>
      <c r="G298" s="129">
        <f>SUM(G299:G301)</f>
        <v>6361</v>
      </c>
      <c r="H298" s="129">
        <f>SUM(H299:H301)</f>
        <v>6360.41</v>
      </c>
      <c r="I298" s="187">
        <f t="shared" si="17"/>
        <v>123.36154044581849</v>
      </c>
      <c r="J298" s="187">
        <f t="shared" si="18"/>
        <v>99.990724728816232</v>
      </c>
    </row>
    <row r="299" spans="1:10" s="115" customFormat="1" ht="15" customHeight="1">
      <c r="A299" s="128"/>
      <c r="B299" s="128"/>
      <c r="C299" s="110">
        <v>4221</v>
      </c>
      <c r="D299" s="85" t="s">
        <v>1287</v>
      </c>
      <c r="E299" s="85">
        <f>'Rashodi po aktiv. i izv.fin.'!E308</f>
        <v>0</v>
      </c>
      <c r="F299" s="85">
        <f>'Rashodi po aktiv. i izv.fin.'!F308</f>
        <v>0</v>
      </c>
      <c r="G299" s="85">
        <f>'Rashodi po aktiv. i izv.fin.'!G308</f>
        <v>0</v>
      </c>
      <c r="H299" s="85">
        <f>'Rashodi po aktiv. i izv.fin.'!H308</f>
        <v>0</v>
      </c>
      <c r="I299" s="185" t="e">
        <f t="shared" si="17"/>
        <v>#DIV/0!</v>
      </c>
      <c r="J299" s="185" t="e">
        <f t="shared" si="18"/>
        <v>#DIV/0!</v>
      </c>
    </row>
    <row r="300" spans="1:10" s="115" customFormat="1" ht="15" customHeight="1">
      <c r="A300" s="128"/>
      <c r="B300" s="128"/>
      <c r="C300" s="110">
        <v>4224</v>
      </c>
      <c r="D300" s="85" t="s">
        <v>1312</v>
      </c>
      <c r="E300" s="85">
        <f>'Rashodi po aktiv. i izv.fin.'!E309</f>
        <v>0</v>
      </c>
      <c r="F300" s="85">
        <f>'Rashodi po aktiv. i izv.fin.'!F309</f>
        <v>0</v>
      </c>
      <c r="G300" s="85">
        <f>'Rashodi po aktiv. i izv.fin.'!G309</f>
        <v>3574</v>
      </c>
      <c r="H300" s="85">
        <f>'Rashodi po aktiv. i izv.fin.'!H309</f>
        <v>3573.56</v>
      </c>
      <c r="I300" s="185" t="e">
        <f t="shared" si="17"/>
        <v>#DIV/0!</v>
      </c>
      <c r="J300" s="185">
        <f t="shared" si="18"/>
        <v>99.987688864017912</v>
      </c>
    </row>
    <row r="301" spans="1:10" s="115" customFormat="1" ht="15" customHeight="1">
      <c r="A301" s="128"/>
      <c r="B301" s="128"/>
      <c r="C301" s="110">
        <v>4262</v>
      </c>
      <c r="D301" s="85" t="s">
        <v>1411</v>
      </c>
      <c r="E301" s="85">
        <f>'Rashodi po aktiv. i izv.fin.'!E310</f>
        <v>5155.91</v>
      </c>
      <c r="F301" s="85">
        <f>'Rashodi po aktiv. i izv.fin.'!F310</f>
        <v>0</v>
      </c>
      <c r="G301" s="85">
        <f>'Rashodi po aktiv. i izv.fin.'!G310</f>
        <v>2787</v>
      </c>
      <c r="H301" s="85">
        <f>'Rashodi po aktiv. i izv.fin.'!H310</f>
        <v>2786.85</v>
      </c>
      <c r="I301" s="185">
        <f t="shared" si="17"/>
        <v>54.051564127380033</v>
      </c>
      <c r="J301" s="185">
        <f t="shared" si="18"/>
        <v>99.994617868675988</v>
      </c>
    </row>
    <row r="302" spans="1:10" s="115" customFormat="1" ht="30" customHeight="1">
      <c r="A302" s="321" t="s">
        <v>1428</v>
      </c>
      <c r="B302" s="345"/>
      <c r="C302" s="345"/>
      <c r="D302" s="346"/>
      <c r="E302" s="169">
        <f>E303+E356+E422+E474+E521+E542</f>
        <v>2487887</v>
      </c>
      <c r="F302" s="169">
        <f>F303+F356+F422+F474+F521+F542</f>
        <v>1871347.1340500365</v>
      </c>
      <c r="G302" s="169">
        <f>G303+G356+G422+G474+G521+G542</f>
        <v>2189502</v>
      </c>
      <c r="H302" s="169">
        <f>H303+H356+H422+H474+H521+H542</f>
        <v>2020077.6800000002</v>
      </c>
      <c r="I302" s="170">
        <f t="shared" si="17"/>
        <v>81.196520581521597</v>
      </c>
      <c r="J302" s="170">
        <f t="shared" si="18"/>
        <v>92.261970073560121</v>
      </c>
    </row>
    <row r="303" spans="1:10" s="115" customFormat="1" ht="15" customHeight="1">
      <c r="A303" s="321" t="s">
        <v>1263</v>
      </c>
      <c r="B303" s="345"/>
      <c r="C303" s="345"/>
      <c r="D303" s="346"/>
      <c r="E303" s="169">
        <f>E304+E347</f>
        <v>838627</v>
      </c>
      <c r="F303" s="169">
        <f>F304+F347</f>
        <v>841134.11639790295</v>
      </c>
      <c r="G303" s="169">
        <f>G304+G347</f>
        <v>884690</v>
      </c>
      <c r="H303" s="169">
        <f>H304+H347</f>
        <v>827562.24000000011</v>
      </c>
      <c r="I303" s="170">
        <f t="shared" si="17"/>
        <v>98.680610092448745</v>
      </c>
      <c r="J303" s="170">
        <f t="shared" si="18"/>
        <v>93.542623969978195</v>
      </c>
    </row>
    <row r="304" spans="1:10" s="115" customFormat="1" ht="15" customHeight="1">
      <c r="A304" s="128">
        <v>3</v>
      </c>
      <c r="B304" s="128"/>
      <c r="C304" s="110"/>
      <c r="D304" s="129" t="s">
        <v>1358</v>
      </c>
      <c r="E304" s="129">
        <f>E305+E312+E337+E342+E344</f>
        <v>834831</v>
      </c>
      <c r="F304" s="129">
        <f>F305+F312+F337+F342+F344</f>
        <v>813262.32663083146</v>
      </c>
      <c r="G304" s="129">
        <f>G305+G312+G337+G342+G344</f>
        <v>884190</v>
      </c>
      <c r="H304" s="129">
        <f>H305+H312+H337+H342+H344</f>
        <v>827230.43</v>
      </c>
      <c r="I304" s="187">
        <f t="shared" si="17"/>
        <v>99.089567828698264</v>
      </c>
      <c r="J304" s="187">
        <f t="shared" si="18"/>
        <v>93.557994322487261</v>
      </c>
    </row>
    <row r="305" spans="1:10" s="115" customFormat="1" ht="15" customHeight="1">
      <c r="A305" s="128"/>
      <c r="B305" s="128">
        <v>31</v>
      </c>
      <c r="C305" s="110"/>
      <c r="D305" s="129" t="s">
        <v>1320</v>
      </c>
      <c r="E305" s="129">
        <f>SUM(E306:E311)</f>
        <v>439692</v>
      </c>
      <c r="F305" s="129">
        <f>SUM(F306:F311)</f>
        <v>429162.51907890372</v>
      </c>
      <c r="G305" s="129">
        <f>SUM(G306:G311)</f>
        <v>391033</v>
      </c>
      <c r="H305" s="129">
        <f>SUM(H306:H311)</f>
        <v>366503.43</v>
      </c>
      <c r="I305" s="187">
        <f t="shared" si="17"/>
        <v>83.354582298518054</v>
      </c>
      <c r="J305" s="187">
        <f t="shared" si="18"/>
        <v>93.726982121713505</v>
      </c>
    </row>
    <row r="306" spans="1:10" s="115" customFormat="1" ht="15" customHeight="1">
      <c r="A306" s="128"/>
      <c r="B306" s="128"/>
      <c r="C306" s="131" t="s">
        <v>1431</v>
      </c>
      <c r="D306" s="85" t="s">
        <v>1397</v>
      </c>
      <c r="E306" s="85">
        <f>'Rashodi po aktiv. i izv.fin.'!E455+'Rashodi po aktiv. i izv.fin.'!E486+'Rashodi po aktiv. i izv.fin.'!E567+'Rashodi po aktiv. i izv.fin.'!E905</f>
        <v>268219</v>
      </c>
      <c r="F306" s="85">
        <f>'Rashodi po aktiv. i izv.fin.'!F455+'Rashodi po aktiv. i izv.fin.'!F486+'Rashodi po aktiv. i izv.fin.'!F567+'Rashodi po aktiv. i izv.fin.'!F905</f>
        <v>263454.77470303269</v>
      </c>
      <c r="G306" s="85">
        <f>'Rashodi po aktiv. i izv.fin.'!G455+'Rashodi po aktiv. i izv.fin.'!G486+'Rashodi po aktiv. i izv.fin.'!G567+'Rashodi po aktiv. i izv.fin.'!G905</f>
        <v>229900</v>
      </c>
      <c r="H306" s="85">
        <f>'Rashodi po aktiv. i izv.fin.'!H455+'Rashodi po aktiv. i izv.fin.'!H486+'Rashodi po aktiv. i izv.fin.'!H567+'Rashodi po aktiv. i izv.fin.'!H905</f>
        <v>220771.68</v>
      </c>
      <c r="I306" s="185">
        <f t="shared" si="17"/>
        <v>82.310231564505116</v>
      </c>
      <c r="J306" s="185">
        <f t="shared" si="18"/>
        <v>96.029438886472377</v>
      </c>
    </row>
    <row r="307" spans="1:10" s="115" customFormat="1" ht="15" customHeight="1">
      <c r="A307" s="128"/>
      <c r="B307" s="128"/>
      <c r="C307" s="131">
        <v>3112</v>
      </c>
      <c r="D307" s="85" t="s">
        <v>1475</v>
      </c>
      <c r="E307" s="85">
        <f>'Rashodi po aktiv. i izv.fin.'!E568+'Rashodi po aktiv. i izv.fin.'!E487</f>
        <v>0</v>
      </c>
      <c r="F307" s="85">
        <f>'Rashodi po aktiv. i izv.fin.'!F568+'Rashodi po aktiv. i izv.fin.'!F487</f>
        <v>663.61404207313024</v>
      </c>
      <c r="G307" s="85">
        <f>'Rashodi po aktiv. i izv.fin.'!G568+'Rashodi po aktiv. i izv.fin.'!G487</f>
        <v>3200</v>
      </c>
      <c r="H307" s="85">
        <f>'Rashodi po aktiv. i izv.fin.'!H568+'Rashodi po aktiv. i izv.fin.'!H487</f>
        <v>2985.91</v>
      </c>
      <c r="I307" s="185" t="e">
        <f t="shared" si="17"/>
        <v>#DIV/0!</v>
      </c>
      <c r="J307" s="185">
        <f t="shared" si="18"/>
        <v>93.309687499999995</v>
      </c>
    </row>
    <row r="308" spans="1:10" s="115" customFormat="1" ht="15" customHeight="1">
      <c r="A308" s="128"/>
      <c r="B308" s="128"/>
      <c r="C308" s="131">
        <v>3113</v>
      </c>
      <c r="D308" s="85" t="s">
        <v>1505</v>
      </c>
      <c r="E308" s="85">
        <f>'Rashodi po aktiv. i izv.fin.'!E488</f>
        <v>0</v>
      </c>
      <c r="F308" s="85">
        <f>'Rashodi po aktiv. i izv.fin.'!F488</f>
        <v>0</v>
      </c>
      <c r="G308" s="85">
        <f>'Rashodi po aktiv. i izv.fin.'!G488</f>
        <v>0</v>
      </c>
      <c r="H308" s="85">
        <f>'Rashodi po aktiv. i izv.fin.'!H488</f>
        <v>0</v>
      </c>
      <c r="I308" s="185" t="e">
        <f t="shared" si="17"/>
        <v>#DIV/0!</v>
      </c>
      <c r="J308" s="185" t="e">
        <f t="shared" si="18"/>
        <v>#DIV/0!</v>
      </c>
    </row>
    <row r="309" spans="1:10" s="115" customFormat="1" ht="15" customHeight="1">
      <c r="A309" s="128"/>
      <c r="B309" s="128"/>
      <c r="C309" s="131">
        <v>3121</v>
      </c>
      <c r="D309" s="85" t="s">
        <v>1294</v>
      </c>
      <c r="E309" s="85">
        <f>'Rashodi po aktiv. i izv.fin.'!E569+'Rashodi po aktiv. i izv.fin.'!E456+'Rashodi po aktiv. i izv.fin.'!E943</f>
        <v>127218</v>
      </c>
      <c r="F309" s="85">
        <f>'Rashodi po aktiv. i izv.fin.'!F569+'Rashodi po aktiv. i izv.fin.'!F456+'Rashodi po aktiv. i izv.fin.'!F943</f>
        <v>121574.09250779745</v>
      </c>
      <c r="G309" s="85">
        <f>'Rashodi po aktiv. i izv.fin.'!G569+'Rashodi po aktiv. i izv.fin.'!G456+'Rashodi po aktiv. i izv.fin.'!G943</f>
        <v>120000</v>
      </c>
      <c r="H309" s="85">
        <f>'Rashodi po aktiv. i izv.fin.'!H569+'Rashodi po aktiv. i izv.fin.'!H456+'Rashodi po aktiv. i izv.fin.'!H943</f>
        <v>106318.52</v>
      </c>
      <c r="I309" s="185">
        <f t="shared" si="17"/>
        <v>83.571915923847257</v>
      </c>
      <c r="J309" s="185">
        <f t="shared" si="18"/>
        <v>88.598766666666677</v>
      </c>
    </row>
    <row r="310" spans="1:10" s="115" customFormat="1" ht="15" customHeight="1">
      <c r="A310" s="128"/>
      <c r="B310" s="128"/>
      <c r="C310" s="131" t="s">
        <v>1432</v>
      </c>
      <c r="D310" s="85" t="s">
        <v>1356</v>
      </c>
      <c r="E310" s="85">
        <f>'Rashodi po aktiv. i izv.fin.'!E457+'Rashodi po aktiv. i izv.fin.'!E489+'Rashodi po aktiv. i izv.fin.'!E570+'Rashodi po aktiv. i izv.fin.'!E906</f>
        <v>44246</v>
      </c>
      <c r="F310" s="85">
        <f>'Rashodi po aktiv. i izv.fin.'!F457+'Rashodi po aktiv. i izv.fin.'!F489+'Rashodi po aktiv. i izv.fin.'!F570+'Rashodi po aktiv. i izv.fin.'!F906</f>
        <v>43470.037826000393</v>
      </c>
      <c r="G310" s="85">
        <f>'Rashodi po aktiv. i izv.fin.'!G457+'Rashodi po aktiv. i izv.fin.'!G489+'Rashodi po aktiv. i izv.fin.'!G570+'Rashodi po aktiv. i izv.fin.'!G906</f>
        <v>37933</v>
      </c>
      <c r="H310" s="85">
        <f>'Rashodi po aktiv. i izv.fin.'!H457+'Rashodi po aktiv. i izv.fin.'!H489+'Rashodi po aktiv. i izv.fin.'!H570+'Rashodi po aktiv. i izv.fin.'!H906</f>
        <v>36427.32</v>
      </c>
      <c r="I310" s="185">
        <f t="shared" si="17"/>
        <v>82.329069294399488</v>
      </c>
      <c r="J310" s="185">
        <f t="shared" si="18"/>
        <v>96.030685682650983</v>
      </c>
    </row>
    <row r="311" spans="1:10" s="115" customFormat="1" ht="15" customHeight="1">
      <c r="A311" s="128"/>
      <c r="B311" s="128"/>
      <c r="C311" s="131" t="s">
        <v>1433</v>
      </c>
      <c r="D311" s="85" t="s">
        <v>1476</v>
      </c>
      <c r="E311" s="85">
        <f>'Rashodi po aktiv. i izv.fin.'!E458+'Rashodi po aktiv. i izv.fin.'!E571+'Rashodi po aktiv. i izv.fin.'!E907+'Rashodi po aktiv. i izv.fin.'!E490</f>
        <v>9</v>
      </c>
      <c r="F311" s="85">
        <f>'Rashodi po aktiv. i izv.fin.'!F458+'Rashodi po aktiv. i izv.fin.'!F571+'Rashodi po aktiv. i izv.fin.'!F907+'Rashodi po aktiv. i izv.fin.'!F490</f>
        <v>0</v>
      </c>
      <c r="G311" s="85">
        <f>'Rashodi po aktiv. i izv.fin.'!G458+'Rashodi po aktiv. i izv.fin.'!G571+'Rashodi po aktiv. i izv.fin.'!G907+'Rashodi po aktiv. i izv.fin.'!G490</f>
        <v>0</v>
      </c>
      <c r="H311" s="85">
        <f>'Rashodi po aktiv. i izv.fin.'!H458+'Rashodi po aktiv. i izv.fin.'!H571+'Rashodi po aktiv. i izv.fin.'!H907+'Rashodi po aktiv. i izv.fin.'!H490</f>
        <v>0</v>
      </c>
      <c r="I311" s="185">
        <f t="shared" si="17"/>
        <v>0</v>
      </c>
      <c r="J311" s="185" t="e">
        <f t="shared" si="18"/>
        <v>#DIV/0!</v>
      </c>
    </row>
    <row r="312" spans="1:10" s="115" customFormat="1" ht="15" customHeight="1">
      <c r="A312" s="128"/>
      <c r="B312" s="128">
        <v>32</v>
      </c>
      <c r="C312" s="131"/>
      <c r="D312" s="129" t="s">
        <v>1323</v>
      </c>
      <c r="E312" s="129">
        <f>SUM(E313:E336)</f>
        <v>353742</v>
      </c>
      <c r="F312" s="129">
        <f>SUM(F313:F336)</f>
        <v>353839.00723339309</v>
      </c>
      <c r="G312" s="129">
        <f>SUM(G313:G336)</f>
        <v>450179</v>
      </c>
      <c r="H312" s="129">
        <f>SUM(H313:H336)</f>
        <v>418665.40000000008</v>
      </c>
      <c r="I312" s="187">
        <f t="shared" si="17"/>
        <v>118.35331965104514</v>
      </c>
      <c r="J312" s="187">
        <f t="shared" si="18"/>
        <v>92.999762316767359</v>
      </c>
    </row>
    <row r="313" spans="1:10" s="115" customFormat="1" ht="15" customHeight="1">
      <c r="A313" s="128"/>
      <c r="B313" s="128"/>
      <c r="C313" s="131" t="s">
        <v>1464</v>
      </c>
      <c r="D313" s="85" t="s">
        <v>1264</v>
      </c>
      <c r="E313" s="85">
        <f>'Rashodi po aktiv. i izv.fin.'!E460+'Rashodi po aktiv. i izv.fin.'!E492+'Rashodi po aktiv. i izv.fin.'!E573+'Rashodi po aktiv. i izv.fin.'!E909+'Rashodi po aktiv. i izv.fin.'!E945</f>
        <v>8786</v>
      </c>
      <c r="F313" s="85">
        <f>'Rashodi po aktiv. i izv.fin.'!F460+'Rashodi po aktiv. i izv.fin.'!F492+'Rashodi po aktiv. i izv.fin.'!F573+'Rashodi po aktiv. i izv.fin.'!F909+'Rashodi po aktiv. i izv.fin.'!F945</f>
        <v>8892.428163779945</v>
      </c>
      <c r="G313" s="85">
        <f>'Rashodi po aktiv. i izv.fin.'!G460+'Rashodi po aktiv. i izv.fin.'!G492+'Rashodi po aktiv. i izv.fin.'!G573+'Rashodi po aktiv. i izv.fin.'!G909+'Rashodi po aktiv. i izv.fin.'!G945</f>
        <v>12500</v>
      </c>
      <c r="H313" s="85">
        <f>'Rashodi po aktiv. i izv.fin.'!H460+'Rashodi po aktiv. i izv.fin.'!H492+'Rashodi po aktiv. i izv.fin.'!H573+'Rashodi po aktiv. i izv.fin.'!H909+'Rashodi po aktiv. i izv.fin.'!H945</f>
        <v>12628.34</v>
      </c>
      <c r="I313" s="185">
        <f t="shared" si="17"/>
        <v>143.7325290234464</v>
      </c>
      <c r="J313" s="185">
        <f t="shared" si="18"/>
        <v>101.02672</v>
      </c>
    </row>
    <row r="314" spans="1:10" s="115" customFormat="1" ht="15" customHeight="1">
      <c r="A314" s="128"/>
      <c r="B314" s="128"/>
      <c r="C314" s="131">
        <v>3212</v>
      </c>
      <c r="D314" s="85" t="s">
        <v>1265</v>
      </c>
      <c r="E314" s="85">
        <f>'Rashodi po aktiv. i izv.fin.'!E574+'Rashodi po aktiv. i izv.fin.'!E461</f>
        <v>5992</v>
      </c>
      <c r="F314" s="85">
        <f>'Rashodi po aktiv. i izv.fin.'!F574+'Rashodi po aktiv. i izv.fin.'!F461</f>
        <v>5043.4667197557901</v>
      </c>
      <c r="G314" s="85">
        <f>'Rashodi po aktiv. i izv.fin.'!G574+'Rashodi po aktiv. i izv.fin.'!G461</f>
        <v>1524</v>
      </c>
      <c r="H314" s="85">
        <f>'Rashodi po aktiv. i izv.fin.'!H574+'Rashodi po aktiv. i izv.fin.'!H461</f>
        <v>1557.73</v>
      </c>
      <c r="I314" s="185">
        <f t="shared" si="17"/>
        <v>25.996829105473967</v>
      </c>
      <c r="J314" s="185">
        <f t="shared" si="18"/>
        <v>102.21325459317585</v>
      </c>
    </row>
    <row r="315" spans="1:10" s="115" customFormat="1" ht="15" customHeight="1">
      <c r="A315" s="128"/>
      <c r="B315" s="128"/>
      <c r="C315" s="131" t="s">
        <v>1434</v>
      </c>
      <c r="D315" s="85" t="s">
        <v>1266</v>
      </c>
      <c r="E315" s="85">
        <f>'Rashodi po aktiv. i izv.fin.'!E462+'Rashodi po aktiv. i izv.fin.'!E575</f>
        <v>0</v>
      </c>
      <c r="F315" s="85">
        <f>'Rashodi po aktiv. i izv.fin.'!F462+'Rashodi po aktiv. i izv.fin.'!F575</f>
        <v>1327.2280841462605</v>
      </c>
      <c r="G315" s="85">
        <f>'Rashodi po aktiv. i izv.fin.'!G462+'Rashodi po aktiv. i izv.fin.'!G575</f>
        <v>1000</v>
      </c>
      <c r="H315" s="85">
        <f>'Rashodi po aktiv. i izv.fin.'!H462+'Rashodi po aktiv. i izv.fin.'!H575</f>
        <v>995.42</v>
      </c>
      <c r="I315" s="185" t="e">
        <f t="shared" si="17"/>
        <v>#DIV/0!</v>
      </c>
      <c r="J315" s="185">
        <f t="shared" si="18"/>
        <v>99.542000000000002</v>
      </c>
    </row>
    <row r="316" spans="1:10" s="115" customFormat="1" ht="15" customHeight="1">
      <c r="A316" s="128"/>
      <c r="B316" s="128"/>
      <c r="C316" s="131">
        <v>3214</v>
      </c>
      <c r="D316" s="85" t="s">
        <v>1543</v>
      </c>
      <c r="E316" s="85">
        <f>'Rashodi po aktiv. i izv.fin.'!E576</f>
        <v>0</v>
      </c>
      <c r="F316" s="85">
        <f>'Rashodi po aktiv. i izv.fin.'!F576</f>
        <v>132.72280841462606</v>
      </c>
      <c r="G316" s="85">
        <f>'Rashodi po aktiv. i izv.fin.'!G576</f>
        <v>0</v>
      </c>
      <c r="H316" s="85">
        <f>'Rashodi po aktiv. i izv.fin.'!H576</f>
        <v>0</v>
      </c>
      <c r="I316" s="185" t="e">
        <f t="shared" si="17"/>
        <v>#DIV/0!</v>
      </c>
      <c r="J316" s="185" t="e">
        <f t="shared" si="18"/>
        <v>#DIV/0!</v>
      </c>
    </row>
    <row r="317" spans="1:10" s="115" customFormat="1" ht="15" customHeight="1">
      <c r="A317" s="128"/>
      <c r="B317" s="128"/>
      <c r="C317" s="131" t="s">
        <v>1440</v>
      </c>
      <c r="D317" s="85" t="s">
        <v>1267</v>
      </c>
      <c r="E317" s="85">
        <f>'Rashodi po aktiv. i izv.fin.'!E463+'Rashodi po aktiv. i izv.fin.'!E494+'Rashodi po aktiv. i izv.fin.'!E577</f>
        <v>591</v>
      </c>
      <c r="F317" s="85">
        <f>'Rashodi po aktiv. i izv.fin.'!F463+'Rashodi po aktiv. i izv.fin.'!F494+'Rashodi po aktiv. i izv.fin.'!F577</f>
        <v>530.89123365850423</v>
      </c>
      <c r="G317" s="85">
        <f>'Rashodi po aktiv. i izv.fin.'!G463+'Rashodi po aktiv. i izv.fin.'!G494+'Rashodi po aktiv. i izv.fin.'!G577</f>
        <v>800</v>
      </c>
      <c r="H317" s="85">
        <f>'Rashodi po aktiv. i izv.fin.'!H463+'Rashodi po aktiv. i izv.fin.'!H494+'Rashodi po aktiv. i izv.fin.'!H577</f>
        <v>649.97</v>
      </c>
      <c r="I317" s="185">
        <f t="shared" si="17"/>
        <v>109.97800338409476</v>
      </c>
      <c r="J317" s="185">
        <f t="shared" si="18"/>
        <v>81.246250000000003</v>
      </c>
    </row>
    <row r="318" spans="1:10" s="115" customFormat="1" ht="15" customHeight="1">
      <c r="A318" s="128"/>
      <c r="B318" s="128"/>
      <c r="C318" s="131">
        <v>3222</v>
      </c>
      <c r="D318" s="85" t="s">
        <v>1268</v>
      </c>
      <c r="E318" s="85">
        <f>'Rashodi po aktiv. i izv.fin.'!E578+'Rashodi po aktiv. i izv.fin.'!E464+'Rashodi po aktiv. i izv.fin.'!E495</f>
        <v>969</v>
      </c>
      <c r="F318" s="85">
        <f>'Rashodi po aktiv. i izv.fin.'!F578+'Rashodi po aktiv. i izv.fin.'!F464+'Rashodi po aktiv. i izv.fin.'!F495</f>
        <v>530.89123365850423</v>
      </c>
      <c r="G318" s="85">
        <f>'Rashodi po aktiv. i izv.fin.'!G578+'Rashodi po aktiv. i izv.fin.'!G464+'Rashodi po aktiv. i izv.fin.'!G495</f>
        <v>1500</v>
      </c>
      <c r="H318" s="85">
        <f>'Rashodi po aktiv. i izv.fin.'!H578+'Rashodi po aktiv. i izv.fin.'!H464+'Rashodi po aktiv. i izv.fin.'!H495</f>
        <v>1620.64</v>
      </c>
      <c r="I318" s="185">
        <f t="shared" si="17"/>
        <v>167.24871001031994</v>
      </c>
      <c r="J318" s="185">
        <f t="shared" si="18"/>
        <v>108.04266666666666</v>
      </c>
    </row>
    <row r="319" spans="1:10" s="115" customFormat="1" ht="15" customHeight="1">
      <c r="A319" s="128"/>
      <c r="B319" s="128"/>
      <c r="C319" s="131">
        <v>3223</v>
      </c>
      <c r="D319" s="85" t="s">
        <v>1269</v>
      </c>
      <c r="E319" s="85">
        <f>'Rashodi po aktiv. i izv.fin.'!E579+'Rashodi po aktiv. i izv.fin.'!E465</f>
        <v>3619</v>
      </c>
      <c r="F319" s="85">
        <f>'Rashodi po aktiv. i izv.fin.'!F579+'Rashodi po aktiv. i izv.fin.'!F465</f>
        <v>2256.2877430486428</v>
      </c>
      <c r="G319" s="85">
        <f>'Rashodi po aktiv. i izv.fin.'!G579+'Rashodi po aktiv. i izv.fin.'!G465</f>
        <v>2000</v>
      </c>
      <c r="H319" s="85">
        <f>'Rashodi po aktiv. i izv.fin.'!H579+'Rashodi po aktiv. i izv.fin.'!H465</f>
        <v>1791.57</v>
      </c>
      <c r="I319" s="185">
        <f t="shared" si="17"/>
        <v>49.504559270516715</v>
      </c>
      <c r="J319" s="185">
        <f t="shared" si="18"/>
        <v>89.578499999999991</v>
      </c>
    </row>
    <row r="320" spans="1:10" s="115" customFormat="1" ht="15" customHeight="1">
      <c r="A320" s="128"/>
      <c r="B320" s="128"/>
      <c r="C320" s="131">
        <v>3224</v>
      </c>
      <c r="D320" s="85" t="s">
        <v>1500</v>
      </c>
      <c r="E320" s="85">
        <f>'Rashodi po aktiv. i izv.fin.'!E580+'Rashodi po aktiv. i izv.fin.'!E466</f>
        <v>667</v>
      </c>
      <c r="F320" s="85">
        <f>'Rashodi po aktiv. i izv.fin.'!F580+'Rashodi po aktiv. i izv.fin.'!F466</f>
        <v>0</v>
      </c>
      <c r="G320" s="85">
        <f>'Rashodi po aktiv. i izv.fin.'!G580+'Rashodi po aktiv. i izv.fin.'!G466</f>
        <v>0</v>
      </c>
      <c r="H320" s="85">
        <f>'Rashodi po aktiv. i izv.fin.'!H580+'Rashodi po aktiv. i izv.fin.'!H466</f>
        <v>0</v>
      </c>
      <c r="I320" s="185">
        <f t="shared" si="17"/>
        <v>0</v>
      </c>
      <c r="J320" s="185" t="e">
        <f t="shared" si="18"/>
        <v>#DIV/0!</v>
      </c>
    </row>
    <row r="321" spans="1:10" s="115" customFormat="1" ht="15" customHeight="1">
      <c r="A321" s="128"/>
      <c r="B321" s="128"/>
      <c r="C321" s="131">
        <v>3227</v>
      </c>
      <c r="D321" s="85" t="s">
        <v>1484</v>
      </c>
      <c r="E321" s="85">
        <f>'Rashodi po aktiv. i izv.fin.'!E467</f>
        <v>0</v>
      </c>
      <c r="F321" s="85">
        <f>'Rashodi po aktiv. i izv.fin.'!F467</f>
        <v>0</v>
      </c>
      <c r="G321" s="85">
        <f>'Rashodi po aktiv. i izv.fin.'!G467</f>
        <v>0</v>
      </c>
      <c r="H321" s="85">
        <f>'Rashodi po aktiv. i izv.fin.'!H467</f>
        <v>0</v>
      </c>
      <c r="I321" s="185" t="e">
        <f t="shared" si="17"/>
        <v>#DIV/0!</v>
      </c>
      <c r="J321" s="185" t="e">
        <f t="shared" si="18"/>
        <v>#DIV/0!</v>
      </c>
    </row>
    <row r="322" spans="1:10" s="115" customFormat="1" ht="15" customHeight="1">
      <c r="A322" s="128"/>
      <c r="B322" s="128"/>
      <c r="C322" s="131">
        <v>3231</v>
      </c>
      <c r="D322" s="85" t="s">
        <v>1272</v>
      </c>
      <c r="E322" s="85">
        <f>'Rashodi po aktiv. i izv.fin.'!E493+'Rashodi po aktiv. i izv.fin.'!E581+'Rashodi po aktiv. i izv.fin.'!E496+'Rashodi po aktiv. i izv.fin.'!E468</f>
        <v>1601</v>
      </c>
      <c r="F322" s="85">
        <f>'Rashodi po aktiv. i izv.fin.'!F493+'Rashodi po aktiv. i izv.fin.'!F581+'Rashodi po aktiv. i izv.fin.'!F496+'Rashodi po aktiv. i izv.fin.'!F468</f>
        <v>929.05965890238235</v>
      </c>
      <c r="G322" s="85">
        <f>'Rashodi po aktiv. i izv.fin.'!G493+'Rashodi po aktiv. i izv.fin.'!G581+'Rashodi po aktiv. i izv.fin.'!G496+'Rashodi po aktiv. i izv.fin.'!G468</f>
        <v>0</v>
      </c>
      <c r="H322" s="85">
        <f>'Rashodi po aktiv. i izv.fin.'!H493+'Rashodi po aktiv. i izv.fin.'!H581+'Rashodi po aktiv. i izv.fin.'!H496+'Rashodi po aktiv. i izv.fin.'!H468</f>
        <v>0</v>
      </c>
      <c r="I322" s="185">
        <f t="shared" si="17"/>
        <v>0</v>
      </c>
      <c r="J322" s="185" t="e">
        <f t="shared" si="18"/>
        <v>#DIV/0!</v>
      </c>
    </row>
    <row r="323" spans="1:10" s="115" customFormat="1" ht="15" customHeight="1">
      <c r="A323" s="128"/>
      <c r="B323" s="128"/>
      <c r="C323" s="131">
        <v>3232</v>
      </c>
      <c r="D323" s="85" t="s">
        <v>1273</v>
      </c>
      <c r="E323" s="85">
        <f>'Rashodi po aktiv. i izv.fin.'!E582</f>
        <v>0</v>
      </c>
      <c r="F323" s="85">
        <f>'Rashodi po aktiv. i izv.fin.'!F582</f>
        <v>0</v>
      </c>
      <c r="G323" s="85">
        <f>'Rashodi po aktiv. i izv.fin.'!G582</f>
        <v>0</v>
      </c>
      <c r="H323" s="85">
        <f>'Rashodi po aktiv. i izv.fin.'!H582</f>
        <v>0</v>
      </c>
      <c r="I323" s="185" t="e">
        <f t="shared" si="17"/>
        <v>#DIV/0!</v>
      </c>
      <c r="J323" s="185" t="e">
        <f t="shared" si="18"/>
        <v>#DIV/0!</v>
      </c>
    </row>
    <row r="324" spans="1:10" s="115" customFormat="1" ht="15" customHeight="1">
      <c r="A324" s="128"/>
      <c r="B324" s="128"/>
      <c r="C324" s="131">
        <v>3233</v>
      </c>
      <c r="D324" s="85" t="s">
        <v>1274</v>
      </c>
      <c r="E324" s="85">
        <f>'Rashodi po aktiv. i izv.fin.'!E583+'Rashodi po aktiv. i izv.fin.'!E946</f>
        <v>4160</v>
      </c>
      <c r="F324" s="85">
        <f>'Rashodi po aktiv. i izv.fin.'!F583+'Rashodi po aktiv. i izv.fin.'!F946</f>
        <v>1990.8421262193906</v>
      </c>
      <c r="G324" s="85">
        <f>'Rashodi po aktiv. i izv.fin.'!G583+'Rashodi po aktiv. i izv.fin.'!G946</f>
        <v>11500</v>
      </c>
      <c r="H324" s="85">
        <f>'Rashodi po aktiv. i izv.fin.'!H583+'Rashodi po aktiv. i izv.fin.'!H946</f>
        <v>11098.6</v>
      </c>
      <c r="I324" s="185">
        <f t="shared" si="17"/>
        <v>266.79326923076923</v>
      </c>
      <c r="J324" s="185">
        <f t="shared" si="18"/>
        <v>96.509565217391298</v>
      </c>
    </row>
    <row r="325" spans="1:10" s="115" customFormat="1" ht="15" customHeight="1">
      <c r="A325" s="128"/>
      <c r="B325" s="128"/>
      <c r="C325" s="131">
        <v>3234</v>
      </c>
      <c r="D325" s="85" t="s">
        <v>1275</v>
      </c>
      <c r="E325" s="85">
        <f>'Rashodi po aktiv. i izv.fin.'!E584</f>
        <v>0</v>
      </c>
      <c r="F325" s="85">
        <f>'Rashodi po aktiv. i izv.fin.'!F584</f>
        <v>0</v>
      </c>
      <c r="G325" s="85">
        <f>'Rashodi po aktiv. i izv.fin.'!G584</f>
        <v>0</v>
      </c>
      <c r="H325" s="85">
        <f>'Rashodi po aktiv. i izv.fin.'!H584</f>
        <v>0</v>
      </c>
      <c r="I325" s="185" t="e">
        <f t="shared" ref="I325:I388" si="19">H325/E324:E325*100</f>
        <v>#DIV/0!</v>
      </c>
      <c r="J325" s="185" t="e">
        <f t="shared" ref="J325:J388" si="20">H325/G325*100</f>
        <v>#DIV/0!</v>
      </c>
    </row>
    <row r="326" spans="1:10" s="115" customFormat="1" ht="15" customHeight="1">
      <c r="A326" s="128"/>
      <c r="B326" s="128"/>
      <c r="C326" s="131" t="s">
        <v>1447</v>
      </c>
      <c r="D326" s="85" t="s">
        <v>1276</v>
      </c>
      <c r="E326" s="85">
        <f>'Rashodi po aktiv. i izv.fin.'!E469+'Rashodi po aktiv. i izv.fin.'!E497+'Rashodi po aktiv. i izv.fin.'!E585+'Rashodi po aktiv. i izv.fin.'!E947</f>
        <v>9404</v>
      </c>
      <c r="F326" s="85">
        <f>'Rashodi po aktiv. i izv.fin.'!F469+'Rashodi po aktiv. i izv.fin.'!F497+'Rashodi po aktiv. i izv.fin.'!F585+'Rashodi po aktiv. i izv.fin.'!F947</f>
        <v>10750.54748158471</v>
      </c>
      <c r="G326" s="85">
        <f>'Rashodi po aktiv. i izv.fin.'!G469+'Rashodi po aktiv. i izv.fin.'!G497+'Rashodi po aktiv. i izv.fin.'!G585+'Rashodi po aktiv. i izv.fin.'!G947</f>
        <v>6500</v>
      </c>
      <c r="H326" s="85">
        <f>'Rashodi po aktiv. i izv.fin.'!H469+'Rashodi po aktiv. i izv.fin.'!H497+'Rashodi po aktiv. i izv.fin.'!H585+'Rashodi po aktiv. i izv.fin.'!H947</f>
        <v>5375.25</v>
      </c>
      <c r="I326" s="185">
        <f t="shared" si="19"/>
        <v>57.159187579753301</v>
      </c>
      <c r="J326" s="185">
        <f t="shared" si="20"/>
        <v>82.696153846153848</v>
      </c>
    </row>
    <row r="327" spans="1:10" s="115" customFormat="1" ht="15" customHeight="1">
      <c r="A327" s="128"/>
      <c r="B327" s="128"/>
      <c r="C327" s="131">
        <v>3236</v>
      </c>
      <c r="D327" s="85" t="s">
        <v>1277</v>
      </c>
      <c r="E327" s="85">
        <f>'Rashodi po aktiv. i izv.fin.'!E586</f>
        <v>0</v>
      </c>
      <c r="F327" s="85">
        <f>'Rashodi po aktiv. i izv.fin.'!F586</f>
        <v>663.61404207313024</v>
      </c>
      <c r="G327" s="85">
        <f>'Rashodi po aktiv. i izv.fin.'!G586</f>
        <v>0</v>
      </c>
      <c r="H327" s="85">
        <f>'Rashodi po aktiv. i izv.fin.'!H586</f>
        <v>0</v>
      </c>
      <c r="I327" s="185" t="e">
        <f t="shared" si="19"/>
        <v>#DIV/0!</v>
      </c>
      <c r="J327" s="185" t="e">
        <f t="shared" si="20"/>
        <v>#DIV/0!</v>
      </c>
    </row>
    <row r="328" spans="1:10" s="115" customFormat="1" ht="15" customHeight="1">
      <c r="A328" s="128"/>
      <c r="B328" s="128"/>
      <c r="C328" s="131" t="s">
        <v>1435</v>
      </c>
      <c r="D328" s="85" t="s">
        <v>1278</v>
      </c>
      <c r="E328" s="85">
        <f>'Rashodi po aktiv. i izv.fin.'!E470+'Rashodi po aktiv. i izv.fin.'!E498+'Rashodi po aktiv. i izv.fin.'!E587+'Rashodi po aktiv. i izv.fin.'!E910+'Rashodi po aktiv. i izv.fin.'!E948+'Rashodi po aktiv. i izv.fin.'!E937</f>
        <v>284186</v>
      </c>
      <c r="F328" s="85">
        <f>'Rashodi po aktiv. i izv.fin.'!F470+'Rashodi po aktiv. i izv.fin.'!F498+'Rashodi po aktiv. i izv.fin.'!F587+'Rashodi po aktiv. i izv.fin.'!F910+'Rashodi po aktiv. i izv.fin.'!F948+'Rashodi po aktiv. i izv.fin.'!F937</f>
        <v>295971.86276461609</v>
      </c>
      <c r="G328" s="85">
        <f>'Rashodi po aktiv. i izv.fin.'!G470+'Rashodi po aktiv. i izv.fin.'!G498+'Rashodi po aktiv. i izv.fin.'!G587+'Rashodi po aktiv. i izv.fin.'!G910+'Rashodi po aktiv. i izv.fin.'!G948+'Rashodi po aktiv. i izv.fin.'!G937</f>
        <v>380296</v>
      </c>
      <c r="H328" s="85">
        <f>'Rashodi po aktiv. i izv.fin.'!H470+'Rashodi po aktiv. i izv.fin.'!H498+'Rashodi po aktiv. i izv.fin.'!H587+'Rashodi po aktiv. i izv.fin.'!H910+'Rashodi po aktiv. i izv.fin.'!H948+'Rashodi po aktiv. i izv.fin.'!H937</f>
        <v>351475.34</v>
      </c>
      <c r="I328" s="185">
        <f t="shared" si="19"/>
        <v>123.67792220587926</v>
      </c>
      <c r="J328" s="185">
        <f t="shared" si="20"/>
        <v>92.42151902728402</v>
      </c>
    </row>
    <row r="329" spans="1:10" s="115" customFormat="1" ht="15" customHeight="1">
      <c r="A329" s="128"/>
      <c r="B329" s="128"/>
      <c r="C329" s="131">
        <v>3238</v>
      </c>
      <c r="D329" s="85" t="s">
        <v>1279</v>
      </c>
      <c r="E329" s="85">
        <f>'Rashodi po aktiv. i izv.fin.'!E588+'Rashodi po aktiv. i izv.fin.'!E499+'Rashodi po aktiv. i izv.fin.'!E949+'Rashodi po aktiv. i izv.fin.'!E589</f>
        <v>2982</v>
      </c>
      <c r="F329" s="85">
        <f>'Rashodi po aktiv. i izv.fin.'!F588+'Rashodi po aktiv. i izv.fin.'!F499+'Rashodi po aktiv. i izv.fin.'!F949+'Rashodi po aktiv. i izv.fin.'!F589</f>
        <v>0</v>
      </c>
      <c r="G329" s="85">
        <f>'Rashodi po aktiv. i izv.fin.'!G588+'Rashodi po aktiv. i izv.fin.'!G499+'Rashodi po aktiv. i izv.fin.'!G949+'Rashodi po aktiv. i izv.fin.'!G589</f>
        <v>270</v>
      </c>
      <c r="H329" s="85">
        <f>'Rashodi po aktiv. i izv.fin.'!H588+'Rashodi po aktiv. i izv.fin.'!H499+'Rashodi po aktiv. i izv.fin.'!H949+'Rashodi po aktiv. i izv.fin.'!H589</f>
        <v>270.43</v>
      </c>
      <c r="I329" s="185">
        <f t="shared" si="19"/>
        <v>9.0687458081824275</v>
      </c>
      <c r="J329" s="185">
        <f t="shared" si="20"/>
        <v>100.15925925925926</v>
      </c>
    </row>
    <row r="330" spans="1:10" s="115" customFormat="1" ht="15" customHeight="1">
      <c r="A330" s="128"/>
      <c r="B330" s="128"/>
      <c r="C330" s="131">
        <v>3239</v>
      </c>
      <c r="D330" s="85" t="s">
        <v>1280</v>
      </c>
      <c r="E330" s="85">
        <f>'Rashodi po aktiv. i izv.fin.'!E590+'Rashodi po aktiv. i izv.fin.'!E911+'Rashodi po aktiv. i izv.fin.'!E938+'Rashodi po aktiv. i izv.fin.'!E500+'Rashodi po aktiv. i izv.fin.'!E471+'Rashodi po aktiv. i izv.fin.'!E950</f>
        <v>3233</v>
      </c>
      <c r="F330" s="85">
        <f>'Rashodi po aktiv. i izv.fin.'!F590+'Rashodi po aktiv. i izv.fin.'!F911+'Rashodi po aktiv. i izv.fin.'!F938+'Rashodi po aktiv. i izv.fin.'!F500+'Rashodi po aktiv. i izv.fin.'!F471+'Rashodi po aktiv. i izv.fin.'!F950</f>
        <v>8494.2597385360677</v>
      </c>
      <c r="G330" s="85">
        <f>'Rashodi po aktiv. i izv.fin.'!G590+'Rashodi po aktiv. i izv.fin.'!G911+'Rashodi po aktiv. i izv.fin.'!G938+'Rashodi po aktiv. i izv.fin.'!G500+'Rashodi po aktiv. i izv.fin.'!G471+'Rashodi po aktiv. i izv.fin.'!G950</f>
        <v>100</v>
      </c>
      <c r="H330" s="85">
        <f>'Rashodi po aktiv. i izv.fin.'!H590+'Rashodi po aktiv. i izv.fin.'!H911+'Rashodi po aktiv. i izv.fin.'!H938+'Rashodi po aktiv. i izv.fin.'!H500+'Rashodi po aktiv. i izv.fin.'!H471+'Rashodi po aktiv. i izv.fin.'!H950</f>
        <v>0</v>
      </c>
      <c r="I330" s="185">
        <f t="shared" si="19"/>
        <v>0</v>
      </c>
      <c r="J330" s="185">
        <f t="shared" si="20"/>
        <v>0</v>
      </c>
    </row>
    <row r="331" spans="1:10" s="115" customFormat="1" ht="15" customHeight="1">
      <c r="A331" s="128"/>
      <c r="B331" s="128"/>
      <c r="C331" s="131">
        <v>3241</v>
      </c>
      <c r="D331" s="85" t="s">
        <v>1415</v>
      </c>
      <c r="E331" s="85">
        <f>'Rashodi po aktiv. i izv.fin.'!E591+'Rashodi po aktiv. i izv.fin.'!E951</f>
        <v>279</v>
      </c>
      <c r="F331" s="85">
        <f>'Rashodi po aktiv. i izv.fin.'!F591+'Rashodi po aktiv. i izv.fin.'!F951</f>
        <v>1327.2280841462605</v>
      </c>
      <c r="G331" s="85">
        <f>'Rashodi po aktiv. i izv.fin.'!G591+'Rashodi po aktiv. i izv.fin.'!G951</f>
        <v>3470</v>
      </c>
      <c r="H331" s="85">
        <f>'Rashodi po aktiv. i izv.fin.'!H591+'Rashodi po aktiv. i izv.fin.'!H951</f>
        <v>4500.7700000000004</v>
      </c>
      <c r="I331" s="185">
        <f t="shared" si="19"/>
        <v>1613.1792114695345</v>
      </c>
      <c r="J331" s="185">
        <f t="shared" si="20"/>
        <v>129.70518731988474</v>
      </c>
    </row>
    <row r="332" spans="1:10" s="115" customFormat="1" ht="15" customHeight="1">
      <c r="A332" s="128"/>
      <c r="B332" s="128"/>
      <c r="C332" s="131">
        <v>3292</v>
      </c>
      <c r="D332" s="85" t="s">
        <v>1281</v>
      </c>
      <c r="E332" s="85">
        <f>'Rashodi po aktiv. i izv.fin.'!E592</f>
        <v>0</v>
      </c>
      <c r="F332" s="85">
        <f>'Rashodi po aktiv. i izv.fin.'!F592</f>
        <v>0</v>
      </c>
      <c r="G332" s="85">
        <f>'Rashodi po aktiv. i izv.fin.'!G592</f>
        <v>0</v>
      </c>
      <c r="H332" s="85">
        <f>'Rashodi po aktiv. i izv.fin.'!H592</f>
        <v>0</v>
      </c>
      <c r="I332" s="185" t="e">
        <f t="shared" si="19"/>
        <v>#DIV/0!</v>
      </c>
      <c r="J332" s="185" t="e">
        <f t="shared" si="20"/>
        <v>#DIV/0!</v>
      </c>
    </row>
    <row r="333" spans="1:10" s="115" customFormat="1" ht="15" customHeight="1">
      <c r="A333" s="128"/>
      <c r="B333" s="128"/>
      <c r="C333" s="131" t="s">
        <v>1451</v>
      </c>
      <c r="D333" s="85" t="s">
        <v>1298</v>
      </c>
      <c r="E333" s="85">
        <f>'Rashodi po aktiv. i izv.fin.'!E472+'Rashodi po aktiv. i izv.fin.'!E501+'Rashodi po aktiv. i izv.fin.'!E593+'Rashodi po aktiv. i izv.fin.'!E952</f>
        <v>21652</v>
      </c>
      <c r="F333" s="85">
        <f>'Rashodi po aktiv. i izv.fin.'!F472+'Rashodi po aktiv. i izv.fin.'!F501+'Rashodi po aktiv. i izv.fin.'!F593+'Rashodi po aktiv. i izv.fin.'!F952</f>
        <v>10750.54748158471</v>
      </c>
      <c r="G333" s="85">
        <f>'Rashodi po aktiv. i izv.fin.'!G472+'Rashodi po aktiv. i izv.fin.'!G501+'Rashodi po aktiv. i izv.fin.'!G593+'Rashodi po aktiv. i izv.fin.'!G952</f>
        <v>18019</v>
      </c>
      <c r="H333" s="85">
        <f>'Rashodi po aktiv. i izv.fin.'!H472+'Rashodi po aktiv. i izv.fin.'!H501+'Rashodi po aktiv. i izv.fin.'!H593+'Rashodi po aktiv. i izv.fin.'!H952</f>
        <v>16577.11</v>
      </c>
      <c r="I333" s="185">
        <f t="shared" si="19"/>
        <v>76.561564751524116</v>
      </c>
      <c r="J333" s="185">
        <f t="shared" si="20"/>
        <v>91.997946611909654</v>
      </c>
    </row>
    <row r="334" spans="1:10" s="115" customFormat="1" ht="15" customHeight="1">
      <c r="A334" s="128"/>
      <c r="B334" s="128"/>
      <c r="C334" s="131">
        <v>3294</v>
      </c>
      <c r="D334" s="85" t="s">
        <v>1283</v>
      </c>
      <c r="E334" s="85">
        <f>'Rashodi po aktiv. i izv.fin.'!E594+'Rashodi po aktiv. i izv.fin.'!E502</f>
        <v>0</v>
      </c>
      <c r="F334" s="85">
        <f>'Rashodi po aktiv. i izv.fin.'!F594+'Rashodi po aktiv. i izv.fin.'!F502</f>
        <v>0</v>
      </c>
      <c r="G334" s="85">
        <f>'Rashodi po aktiv. i izv.fin.'!G594+'Rashodi po aktiv. i izv.fin.'!G502</f>
        <v>0</v>
      </c>
      <c r="H334" s="85">
        <f>'Rashodi po aktiv. i izv.fin.'!H594+'Rashodi po aktiv. i izv.fin.'!H502</f>
        <v>0</v>
      </c>
      <c r="I334" s="185" t="e">
        <f t="shared" si="19"/>
        <v>#DIV/0!</v>
      </c>
      <c r="J334" s="185" t="e">
        <f t="shared" si="20"/>
        <v>#DIV/0!</v>
      </c>
    </row>
    <row r="335" spans="1:10" s="115" customFormat="1" ht="15" customHeight="1">
      <c r="A335" s="128"/>
      <c r="B335" s="128"/>
      <c r="C335" s="131" t="s">
        <v>1452</v>
      </c>
      <c r="D335" s="85" t="s">
        <v>1284</v>
      </c>
      <c r="E335" s="85">
        <f>'Rashodi po aktiv. i izv.fin.'!E473+'Rashodi po aktiv. i izv.fin.'!E503+'Rashodi po aktiv. i izv.fin.'!E595+'Rashodi po aktiv. i izv.fin.'!E912</f>
        <v>3307</v>
      </c>
      <c r="F335" s="85">
        <f>'Rashodi po aktiv. i izv.fin.'!F473+'Rashodi po aktiv. i izv.fin.'!F503+'Rashodi po aktiv. i izv.fin.'!F595+'Rashodi po aktiv. i izv.fin.'!F912</f>
        <v>3981.6842524387816</v>
      </c>
      <c r="G335" s="85">
        <f>'Rashodi po aktiv. i izv.fin.'!G473+'Rashodi po aktiv. i izv.fin.'!G503+'Rashodi po aktiv. i izv.fin.'!G595+'Rashodi po aktiv. i izv.fin.'!G912</f>
        <v>3500</v>
      </c>
      <c r="H335" s="85">
        <f>'Rashodi po aktiv. i izv.fin.'!H473+'Rashodi po aktiv. i izv.fin.'!H503+'Rashodi po aktiv. i izv.fin.'!H595+'Rashodi po aktiv. i izv.fin.'!H912</f>
        <v>3088.64</v>
      </c>
      <c r="I335" s="185">
        <f t="shared" si="19"/>
        <v>93.397036589053513</v>
      </c>
      <c r="J335" s="185">
        <f t="shared" si="20"/>
        <v>88.246857142857138</v>
      </c>
    </row>
    <row r="336" spans="1:10" s="115" customFormat="1" ht="15" customHeight="1">
      <c r="A336" s="128"/>
      <c r="B336" s="128"/>
      <c r="C336" s="131" t="s">
        <v>1453</v>
      </c>
      <c r="D336" s="85" t="s">
        <v>1488</v>
      </c>
      <c r="E336" s="85">
        <f>'Rashodi po aktiv. i izv.fin.'!E474+'Rashodi po aktiv. i izv.fin.'!E504+'Rashodi po aktiv. i izv.fin.'!E596</f>
        <v>2314</v>
      </c>
      <c r="F336" s="85">
        <f>'Rashodi po aktiv. i izv.fin.'!F474+'Rashodi po aktiv. i izv.fin.'!F504+'Rashodi po aktiv. i izv.fin.'!F596</f>
        <v>265.44561682925212</v>
      </c>
      <c r="G336" s="85">
        <f>'Rashodi po aktiv. i izv.fin.'!G474+'Rashodi po aktiv. i izv.fin.'!G504+'Rashodi po aktiv. i izv.fin.'!G596</f>
        <v>7200</v>
      </c>
      <c r="H336" s="85">
        <f>'Rashodi po aktiv. i izv.fin.'!H474+'Rashodi po aktiv. i izv.fin.'!H504+'Rashodi po aktiv. i izv.fin.'!H596</f>
        <v>7035.59</v>
      </c>
      <c r="I336" s="185">
        <f t="shared" si="19"/>
        <v>304.04451166810719</v>
      </c>
      <c r="J336" s="185">
        <f t="shared" si="20"/>
        <v>97.716527777777785</v>
      </c>
    </row>
    <row r="337" spans="1:10" s="115" customFormat="1" ht="15" customHeight="1">
      <c r="A337" s="128"/>
      <c r="B337" s="128">
        <v>34</v>
      </c>
      <c r="C337" s="131"/>
      <c r="D337" s="129" t="s">
        <v>1343</v>
      </c>
      <c r="E337" s="129">
        <f>SUM(E338:E341)</f>
        <v>8407</v>
      </c>
      <c r="F337" s="129">
        <f>SUM(F338:F341)</f>
        <v>1725.3965093901386</v>
      </c>
      <c r="G337" s="129">
        <f>SUM(G338:G341)</f>
        <v>666</v>
      </c>
      <c r="H337" s="129">
        <f>SUM(H338:H341)</f>
        <v>1528.59</v>
      </c>
      <c r="I337" s="187">
        <f t="shared" si="19"/>
        <v>18.18234804329725</v>
      </c>
      <c r="J337" s="187">
        <f t="shared" si="20"/>
        <v>229.51801801801798</v>
      </c>
    </row>
    <row r="338" spans="1:10" s="115" customFormat="1" ht="15" customHeight="1">
      <c r="A338" s="128"/>
      <c r="B338" s="128"/>
      <c r="C338" s="131" t="s">
        <v>1454</v>
      </c>
      <c r="D338" s="85" t="s">
        <v>1286</v>
      </c>
      <c r="E338" s="85">
        <f>'Rashodi po aktiv. i izv.fin.'!E476+'Rashodi po aktiv. i izv.fin.'!E506+'Rashodi po aktiv. i izv.fin.'!E598</f>
        <v>856</v>
      </c>
      <c r="F338" s="85">
        <f>'Rashodi po aktiv. i izv.fin.'!F476+'Rashodi po aktiv. i izv.fin.'!F506+'Rashodi po aktiv. i izv.fin.'!F598</f>
        <v>1592.6737009755125</v>
      </c>
      <c r="G338" s="85">
        <f>'Rashodi po aktiv. i izv.fin.'!G476+'Rashodi po aktiv. i izv.fin.'!G506+'Rashodi po aktiv. i izv.fin.'!G598</f>
        <v>650</v>
      </c>
      <c r="H338" s="85">
        <f>'Rashodi po aktiv. i izv.fin.'!H476+'Rashodi po aktiv. i izv.fin.'!H506+'Rashodi po aktiv. i izv.fin.'!H598</f>
        <v>732.29</v>
      </c>
      <c r="I338" s="185">
        <f t="shared" si="19"/>
        <v>85.547897196261687</v>
      </c>
      <c r="J338" s="185">
        <f t="shared" si="20"/>
        <v>112.66000000000001</v>
      </c>
    </row>
    <row r="339" spans="1:10" s="115" customFormat="1" ht="15" customHeight="1">
      <c r="A339" s="128"/>
      <c r="B339" s="128"/>
      <c r="C339" s="131" t="s">
        <v>1437</v>
      </c>
      <c r="D339" s="85" t="s">
        <v>1299</v>
      </c>
      <c r="E339" s="85">
        <f>'Rashodi po aktiv. i izv.fin.'!E477+'Rashodi po aktiv. i izv.fin.'!E599+'Rashodi po aktiv. i izv.fin.'!E954</f>
        <v>7551</v>
      </c>
      <c r="F339" s="85">
        <f>'Rashodi po aktiv. i izv.fin.'!F477+'Rashodi po aktiv. i izv.fin.'!F599+'Rashodi po aktiv. i izv.fin.'!F954</f>
        <v>0</v>
      </c>
      <c r="G339" s="85">
        <f>'Rashodi po aktiv. i izv.fin.'!G477+'Rashodi po aktiv. i izv.fin.'!G599+'Rashodi po aktiv. i izv.fin.'!G954</f>
        <v>0</v>
      </c>
      <c r="H339" s="85">
        <f>'Rashodi po aktiv. i izv.fin.'!H477+'Rashodi po aktiv. i izv.fin.'!H599+'Rashodi po aktiv. i izv.fin.'!H954</f>
        <v>780.1</v>
      </c>
      <c r="I339" s="185">
        <f t="shared" si="19"/>
        <v>10.331081975897233</v>
      </c>
      <c r="J339" s="185" t="e">
        <f t="shared" si="20"/>
        <v>#DIV/0!</v>
      </c>
    </row>
    <row r="340" spans="1:10" s="115" customFormat="1" ht="15" customHeight="1">
      <c r="A340" s="128"/>
      <c r="B340" s="128"/>
      <c r="C340" s="131">
        <v>3433</v>
      </c>
      <c r="D340" s="85" t="s">
        <v>1408</v>
      </c>
      <c r="E340" s="85">
        <f>'Rashodi po aktiv. i izv.fin.'!E600</f>
        <v>0</v>
      </c>
      <c r="F340" s="85">
        <f>'Rashodi po aktiv. i izv.fin.'!F600</f>
        <v>132.72280841462606</v>
      </c>
      <c r="G340" s="85">
        <f>'Rashodi po aktiv. i izv.fin.'!G600</f>
        <v>16</v>
      </c>
      <c r="H340" s="85">
        <f>'Rashodi po aktiv. i izv.fin.'!H600</f>
        <v>16.2</v>
      </c>
      <c r="I340" s="185" t="e">
        <f t="shared" si="19"/>
        <v>#DIV/0!</v>
      </c>
      <c r="J340" s="185">
        <f t="shared" si="20"/>
        <v>101.25</v>
      </c>
    </row>
    <row r="341" spans="1:10" s="115" customFormat="1" ht="15" customHeight="1">
      <c r="A341" s="128"/>
      <c r="B341" s="128"/>
      <c r="C341" s="131">
        <v>3434</v>
      </c>
      <c r="D341" s="85" t="s">
        <v>1501</v>
      </c>
      <c r="E341" s="85">
        <f>'Rashodi po aktiv. i izv.fin.'!E601</f>
        <v>0</v>
      </c>
      <c r="F341" s="85">
        <f>'Rashodi po aktiv. i izv.fin.'!F601</f>
        <v>0</v>
      </c>
      <c r="G341" s="85">
        <f>'Rashodi po aktiv. i izv.fin.'!G601</f>
        <v>0</v>
      </c>
      <c r="H341" s="85">
        <f>'Rashodi po aktiv. i izv.fin.'!H601</f>
        <v>0</v>
      </c>
      <c r="I341" s="185" t="e">
        <f t="shared" si="19"/>
        <v>#DIV/0!</v>
      </c>
      <c r="J341" s="185" t="e">
        <f t="shared" si="20"/>
        <v>#DIV/0!</v>
      </c>
    </row>
    <row r="342" spans="1:10" s="115" customFormat="1" ht="15" customHeight="1">
      <c r="A342" s="128"/>
      <c r="B342" s="128">
        <v>36</v>
      </c>
      <c r="C342" s="131"/>
      <c r="D342" s="129" t="s">
        <v>1559</v>
      </c>
      <c r="E342" s="129">
        <f>E343</f>
        <v>23005</v>
      </c>
      <c r="F342" s="129">
        <f>F343</f>
        <v>18581.193178047648</v>
      </c>
      <c r="G342" s="129">
        <f>G343</f>
        <v>28096</v>
      </c>
      <c r="H342" s="129">
        <f>H343</f>
        <v>28096</v>
      </c>
      <c r="I342" s="187">
        <f t="shared" si="19"/>
        <v>122.12997174527275</v>
      </c>
      <c r="J342" s="187">
        <f t="shared" si="20"/>
        <v>100</v>
      </c>
    </row>
    <row r="343" spans="1:10" s="115" customFormat="1" ht="15" customHeight="1">
      <c r="A343" s="128"/>
      <c r="B343" s="128"/>
      <c r="C343" s="131">
        <v>3691</v>
      </c>
      <c r="D343" s="85" t="s">
        <v>1334</v>
      </c>
      <c r="E343" s="85">
        <f>'Rashodi po aktiv. i izv.fin.'!E603</f>
        <v>23005</v>
      </c>
      <c r="F343" s="85">
        <f>'Rashodi po aktiv. i izv.fin.'!F603</f>
        <v>18581.193178047648</v>
      </c>
      <c r="G343" s="85">
        <f>'Rashodi po aktiv. i izv.fin.'!G603</f>
        <v>28096</v>
      </c>
      <c r="H343" s="85">
        <v>28096</v>
      </c>
      <c r="I343" s="185">
        <f t="shared" si="19"/>
        <v>122.12997174527275</v>
      </c>
      <c r="J343" s="185">
        <f t="shared" si="20"/>
        <v>100</v>
      </c>
    </row>
    <row r="344" spans="1:10" s="115" customFormat="1" ht="15" customHeight="1">
      <c r="A344" s="128"/>
      <c r="B344" s="128">
        <v>38</v>
      </c>
      <c r="C344" s="131"/>
      <c r="D344" s="129" t="s">
        <v>1352</v>
      </c>
      <c r="E344" s="129">
        <f>SUM(E345:E346)</f>
        <v>9985</v>
      </c>
      <c r="F344" s="129">
        <f>SUM(F345:F346)</f>
        <v>9954.2106310969539</v>
      </c>
      <c r="G344" s="129">
        <f>SUM(G345:G346)</f>
        <v>14216</v>
      </c>
      <c r="H344" s="129">
        <f>SUM(H345:H346)</f>
        <v>12437.01</v>
      </c>
      <c r="I344" s="187">
        <f t="shared" si="19"/>
        <v>124.55693540310466</v>
      </c>
      <c r="J344" s="187">
        <f t="shared" si="20"/>
        <v>87.486001688238602</v>
      </c>
    </row>
    <row r="345" spans="1:10" s="115" customFormat="1" ht="15" customHeight="1">
      <c r="A345" s="128"/>
      <c r="B345" s="128"/>
      <c r="C345" s="131">
        <v>3811</v>
      </c>
      <c r="D345" s="85" t="s">
        <v>1309</v>
      </c>
      <c r="E345" s="85">
        <f>'Rashodi po aktiv. i izv.fin.'!E605+'Rashodi po aktiv. i izv.fin.'!E956</f>
        <v>3517</v>
      </c>
      <c r="F345" s="85">
        <f>'Rashodi po aktiv. i izv.fin.'!F605+'Rashodi po aktiv. i izv.fin.'!F956</f>
        <v>5308.9123365850419</v>
      </c>
      <c r="G345" s="85">
        <f>'Rashodi po aktiv. i izv.fin.'!G605+'Rashodi po aktiv. i izv.fin.'!G956</f>
        <v>5500</v>
      </c>
      <c r="H345" s="85">
        <f>'Rashodi po aktiv. i izv.fin.'!H605+'Rashodi po aktiv. i izv.fin.'!H956</f>
        <v>3791.43</v>
      </c>
      <c r="I345" s="185">
        <f t="shared" si="19"/>
        <v>107.80295706568097</v>
      </c>
      <c r="J345" s="185">
        <f t="shared" si="20"/>
        <v>68.935090909090903</v>
      </c>
    </row>
    <row r="346" spans="1:10" s="115" customFormat="1" ht="15" customHeight="1">
      <c r="A346" s="128"/>
      <c r="B346" s="128"/>
      <c r="C346" s="131">
        <f>3812</f>
        <v>3812</v>
      </c>
      <c r="D346" s="85" t="s">
        <v>1404</v>
      </c>
      <c r="E346" s="85">
        <f>'Rashodi po aktiv. i izv.fin.'!E606</f>
        <v>6468</v>
      </c>
      <c r="F346" s="85">
        <f>'Rashodi po aktiv. i izv.fin.'!F606</f>
        <v>4645.298294511912</v>
      </c>
      <c r="G346" s="85">
        <f>'Rashodi po aktiv. i izv.fin.'!G606</f>
        <v>8716</v>
      </c>
      <c r="H346" s="85">
        <f>'Rashodi po aktiv. i izv.fin.'!H606</f>
        <v>8645.58</v>
      </c>
      <c r="I346" s="185">
        <f t="shared" si="19"/>
        <v>133.66697588126161</v>
      </c>
      <c r="J346" s="185">
        <f t="shared" si="20"/>
        <v>99.192060578246895</v>
      </c>
    </row>
    <row r="347" spans="1:10" s="115" customFormat="1" ht="15" customHeight="1">
      <c r="A347" s="128">
        <v>4</v>
      </c>
      <c r="B347" s="128"/>
      <c r="C347" s="131"/>
      <c r="D347" s="129" t="s">
        <v>1345</v>
      </c>
      <c r="E347" s="129">
        <f>E348</f>
        <v>3796</v>
      </c>
      <c r="F347" s="129">
        <f>F348</f>
        <v>27871.78976707147</v>
      </c>
      <c r="G347" s="129">
        <f>G348</f>
        <v>500</v>
      </c>
      <c r="H347" s="129">
        <f>H348</f>
        <v>331.81</v>
      </c>
      <c r="I347" s="187">
        <f t="shared" si="19"/>
        <v>8.7410432033719712</v>
      </c>
      <c r="J347" s="187">
        <f t="shared" si="20"/>
        <v>66.361999999999995</v>
      </c>
    </row>
    <row r="348" spans="1:10" s="115" customFormat="1" ht="15" customHeight="1">
      <c r="A348" s="128"/>
      <c r="B348" s="128">
        <v>42</v>
      </c>
      <c r="C348" s="131"/>
      <c r="D348" s="129" t="s">
        <v>1346</v>
      </c>
      <c r="E348" s="129">
        <f>SUM(E349:E355)</f>
        <v>3796</v>
      </c>
      <c r="F348" s="129">
        <f>SUM(F349:F355)</f>
        <v>27871.78976707147</v>
      </c>
      <c r="G348" s="129">
        <f>SUM(G349:G355)</f>
        <v>500</v>
      </c>
      <c r="H348" s="129">
        <f>SUM(H349:H355)</f>
        <v>331.81</v>
      </c>
      <c r="I348" s="187">
        <f t="shared" si="19"/>
        <v>8.7410432033719712</v>
      </c>
      <c r="J348" s="187">
        <f t="shared" si="20"/>
        <v>66.361999999999995</v>
      </c>
    </row>
    <row r="349" spans="1:10" s="115" customFormat="1" ht="15" customHeight="1">
      <c r="A349" s="128"/>
      <c r="B349" s="128"/>
      <c r="C349" s="131">
        <v>4221</v>
      </c>
      <c r="D349" s="85" t="s">
        <v>1287</v>
      </c>
      <c r="E349" s="85">
        <f>'Rashodi po aktiv. i izv.fin.'!E610+'Rashodi po aktiv. i izv.fin.'!E509+'Rashodi po aktiv. i izv.fin.'!E480</f>
        <v>3796</v>
      </c>
      <c r="F349" s="85">
        <f>'Rashodi po aktiv. i izv.fin.'!F610+'Rashodi po aktiv. i izv.fin.'!F509+'Rashodi po aktiv. i izv.fin.'!F480</f>
        <v>27871.78976707147</v>
      </c>
      <c r="G349" s="85">
        <f>'Rashodi po aktiv. i izv.fin.'!G610+'Rashodi po aktiv. i izv.fin.'!G509+'Rashodi po aktiv. i izv.fin.'!G480</f>
        <v>500</v>
      </c>
      <c r="H349" s="85">
        <f>'Rashodi po aktiv. i izv.fin.'!H610+'Rashodi po aktiv. i izv.fin.'!H509+'Rashodi po aktiv. i izv.fin.'!H480</f>
        <v>331.81</v>
      </c>
      <c r="I349" s="185">
        <f t="shared" si="19"/>
        <v>8.7410432033719712</v>
      </c>
      <c r="J349" s="185">
        <f t="shared" si="20"/>
        <v>66.361999999999995</v>
      </c>
    </row>
    <row r="350" spans="1:10" s="115" customFormat="1" ht="15" customHeight="1">
      <c r="A350" s="128"/>
      <c r="B350" s="128"/>
      <c r="C350" s="131">
        <v>4222</v>
      </c>
      <c r="D350" s="85" t="s">
        <v>1303</v>
      </c>
      <c r="E350" s="85">
        <f>'Rashodi po aktiv. i izv.fin.'!E611</f>
        <v>0</v>
      </c>
      <c r="F350" s="85">
        <f>'Rashodi po aktiv. i izv.fin.'!F611</f>
        <v>0</v>
      </c>
      <c r="G350" s="85">
        <f>'Rashodi po aktiv. i izv.fin.'!G611</f>
        <v>0</v>
      </c>
      <c r="H350" s="85">
        <f>'Rashodi po aktiv. i izv.fin.'!H611</f>
        <v>0</v>
      </c>
      <c r="I350" s="185" t="e">
        <f t="shared" si="19"/>
        <v>#DIV/0!</v>
      </c>
      <c r="J350" s="185" t="e">
        <f t="shared" si="20"/>
        <v>#DIV/0!</v>
      </c>
    </row>
    <row r="351" spans="1:10" s="115" customFormat="1" ht="15" customHeight="1">
      <c r="A351" s="128"/>
      <c r="B351" s="128"/>
      <c r="C351" s="131">
        <v>4223</v>
      </c>
      <c r="D351" s="85" t="s">
        <v>1311</v>
      </c>
      <c r="E351" s="85">
        <f>'Rashodi po aktiv. i izv.fin.'!E612</f>
        <v>0</v>
      </c>
      <c r="F351" s="85">
        <f>'Rashodi po aktiv. i izv.fin.'!F612</f>
        <v>0</v>
      </c>
      <c r="G351" s="85">
        <f>'Rashodi po aktiv. i izv.fin.'!G612</f>
        <v>0</v>
      </c>
      <c r="H351" s="85">
        <f>'Rashodi po aktiv. i izv.fin.'!H612</f>
        <v>0</v>
      </c>
      <c r="I351" s="185" t="e">
        <f t="shared" si="19"/>
        <v>#DIV/0!</v>
      </c>
      <c r="J351" s="185" t="e">
        <f t="shared" si="20"/>
        <v>#DIV/0!</v>
      </c>
    </row>
    <row r="352" spans="1:10" s="115" customFormat="1" ht="15" customHeight="1">
      <c r="A352" s="128"/>
      <c r="B352" s="128"/>
      <c r="C352" s="131" t="s">
        <v>1461</v>
      </c>
      <c r="D352" s="85" t="s">
        <v>1312</v>
      </c>
      <c r="E352" s="85">
        <f>'Rashodi po aktiv. i izv.fin.'!E613</f>
        <v>0</v>
      </c>
      <c r="F352" s="85">
        <f>'Rashodi po aktiv. i izv.fin.'!F613</f>
        <v>0</v>
      </c>
      <c r="G352" s="85">
        <f>'Rashodi po aktiv. i izv.fin.'!G613</f>
        <v>0</v>
      </c>
      <c r="H352" s="85">
        <f>'Rashodi po aktiv. i izv.fin.'!H613</f>
        <v>0</v>
      </c>
      <c r="I352" s="185" t="e">
        <f t="shared" si="19"/>
        <v>#DIV/0!</v>
      </c>
      <c r="J352" s="185" t="e">
        <f t="shared" si="20"/>
        <v>#DIV/0!</v>
      </c>
    </row>
    <row r="353" spans="1:10" s="115" customFormat="1" ht="15" customHeight="1">
      <c r="A353" s="128"/>
      <c r="B353" s="128"/>
      <c r="C353" s="131">
        <v>4227</v>
      </c>
      <c r="D353" s="85" t="s">
        <v>1288</v>
      </c>
      <c r="E353" s="85">
        <f>'Rashodi po aktiv. i izv.fin.'!E481</f>
        <v>0</v>
      </c>
      <c r="F353" s="85">
        <f>'Rashodi po aktiv. i izv.fin.'!F481</f>
        <v>0</v>
      </c>
      <c r="G353" s="85">
        <f>'Rashodi po aktiv. i izv.fin.'!G481</f>
        <v>0</v>
      </c>
      <c r="H353" s="85">
        <f>'Rashodi po aktiv. i izv.fin.'!H481</f>
        <v>0</v>
      </c>
      <c r="I353" s="185" t="e">
        <f t="shared" si="19"/>
        <v>#DIV/0!</v>
      </c>
      <c r="J353" s="185" t="e">
        <f t="shared" si="20"/>
        <v>#DIV/0!</v>
      </c>
    </row>
    <row r="354" spans="1:10" s="115" customFormat="1" ht="15" customHeight="1">
      <c r="A354" s="128"/>
      <c r="B354" s="128"/>
      <c r="C354" s="131">
        <v>4262</v>
      </c>
      <c r="D354" s="110" t="s">
        <v>1411</v>
      </c>
      <c r="E354" s="85">
        <f>0+'Rashodi po aktiv. i izv.fin.'!E510+'Rashodi po aktiv. i izv.fin.'!E614</f>
        <v>0</v>
      </c>
      <c r="F354" s="85">
        <f>0+'Rashodi po aktiv. i izv.fin.'!F510+'Rashodi po aktiv. i izv.fin.'!F614</f>
        <v>0</v>
      </c>
      <c r="G354" s="85">
        <f>0+'Rashodi po aktiv. i izv.fin.'!G510+'Rashodi po aktiv. i izv.fin.'!G614</f>
        <v>0</v>
      </c>
      <c r="H354" s="85">
        <f>0+'Rashodi po aktiv. i izv.fin.'!H510+'Rashodi po aktiv. i izv.fin.'!H614</f>
        <v>0</v>
      </c>
      <c r="I354" s="185" t="e">
        <f t="shared" si="19"/>
        <v>#DIV/0!</v>
      </c>
      <c r="J354" s="185" t="e">
        <f t="shared" si="20"/>
        <v>#DIV/0!</v>
      </c>
    </row>
    <row r="355" spans="1:10" s="115" customFormat="1" ht="15" customHeight="1">
      <c r="A355" s="128"/>
      <c r="B355" s="128"/>
      <c r="C355" s="131">
        <v>4264</v>
      </c>
      <c r="D355" s="110" t="s">
        <v>1412</v>
      </c>
      <c r="E355" s="85">
        <v>0</v>
      </c>
      <c r="F355" s="85">
        <v>0</v>
      </c>
      <c r="G355" s="85">
        <v>0</v>
      </c>
      <c r="H355" s="85">
        <v>0</v>
      </c>
      <c r="I355" s="185" t="e">
        <f t="shared" si="19"/>
        <v>#DIV/0!</v>
      </c>
      <c r="J355" s="185" t="e">
        <f t="shared" si="20"/>
        <v>#DIV/0!</v>
      </c>
    </row>
    <row r="356" spans="1:10" s="115" customFormat="1" ht="15" customHeight="1">
      <c r="A356" s="321" t="s">
        <v>1262</v>
      </c>
      <c r="B356" s="345"/>
      <c r="C356" s="345"/>
      <c r="D356" s="346"/>
      <c r="E356" s="169">
        <f>E357+E403</f>
        <v>1411674</v>
      </c>
      <c r="F356" s="169">
        <f>F357+F403</f>
        <v>750797.78067555907</v>
      </c>
      <c r="G356" s="169">
        <f>G357+G403</f>
        <v>797722</v>
      </c>
      <c r="H356" s="169">
        <f>H357+H403</f>
        <v>741351.08</v>
      </c>
      <c r="I356" s="170">
        <f t="shared" si="19"/>
        <v>52.515742303109633</v>
      </c>
      <c r="J356" s="170">
        <f t="shared" si="20"/>
        <v>92.933513178776565</v>
      </c>
    </row>
    <row r="357" spans="1:10" s="115" customFormat="1" ht="15" customHeight="1">
      <c r="A357" s="128">
        <v>3</v>
      </c>
      <c r="B357" s="128"/>
      <c r="C357" s="110"/>
      <c r="D357" s="129" t="s">
        <v>1358</v>
      </c>
      <c r="E357" s="129">
        <f>E358+E364+E390+E395+E397+E400</f>
        <v>853307</v>
      </c>
      <c r="F357" s="129">
        <f>F358+F364+F390+F395+F397+F400</f>
        <v>514816.627314354</v>
      </c>
      <c r="G357" s="129">
        <f>G358+G364+G390+G395+G397+G400</f>
        <v>670465</v>
      </c>
      <c r="H357" s="129">
        <f>H358+H364+H390+H395+H397+H400</f>
        <v>670391.56999999995</v>
      </c>
      <c r="I357" s="187">
        <f t="shared" si="19"/>
        <v>78.563936543354259</v>
      </c>
      <c r="J357" s="187">
        <f t="shared" si="20"/>
        <v>99.989047899592066</v>
      </c>
    </row>
    <row r="358" spans="1:10" s="115" customFormat="1" ht="15" customHeight="1">
      <c r="A358" s="128"/>
      <c r="B358" s="128">
        <v>31</v>
      </c>
      <c r="C358" s="110"/>
      <c r="D358" s="129" t="s">
        <v>1320</v>
      </c>
      <c r="E358" s="129">
        <f>SUM(E359:E363)</f>
        <v>341094</v>
      </c>
      <c r="F358" s="129">
        <f>SUM(F359:F363)</f>
        <v>190721.93635941338</v>
      </c>
      <c r="G358" s="129">
        <f>SUM(G359:G363)</f>
        <v>362070</v>
      </c>
      <c r="H358" s="129">
        <f>SUM(H359:H363)</f>
        <v>357957.30000000005</v>
      </c>
      <c r="I358" s="187">
        <f t="shared" si="19"/>
        <v>104.94388643599713</v>
      </c>
      <c r="J358" s="187">
        <f t="shared" si="20"/>
        <v>98.864114673958099</v>
      </c>
    </row>
    <row r="359" spans="1:10" s="115" customFormat="1" ht="15" customHeight="1">
      <c r="A359" s="128"/>
      <c r="B359" s="128"/>
      <c r="C359" s="131" t="s">
        <v>1431</v>
      </c>
      <c r="D359" s="85" t="s">
        <v>1293</v>
      </c>
      <c r="E359" s="85">
        <f>'Rashodi po aktiv. i izv.fin.'!E316+'Rashodi po aktiv. i izv.fin.'!E438+'Rashodi po aktiv. i izv.fin.'!E619</f>
        <v>289552</v>
      </c>
      <c r="F359" s="85">
        <f>'Rashodi po aktiv. i izv.fin.'!F316+'Rashodi po aktiv. i izv.fin.'!F438+'Rashodi po aktiv. i izv.fin.'!F619</f>
        <v>161773.73700975513</v>
      </c>
      <c r="G359" s="85">
        <f>'Rashodi po aktiv. i izv.fin.'!G316+'Rashodi po aktiv. i izv.fin.'!G438+'Rashodi po aktiv. i izv.fin.'!G619</f>
        <v>308220</v>
      </c>
      <c r="H359" s="85">
        <f>'Rashodi po aktiv. i izv.fin.'!H316+'Rashodi po aktiv. i izv.fin.'!H438+'Rashodi po aktiv. i izv.fin.'!H619</f>
        <v>305542.45</v>
      </c>
      <c r="I359" s="185">
        <f t="shared" si="19"/>
        <v>105.52247955462232</v>
      </c>
      <c r="J359" s="185">
        <f t="shared" si="20"/>
        <v>99.131286094348198</v>
      </c>
    </row>
    <row r="360" spans="1:10" s="115" customFormat="1" ht="15" customHeight="1">
      <c r="A360" s="128"/>
      <c r="B360" s="128"/>
      <c r="C360" s="131" t="s">
        <v>1438</v>
      </c>
      <c r="D360" s="85" t="s">
        <v>1475</v>
      </c>
      <c r="E360" s="85">
        <f>'Rashodi po aktiv. i izv.fin.'!E317+'Rashodi po aktiv. i izv.fin.'!E620</f>
        <v>1921</v>
      </c>
      <c r="F360" s="85">
        <f>'Rashodi po aktiv. i izv.fin.'!F317+'Rashodi po aktiv. i izv.fin.'!F620</f>
        <v>2256.2877430486428</v>
      </c>
      <c r="G360" s="85">
        <f>'Rashodi po aktiv. i izv.fin.'!G317+'Rashodi po aktiv. i izv.fin.'!G620</f>
        <v>2000</v>
      </c>
      <c r="H360" s="85">
        <f>'Rashodi po aktiv. i izv.fin.'!H317+'Rashodi po aktiv. i izv.fin.'!H620</f>
        <v>1086.45</v>
      </c>
      <c r="I360" s="185">
        <f t="shared" si="19"/>
        <v>56.55648099947944</v>
      </c>
      <c r="J360" s="185">
        <f t="shared" si="20"/>
        <v>54.322500000000005</v>
      </c>
    </row>
    <row r="361" spans="1:10" s="115" customFormat="1" ht="15" customHeight="1">
      <c r="A361" s="128"/>
      <c r="B361" s="128"/>
      <c r="C361" s="131" t="s">
        <v>1439</v>
      </c>
      <c r="D361" s="85" t="s">
        <v>1294</v>
      </c>
      <c r="E361" s="85">
        <f>'Rashodi po aktiv. i izv.fin.'!E318+'Rashodi po aktiv. i izv.fin.'!E621</f>
        <v>1845</v>
      </c>
      <c r="F361" s="85">
        <f>'Rashodi po aktiv. i izv.fin.'!F318+'Rashodi po aktiv. i izv.fin.'!F621</f>
        <v>0</v>
      </c>
      <c r="G361" s="85">
        <f>'Rashodi po aktiv. i izv.fin.'!G318+'Rashodi po aktiv. i izv.fin.'!G621</f>
        <v>1000</v>
      </c>
      <c r="H361" s="85">
        <f>'Rashodi po aktiv. i izv.fin.'!H318+'Rashodi po aktiv. i izv.fin.'!H621</f>
        <v>900</v>
      </c>
      <c r="I361" s="185">
        <f t="shared" si="19"/>
        <v>48.780487804878049</v>
      </c>
      <c r="J361" s="185">
        <f t="shared" si="20"/>
        <v>90</v>
      </c>
    </row>
    <row r="362" spans="1:10" s="115" customFormat="1" ht="15" customHeight="1">
      <c r="A362" s="128"/>
      <c r="B362" s="128"/>
      <c r="C362" s="131" t="s">
        <v>1432</v>
      </c>
      <c r="D362" s="85" t="s">
        <v>1481</v>
      </c>
      <c r="E362" s="85">
        <f>'Rashodi po aktiv. i izv.fin.'!E319+'Rashodi po aktiv. i izv.fin.'!E439+'Rashodi po aktiv. i izv.fin.'!E622</f>
        <v>47776</v>
      </c>
      <c r="F362" s="85">
        <f>'Rashodi po aktiv. i izv.fin.'!F319+'Rashodi po aktiv. i izv.fin.'!F439+'Rashodi po aktiv. i izv.fin.'!F622</f>
        <v>26691.911606609596</v>
      </c>
      <c r="G362" s="85">
        <f>'Rashodi po aktiv. i izv.fin.'!G319+'Rashodi po aktiv. i izv.fin.'!G439+'Rashodi po aktiv. i izv.fin.'!G622</f>
        <v>50850</v>
      </c>
      <c r="H362" s="85">
        <f>'Rashodi po aktiv. i izv.fin.'!H319+'Rashodi po aktiv. i izv.fin.'!H439+'Rashodi po aktiv. i izv.fin.'!H622</f>
        <v>50428.4</v>
      </c>
      <c r="I362" s="185">
        <f t="shared" si="19"/>
        <v>105.55174146014737</v>
      </c>
      <c r="J362" s="185">
        <f t="shared" si="20"/>
        <v>99.170894788593912</v>
      </c>
    </row>
    <row r="363" spans="1:10" s="115" customFormat="1" ht="15" customHeight="1">
      <c r="A363" s="128"/>
      <c r="B363" s="128"/>
      <c r="C363" s="131" t="s">
        <v>1433</v>
      </c>
      <c r="D363" s="85" t="s">
        <v>1476</v>
      </c>
      <c r="E363" s="85">
        <f>'Rashodi po aktiv. i izv.fin.'!E320+'Rashodi po aktiv. i izv.fin.'!E440+'Rashodi po aktiv. i izv.fin.'!E623</f>
        <v>0</v>
      </c>
      <c r="F363" s="85">
        <f>'Rashodi po aktiv. i izv.fin.'!F320+'Rashodi po aktiv. i izv.fin.'!F440+'Rashodi po aktiv. i izv.fin.'!F623</f>
        <v>0</v>
      </c>
      <c r="G363" s="85">
        <f>'Rashodi po aktiv. i izv.fin.'!G320+'Rashodi po aktiv. i izv.fin.'!G440+'Rashodi po aktiv. i izv.fin.'!G623</f>
        <v>0</v>
      </c>
      <c r="H363" s="85">
        <f>'Rashodi po aktiv. i izv.fin.'!H320+'Rashodi po aktiv. i izv.fin.'!H440+'Rashodi po aktiv. i izv.fin.'!H623</f>
        <v>0</v>
      </c>
      <c r="I363" s="185" t="e">
        <f t="shared" si="19"/>
        <v>#DIV/0!</v>
      </c>
      <c r="J363" s="185" t="e">
        <f t="shared" si="20"/>
        <v>#DIV/0!</v>
      </c>
    </row>
    <row r="364" spans="1:10" s="115" customFormat="1" ht="15" customHeight="1">
      <c r="A364" s="128"/>
      <c r="B364" s="128">
        <v>32</v>
      </c>
      <c r="C364" s="131"/>
      <c r="D364" s="129" t="s">
        <v>1323</v>
      </c>
      <c r="E364" s="129">
        <f>SUM(E365:E389)</f>
        <v>482975</v>
      </c>
      <c r="F364" s="129">
        <f>SUM(F365:F389)</f>
        <v>299540.58544030791</v>
      </c>
      <c r="G364" s="129">
        <f>SUM(G365:G389)</f>
        <v>274752</v>
      </c>
      <c r="H364" s="129">
        <f>SUM(H365:H389)</f>
        <v>278534.61999999994</v>
      </c>
      <c r="I364" s="187">
        <f t="shared" si="19"/>
        <v>57.670608209534649</v>
      </c>
      <c r="J364" s="187">
        <f t="shared" si="20"/>
        <v>101.37673975075703</v>
      </c>
    </row>
    <row r="365" spans="1:10" s="115" customFormat="1" ht="15" customHeight="1">
      <c r="A365" s="128"/>
      <c r="B365" s="128"/>
      <c r="C365" s="131">
        <v>3211</v>
      </c>
      <c r="D365" s="85" t="s">
        <v>1264</v>
      </c>
      <c r="E365" s="85">
        <f>'Rashodi po aktiv. i izv.fin.'!E322+'Rashodi po aktiv. i izv.fin.'!E625+'Rashodi po aktiv. i izv.fin.'!E781+'Rashodi po aktiv. i izv.fin.'!E515</f>
        <v>32163</v>
      </c>
      <c r="F365" s="85">
        <f>'Rashodi po aktiv. i izv.fin.'!F322+'Rashodi po aktiv. i izv.fin.'!F625+'Rashodi po aktiv. i izv.fin.'!F781+'Rashodi po aktiv. i izv.fin.'!F515</f>
        <v>33844.316145729645</v>
      </c>
      <c r="G365" s="85">
        <f>'Rashodi po aktiv. i izv.fin.'!G322+'Rashodi po aktiv. i izv.fin.'!G625+'Rashodi po aktiv. i izv.fin.'!G781+'Rashodi po aktiv. i izv.fin.'!G515</f>
        <v>43233</v>
      </c>
      <c r="H365" s="85">
        <f>'Rashodi po aktiv. i izv.fin.'!H322+'Rashodi po aktiv. i izv.fin.'!H625+'Rashodi po aktiv. i izv.fin.'!H781+'Rashodi po aktiv. i izv.fin.'!H515</f>
        <v>39866.04</v>
      </c>
      <c r="I365" s="185">
        <f t="shared" si="19"/>
        <v>123.95000466374407</v>
      </c>
      <c r="J365" s="185">
        <f t="shared" si="20"/>
        <v>92.212060231767396</v>
      </c>
    </row>
    <row r="366" spans="1:10" s="115" customFormat="1" ht="15" customHeight="1">
      <c r="A366" s="128"/>
      <c r="B366" s="128"/>
      <c r="C366" s="131">
        <v>3212</v>
      </c>
      <c r="D366" s="85" t="s">
        <v>1265</v>
      </c>
      <c r="E366" s="85">
        <f>'Rashodi po aktiv. i izv.fin.'!E323+'Rashodi po aktiv. i izv.fin.'!E626</f>
        <v>522</v>
      </c>
      <c r="F366" s="85">
        <f>'Rashodi po aktiv. i izv.fin.'!F323+'Rashodi po aktiv. i izv.fin.'!F626</f>
        <v>0</v>
      </c>
      <c r="G366" s="85">
        <f>'Rashodi po aktiv. i izv.fin.'!G323+'Rashodi po aktiv. i izv.fin.'!G626</f>
        <v>350</v>
      </c>
      <c r="H366" s="85">
        <f>'Rashodi po aktiv. i izv.fin.'!H323+'Rashodi po aktiv. i izv.fin.'!H626</f>
        <v>360</v>
      </c>
      <c r="I366" s="185">
        <f t="shared" si="19"/>
        <v>68.965517241379317</v>
      </c>
      <c r="J366" s="185">
        <f t="shared" si="20"/>
        <v>102.85714285714285</v>
      </c>
    </row>
    <row r="367" spans="1:10" s="115" customFormat="1" ht="15" customHeight="1">
      <c r="A367" s="128"/>
      <c r="B367" s="128"/>
      <c r="C367" s="131" t="s">
        <v>1434</v>
      </c>
      <c r="D367" s="85" t="s">
        <v>1482</v>
      </c>
      <c r="E367" s="85">
        <f>'Rashodi po aktiv. i izv.fin.'!E324+'Rashodi po aktiv. i izv.fin.'!E442+'Rashodi po aktiv. i izv.fin.'!E627+'Rashodi po aktiv. i izv.fin.'!E782+'Rashodi po aktiv. i izv.fin.'!E516</f>
        <v>15028</v>
      </c>
      <c r="F367" s="85">
        <f>'Rashodi po aktiv. i izv.fin.'!F324+'Rashodi po aktiv. i izv.fin.'!F442+'Rashodi po aktiv. i izv.fin.'!F627+'Rashodi po aktiv. i izv.fin.'!F782+'Rashodi po aktiv. i izv.fin.'!F516</f>
        <v>12342.884332072466</v>
      </c>
      <c r="G367" s="85">
        <f>'Rashodi po aktiv. i izv.fin.'!G324+'Rashodi po aktiv. i izv.fin.'!G442+'Rashodi po aktiv. i izv.fin.'!G627+'Rashodi po aktiv. i izv.fin.'!G782+'Rashodi po aktiv. i izv.fin.'!G516</f>
        <v>15810</v>
      </c>
      <c r="H367" s="85">
        <f>'Rashodi po aktiv. i izv.fin.'!H324+'Rashodi po aktiv. i izv.fin.'!H442+'Rashodi po aktiv. i izv.fin.'!H627+'Rashodi po aktiv. i izv.fin.'!H782+'Rashodi po aktiv. i izv.fin.'!H516</f>
        <v>14123.74</v>
      </c>
      <c r="I367" s="185">
        <f t="shared" si="19"/>
        <v>93.982832046845886</v>
      </c>
      <c r="J367" s="185">
        <f t="shared" si="20"/>
        <v>89.334218848829849</v>
      </c>
    </row>
    <row r="368" spans="1:10" s="115" customFormat="1" ht="15" customHeight="1">
      <c r="A368" s="128"/>
      <c r="B368" s="128"/>
      <c r="C368" s="131">
        <v>3214</v>
      </c>
      <c r="D368" s="85" t="s">
        <v>1543</v>
      </c>
      <c r="E368" s="85">
        <f>'Rashodi po aktiv. i izv.fin.'!E325</f>
        <v>22</v>
      </c>
      <c r="F368" s="85">
        <f>'Rashodi po aktiv. i izv.fin.'!F325</f>
        <v>0</v>
      </c>
      <c r="G368" s="85">
        <f>'Rashodi po aktiv. i izv.fin.'!G325</f>
        <v>0</v>
      </c>
      <c r="H368" s="85">
        <f>'Rashodi po aktiv. i izv.fin.'!H325</f>
        <v>0</v>
      </c>
      <c r="I368" s="185">
        <f t="shared" si="19"/>
        <v>0</v>
      </c>
      <c r="J368" s="185" t="e">
        <f t="shared" si="20"/>
        <v>#DIV/0!</v>
      </c>
    </row>
    <row r="369" spans="1:10" s="115" customFormat="1" ht="15" customHeight="1">
      <c r="A369" s="128"/>
      <c r="B369" s="128"/>
      <c r="C369" s="131" t="s">
        <v>1440</v>
      </c>
      <c r="D369" s="85" t="s">
        <v>1483</v>
      </c>
      <c r="E369" s="85">
        <f>'Rashodi po aktiv. i izv.fin.'!E326+'Rashodi po aktiv. i izv.fin.'!E443+'Rashodi po aktiv. i izv.fin.'!E783+'Rashodi po aktiv. i izv.fin.'!E517</f>
        <v>14027</v>
      </c>
      <c r="F369" s="85">
        <f>'Rashodi po aktiv. i izv.fin.'!F326+'Rashodi po aktiv. i izv.fin.'!F443+'Rashodi po aktiv. i izv.fin.'!F783+'Rashodi po aktiv. i izv.fin.'!F517</f>
        <v>6636.1404207313026</v>
      </c>
      <c r="G369" s="85">
        <f>'Rashodi po aktiv. i izv.fin.'!G326+'Rashodi po aktiv. i izv.fin.'!G443+'Rashodi po aktiv. i izv.fin.'!G783+'Rashodi po aktiv. i izv.fin.'!G517</f>
        <v>15020</v>
      </c>
      <c r="H369" s="85">
        <f>'Rashodi po aktiv. i izv.fin.'!H326+'Rashodi po aktiv. i izv.fin.'!H443+'Rashodi po aktiv. i izv.fin.'!H783+'Rashodi po aktiv. i izv.fin.'!H517</f>
        <v>11479.13</v>
      </c>
      <c r="I369" s="185">
        <f t="shared" si="19"/>
        <v>81.835959221501383</v>
      </c>
      <c r="J369" s="185">
        <f t="shared" si="20"/>
        <v>76.4256324900133</v>
      </c>
    </row>
    <row r="370" spans="1:10" s="115" customFormat="1" ht="15" customHeight="1">
      <c r="A370" s="128"/>
      <c r="B370" s="128"/>
      <c r="C370" s="131" t="s">
        <v>1441</v>
      </c>
      <c r="D370" s="85" t="s">
        <v>1268</v>
      </c>
      <c r="E370" s="85">
        <f>'Rashodi po aktiv. i izv.fin.'!E327+'Rashodi po aktiv. i izv.fin.'!E518+'Rashodi po aktiv. i izv.fin.'!E784</f>
        <v>171</v>
      </c>
      <c r="F370" s="85">
        <f>'Rashodi po aktiv. i izv.fin.'!F327+'Rashodi po aktiv. i izv.fin.'!F518+'Rashodi po aktiv. i izv.fin.'!F784</f>
        <v>929.05965890238235</v>
      </c>
      <c r="G370" s="85">
        <f>'Rashodi po aktiv. i izv.fin.'!G327+'Rashodi po aktiv. i izv.fin.'!G518+'Rashodi po aktiv. i izv.fin.'!G784</f>
        <v>2500</v>
      </c>
      <c r="H370" s="85">
        <f>'Rashodi po aktiv. i izv.fin.'!H327+'Rashodi po aktiv. i izv.fin.'!H518+'Rashodi po aktiv. i izv.fin.'!H784</f>
        <v>1368.94</v>
      </c>
      <c r="I370" s="185">
        <f t="shared" si="19"/>
        <v>800.54970760233925</v>
      </c>
      <c r="J370" s="185">
        <f t="shared" si="20"/>
        <v>54.757600000000004</v>
      </c>
    </row>
    <row r="371" spans="1:10" s="115" customFormat="1" ht="15" customHeight="1">
      <c r="A371" s="128"/>
      <c r="B371" s="128"/>
      <c r="C371" s="131" t="s">
        <v>1442</v>
      </c>
      <c r="D371" s="85" t="s">
        <v>1269</v>
      </c>
      <c r="E371" s="85">
        <f>'Rashodi po aktiv. i izv.fin.'!E328+'Rashodi po aktiv. i izv.fin.'!E629+'Rashodi po aktiv. i izv.fin.'!E519</f>
        <v>33986</v>
      </c>
      <c r="F371" s="85">
        <f>'Rashodi po aktiv. i izv.fin.'!F328+'Rashodi po aktiv. i izv.fin.'!F629+'Rashodi po aktiv. i izv.fin.'!F519</f>
        <v>5308.9123365850419</v>
      </c>
      <c r="G371" s="85">
        <f>'Rashodi po aktiv. i izv.fin.'!G328+'Rashodi po aktiv. i izv.fin.'!G629+'Rashodi po aktiv. i izv.fin.'!G519</f>
        <v>18025</v>
      </c>
      <c r="H371" s="85">
        <f>'Rashodi po aktiv. i izv.fin.'!H328+'Rashodi po aktiv. i izv.fin.'!H629+'Rashodi po aktiv. i izv.fin.'!H519</f>
        <v>9545.0300000000007</v>
      </c>
      <c r="I371" s="185">
        <f t="shared" si="19"/>
        <v>28.085182133819806</v>
      </c>
      <c r="J371" s="185">
        <f t="shared" si="20"/>
        <v>52.954396671289885</v>
      </c>
    </row>
    <row r="372" spans="1:10" s="115" customFormat="1" ht="15" customHeight="1">
      <c r="A372" s="128"/>
      <c r="B372" s="128"/>
      <c r="C372" s="131" t="s">
        <v>1443</v>
      </c>
      <c r="D372" s="85" t="s">
        <v>1270</v>
      </c>
      <c r="E372" s="85">
        <f>'Rashodi po aktiv. i izv.fin.'!E329+'Rashodi po aktiv. i izv.fin.'!E630+'Rashodi po aktiv. i izv.fin.'!E520+'Rashodi po aktiv. i izv.fin.'!E785</f>
        <v>42341</v>
      </c>
      <c r="F372" s="85">
        <f>'Rashodi po aktiv. i izv.fin.'!F329+'Rashodi po aktiv. i izv.fin.'!F630+'Rashodi po aktiv. i izv.fin.'!F520+'Rashodi po aktiv. i izv.fin.'!F785</f>
        <v>15926.737009755125</v>
      </c>
      <c r="G372" s="85">
        <f>'Rashodi po aktiv. i izv.fin.'!G329+'Rashodi po aktiv. i izv.fin.'!G630+'Rashodi po aktiv. i izv.fin.'!G520+'Rashodi po aktiv. i izv.fin.'!G785</f>
        <v>10100</v>
      </c>
      <c r="H372" s="85">
        <f>'Rashodi po aktiv. i izv.fin.'!H329+'Rashodi po aktiv. i izv.fin.'!H630+'Rashodi po aktiv. i izv.fin.'!H520+'Rashodi po aktiv. i izv.fin.'!H785</f>
        <v>13419.92</v>
      </c>
      <c r="I372" s="185">
        <f t="shared" si="19"/>
        <v>31.69485841146879</v>
      </c>
      <c r="J372" s="185">
        <f t="shared" si="20"/>
        <v>132.87049504950494</v>
      </c>
    </row>
    <row r="373" spans="1:10" s="115" customFormat="1" ht="15" customHeight="1">
      <c r="A373" s="128"/>
      <c r="B373" s="128"/>
      <c r="C373" s="131">
        <v>3227</v>
      </c>
      <c r="D373" s="85" t="s">
        <v>1484</v>
      </c>
      <c r="E373" s="85">
        <f>'Rashodi po aktiv. i izv.fin.'!E631+'Rashodi po aktiv. i izv.fin.'!E330+'Rashodi po aktiv. i izv.fin.'!E786+'Rashodi po aktiv. i izv.fin.'!E764</f>
        <v>727</v>
      </c>
      <c r="F373" s="85">
        <f>'Rashodi po aktiv. i izv.fin.'!F631+'Rashodi po aktiv. i izv.fin.'!F330+'Rashodi po aktiv. i izv.fin.'!F786+'Rashodi po aktiv. i izv.fin.'!F764</f>
        <v>398.16842524387812</v>
      </c>
      <c r="G373" s="85">
        <f>'Rashodi po aktiv. i izv.fin.'!G631+'Rashodi po aktiv. i izv.fin.'!G330+'Rashodi po aktiv. i izv.fin.'!G786+'Rashodi po aktiv. i izv.fin.'!G764</f>
        <v>1900</v>
      </c>
      <c r="H373" s="85">
        <f>'Rashodi po aktiv. i izv.fin.'!H631+'Rashodi po aktiv. i izv.fin.'!H330+'Rashodi po aktiv. i izv.fin.'!H786+'Rashodi po aktiv. i izv.fin.'!H764</f>
        <v>1131.92</v>
      </c>
      <c r="I373" s="185">
        <f t="shared" si="19"/>
        <v>155.69738651994498</v>
      </c>
      <c r="J373" s="185">
        <f t="shared" si="20"/>
        <v>59.574736842105267</v>
      </c>
    </row>
    <row r="374" spans="1:10" s="115" customFormat="1" ht="15" customHeight="1">
      <c r="A374" s="128"/>
      <c r="B374" s="128"/>
      <c r="C374" s="131" t="s">
        <v>1444</v>
      </c>
      <c r="D374" s="85" t="s">
        <v>1485</v>
      </c>
      <c r="E374" s="85">
        <f>'Rashodi po aktiv. i izv.fin.'!E331+'Rashodi po aktiv. i izv.fin.'!E632+'Rashodi po aktiv. i izv.fin.'!E521</f>
        <v>3220</v>
      </c>
      <c r="F374" s="85">
        <f>'Rashodi po aktiv. i izv.fin.'!F331+'Rashodi po aktiv. i izv.fin.'!F632+'Rashodi po aktiv. i izv.fin.'!F521</f>
        <v>1327.2280841462605</v>
      </c>
      <c r="G374" s="85">
        <f>'Rashodi po aktiv. i izv.fin.'!G331+'Rashodi po aktiv. i izv.fin.'!G632+'Rashodi po aktiv. i izv.fin.'!G521</f>
        <v>2500</v>
      </c>
      <c r="H374" s="85">
        <f>'Rashodi po aktiv. i izv.fin.'!H331+'Rashodi po aktiv. i izv.fin.'!H632+'Rashodi po aktiv. i izv.fin.'!H521</f>
        <v>1390.03</v>
      </c>
      <c r="I374" s="185">
        <f t="shared" si="19"/>
        <v>43.168633540372667</v>
      </c>
      <c r="J374" s="185">
        <f t="shared" si="20"/>
        <v>55.601199999999992</v>
      </c>
    </row>
    <row r="375" spans="1:10" s="115" customFormat="1" ht="15" customHeight="1">
      <c r="A375" s="128"/>
      <c r="B375" s="128"/>
      <c r="C375" s="131" t="s">
        <v>1445</v>
      </c>
      <c r="D375" s="85" t="s">
        <v>1273</v>
      </c>
      <c r="E375" s="85">
        <f>'Rashodi po aktiv. i izv.fin.'!E332+'Rashodi po aktiv. i izv.fin.'!E633+'Rashodi po aktiv. i izv.fin.'!E522+'Rashodi po aktiv. i izv.fin.'!E787</f>
        <v>96521</v>
      </c>
      <c r="F375" s="85">
        <f>'Rashodi po aktiv. i izv.fin.'!F332+'Rashodi po aktiv. i izv.fin.'!F633+'Rashodi po aktiv. i izv.fin.'!F522+'Rashodi po aktiv. i izv.fin.'!F787</f>
        <v>65007.366115867007</v>
      </c>
      <c r="G375" s="85">
        <f>'Rashodi po aktiv. i izv.fin.'!G332+'Rashodi po aktiv. i izv.fin.'!G633+'Rashodi po aktiv. i izv.fin.'!G522+'Rashodi po aktiv. i izv.fin.'!G787</f>
        <v>7000</v>
      </c>
      <c r="H375" s="85">
        <f>'Rashodi po aktiv. i izv.fin.'!H332+'Rashodi po aktiv. i izv.fin.'!H633+'Rashodi po aktiv. i izv.fin.'!H522+'Rashodi po aktiv. i izv.fin.'!H787</f>
        <v>42713.59</v>
      </c>
      <c r="I375" s="185">
        <f t="shared" si="19"/>
        <v>44.253157343997671</v>
      </c>
      <c r="J375" s="185">
        <f t="shared" si="20"/>
        <v>610.19414285714277</v>
      </c>
    </row>
    <row r="376" spans="1:10" s="115" customFormat="1" ht="15" customHeight="1">
      <c r="A376" s="128"/>
      <c r="B376" s="128"/>
      <c r="C376" s="131" t="s">
        <v>1446</v>
      </c>
      <c r="D376" s="85" t="s">
        <v>1499</v>
      </c>
      <c r="E376" s="85">
        <f>'Rashodi po aktiv. i izv.fin.'!E333+'Rashodi po aktiv. i izv.fin.'!E634+'Rashodi po aktiv. i izv.fin.'!E788+'Rashodi po aktiv. i izv.fin.'!E523</f>
        <v>9295</v>
      </c>
      <c r="F376" s="85">
        <f>'Rashodi po aktiv. i izv.fin.'!F333+'Rashodi po aktiv. i izv.fin.'!F634+'Rashodi po aktiv. i izv.fin.'!F788+'Rashodi po aktiv. i izv.fin.'!F523</f>
        <v>2654.4561682925209</v>
      </c>
      <c r="G376" s="85">
        <f>'Rashodi po aktiv. i izv.fin.'!G333+'Rashodi po aktiv. i izv.fin.'!G634+'Rashodi po aktiv. i izv.fin.'!G788+'Rashodi po aktiv. i izv.fin.'!G523</f>
        <v>10700</v>
      </c>
      <c r="H376" s="85">
        <f>'Rashodi po aktiv. i izv.fin.'!H333+'Rashodi po aktiv. i izv.fin.'!H634+'Rashodi po aktiv. i izv.fin.'!H788+'Rashodi po aktiv. i izv.fin.'!H523</f>
        <v>4434.97</v>
      </c>
      <c r="I376" s="185">
        <f t="shared" si="19"/>
        <v>47.713501882732658</v>
      </c>
      <c r="J376" s="185">
        <f t="shared" si="20"/>
        <v>41.448317757009349</v>
      </c>
    </row>
    <row r="377" spans="1:10" s="115" customFormat="1" ht="15" customHeight="1">
      <c r="A377" s="128"/>
      <c r="B377" s="128"/>
      <c r="C377" s="131">
        <v>3234</v>
      </c>
      <c r="D377" s="85" t="s">
        <v>1275</v>
      </c>
      <c r="E377" s="85">
        <f>'Rashodi po aktiv. i izv.fin.'!E635+'Rashodi po aktiv. i izv.fin.'!E334+'Rashodi po aktiv. i izv.fin.'!E524</f>
        <v>15891</v>
      </c>
      <c r="F377" s="85">
        <f>'Rashodi po aktiv. i izv.fin.'!F635+'Rashodi po aktiv. i izv.fin.'!F334+'Rashodi po aktiv. i izv.fin.'!F524</f>
        <v>1592.6737009755125</v>
      </c>
      <c r="G377" s="85">
        <f>'Rashodi po aktiv. i izv.fin.'!G635+'Rashodi po aktiv. i izv.fin.'!G334+'Rashodi po aktiv. i izv.fin.'!G524</f>
        <v>12000</v>
      </c>
      <c r="H377" s="85">
        <f>'Rashodi po aktiv. i izv.fin.'!H635+'Rashodi po aktiv. i izv.fin.'!H334+'Rashodi po aktiv. i izv.fin.'!H524</f>
        <v>11055.42</v>
      </c>
      <c r="I377" s="185">
        <f t="shared" si="19"/>
        <v>69.570322824240137</v>
      </c>
      <c r="J377" s="185">
        <f t="shared" si="20"/>
        <v>92.128500000000003</v>
      </c>
    </row>
    <row r="378" spans="1:10" s="115" customFormat="1" ht="15" customHeight="1">
      <c r="A378" s="128"/>
      <c r="B378" s="128"/>
      <c r="C378" s="131" t="s">
        <v>1447</v>
      </c>
      <c r="D378" s="85" t="s">
        <v>1276</v>
      </c>
      <c r="E378" s="85">
        <f>'Rashodi po aktiv. i izv.fin.'!E335+'Rashodi po aktiv. i izv.fin.'!E636+'Rashodi po aktiv. i izv.fin.'!E789+'Rashodi po aktiv. i izv.fin.'!E525</f>
        <v>66337</v>
      </c>
      <c r="F378" s="85">
        <f>'Rashodi po aktiv. i izv.fin.'!F335+'Rashodi po aktiv. i izv.fin.'!F636+'Rashodi po aktiv. i izv.fin.'!F789+'Rashodi po aktiv. i izv.fin.'!F525</f>
        <v>48709.270688167751</v>
      </c>
      <c r="G378" s="85">
        <f>'Rashodi po aktiv. i izv.fin.'!G335+'Rashodi po aktiv. i izv.fin.'!G636+'Rashodi po aktiv. i izv.fin.'!G789+'Rashodi po aktiv. i izv.fin.'!G525</f>
        <v>21600</v>
      </c>
      <c r="H378" s="85">
        <f>'Rashodi po aktiv. i izv.fin.'!H335+'Rashodi po aktiv. i izv.fin.'!H636+'Rashodi po aktiv. i izv.fin.'!H789+'Rashodi po aktiv. i izv.fin.'!H525</f>
        <v>19222.310000000001</v>
      </c>
      <c r="I378" s="185">
        <f t="shared" si="19"/>
        <v>28.976755053740749</v>
      </c>
      <c r="J378" s="185">
        <f t="shared" si="20"/>
        <v>88.992175925925935</v>
      </c>
    </row>
    <row r="379" spans="1:10" s="115" customFormat="1" ht="15" customHeight="1">
      <c r="A379" s="128"/>
      <c r="B379" s="128"/>
      <c r="C379" s="131" t="s">
        <v>1448</v>
      </c>
      <c r="D379" s="85" t="s">
        <v>1277</v>
      </c>
      <c r="E379" s="85">
        <f>'Rashodi po aktiv. i izv.fin.'!E336+'Rashodi po aktiv. i izv.fin.'!E637</f>
        <v>76</v>
      </c>
      <c r="F379" s="85">
        <f>'Rashodi po aktiv. i izv.fin.'!F336+'Rashodi po aktiv. i izv.fin.'!F637</f>
        <v>66.361404207313029</v>
      </c>
      <c r="G379" s="85">
        <f>'Rashodi po aktiv. i izv.fin.'!G336+'Rashodi po aktiv. i izv.fin.'!G637</f>
        <v>100</v>
      </c>
      <c r="H379" s="85">
        <f>'Rashodi po aktiv. i izv.fin.'!H336+'Rashodi po aktiv. i izv.fin.'!H637</f>
        <v>0</v>
      </c>
      <c r="I379" s="185">
        <f t="shared" si="19"/>
        <v>0</v>
      </c>
      <c r="J379" s="185">
        <f t="shared" si="20"/>
        <v>0</v>
      </c>
    </row>
    <row r="380" spans="1:10" s="115" customFormat="1" ht="15" customHeight="1">
      <c r="A380" s="128"/>
      <c r="B380" s="128"/>
      <c r="C380" s="131" t="s">
        <v>1435</v>
      </c>
      <c r="D380" s="85" t="s">
        <v>1278</v>
      </c>
      <c r="E380" s="85">
        <f>'Rashodi po aktiv. i izv.fin.'!E337+'Rashodi po aktiv. i izv.fin.'!E444+'Rashodi po aktiv. i izv.fin.'!E638+'Rashodi po aktiv. i izv.fin.'!E790+'Rashodi po aktiv. i izv.fin.'!E526</f>
        <v>95436</v>
      </c>
      <c r="F380" s="85">
        <f>'Rashodi po aktiv. i izv.fin.'!F337+'Rashodi po aktiv. i izv.fin.'!F444+'Rashodi po aktiv. i izv.fin.'!F638+'Rashodi po aktiv. i izv.fin.'!F790+'Rashodi po aktiv. i izv.fin.'!F526</f>
        <v>74894.824673170107</v>
      </c>
      <c r="G380" s="85">
        <f>'Rashodi po aktiv. i izv.fin.'!G337+'Rashodi po aktiv. i izv.fin.'!G444+'Rashodi po aktiv. i izv.fin.'!G638+'Rashodi po aktiv. i izv.fin.'!G790+'Rashodi po aktiv. i izv.fin.'!G526</f>
        <v>63100</v>
      </c>
      <c r="H380" s="85">
        <f>'Rashodi po aktiv. i izv.fin.'!H337+'Rashodi po aktiv. i izv.fin.'!H444+'Rashodi po aktiv. i izv.fin.'!H638+'Rashodi po aktiv. i izv.fin.'!H790+'Rashodi po aktiv. i izv.fin.'!H526</f>
        <v>69157.739999999991</v>
      </c>
      <c r="I380" s="185">
        <f t="shared" si="19"/>
        <v>72.465044637243807</v>
      </c>
      <c r="J380" s="185">
        <f t="shared" si="20"/>
        <v>109.60022187004752</v>
      </c>
    </row>
    <row r="381" spans="1:10" s="115" customFormat="1" ht="15" customHeight="1">
      <c r="A381" s="128"/>
      <c r="B381" s="128"/>
      <c r="C381" s="131" t="s">
        <v>1449</v>
      </c>
      <c r="D381" s="85" t="s">
        <v>1279</v>
      </c>
      <c r="E381" s="85">
        <f>'Rashodi po aktiv. i izv.fin.'!E338+'Rashodi po aktiv. i izv.fin.'!E639</f>
        <v>8585</v>
      </c>
      <c r="F381" s="85">
        <f>'Rashodi po aktiv. i izv.fin.'!F338+'Rashodi po aktiv. i izv.fin.'!F639</f>
        <v>2654.4561682925209</v>
      </c>
      <c r="G381" s="85">
        <f>'Rashodi po aktiv. i izv.fin.'!G338+'Rashodi po aktiv. i izv.fin.'!G639</f>
        <v>7000</v>
      </c>
      <c r="H381" s="85">
        <f>'Rashodi po aktiv. i izv.fin.'!H338+'Rashodi po aktiv. i izv.fin.'!H639</f>
        <v>6184.11</v>
      </c>
      <c r="I381" s="185">
        <f t="shared" si="19"/>
        <v>72.03389633080954</v>
      </c>
      <c r="J381" s="185">
        <f t="shared" si="20"/>
        <v>88.344428571428566</v>
      </c>
    </row>
    <row r="382" spans="1:10" s="115" customFormat="1" ht="15" customHeight="1">
      <c r="A382" s="128"/>
      <c r="B382" s="128"/>
      <c r="C382" s="131">
        <v>3239</v>
      </c>
      <c r="D382" s="85" t="s">
        <v>1486</v>
      </c>
      <c r="E382" s="85">
        <f>'Rashodi po aktiv. i izv.fin.'!E339+'Rashodi po aktiv. i izv.fin.'!E640+'Rashodi po aktiv. i izv.fin.'!E791+'Rashodi po aktiv. i izv.fin.'!E527+'Rashodi po aktiv. i izv.fin.'!E445+'Rashodi po aktiv. i izv.fin.'!E960</f>
        <v>24543</v>
      </c>
      <c r="F382" s="85">
        <f>'Rashodi po aktiv. i izv.fin.'!F339+'Rashodi po aktiv. i izv.fin.'!F640+'Rashodi po aktiv. i izv.fin.'!F791+'Rashodi po aktiv. i izv.fin.'!F527+'Rashodi po aktiv. i izv.fin.'!F445+'Rashodi po aktiv. i izv.fin.'!F960</f>
        <v>14997.677350852744</v>
      </c>
      <c r="G382" s="85">
        <f>'Rashodi po aktiv. i izv.fin.'!G339+'Rashodi po aktiv. i izv.fin.'!G640+'Rashodi po aktiv. i izv.fin.'!G791+'Rashodi po aktiv. i izv.fin.'!G527+'Rashodi po aktiv. i izv.fin.'!G445+'Rashodi po aktiv. i izv.fin.'!G960</f>
        <v>18498</v>
      </c>
      <c r="H382" s="85">
        <f>'Rashodi po aktiv. i izv.fin.'!H339+'Rashodi po aktiv. i izv.fin.'!H640+'Rashodi po aktiv. i izv.fin.'!H791+'Rashodi po aktiv. i izv.fin.'!H527+'Rashodi po aktiv. i izv.fin.'!H445+'Rashodi po aktiv. i izv.fin.'!H960</f>
        <v>8886.75</v>
      </c>
      <c r="I382" s="185">
        <f t="shared" si="19"/>
        <v>36.20889866764454</v>
      </c>
      <c r="J382" s="185">
        <f t="shared" si="20"/>
        <v>48.041680181641262</v>
      </c>
    </row>
    <row r="383" spans="1:10" s="115" customFormat="1" ht="15" customHeight="1">
      <c r="A383" s="128"/>
      <c r="B383" s="128"/>
      <c r="C383" s="131" t="s">
        <v>1436</v>
      </c>
      <c r="D383" s="85" t="s">
        <v>1487</v>
      </c>
      <c r="E383" s="85">
        <f>'Rashodi po aktiv. i izv.fin.'!E340+'Rashodi po aktiv. i izv.fin.'!E446+'Rashodi po aktiv. i izv.fin.'!E641+'Rashodi po aktiv. i izv.fin.'!E792+'Rashodi po aktiv. i izv.fin.'!E528</f>
        <v>2858</v>
      </c>
      <c r="F383" s="85">
        <f>'Rashodi po aktiv. i izv.fin.'!F340+'Rashodi po aktiv. i izv.fin.'!F446+'Rashodi po aktiv. i izv.fin.'!F641+'Rashodi po aktiv. i izv.fin.'!F792+'Rashodi po aktiv. i izv.fin.'!F528</f>
        <v>2389.0105514632687</v>
      </c>
      <c r="G383" s="85">
        <f>'Rashodi po aktiv. i izv.fin.'!G340+'Rashodi po aktiv. i izv.fin.'!G446+'Rashodi po aktiv. i izv.fin.'!G641+'Rashodi po aktiv. i izv.fin.'!G792+'Rashodi po aktiv. i izv.fin.'!G528</f>
        <v>2016</v>
      </c>
      <c r="H383" s="85">
        <f>'Rashodi po aktiv. i izv.fin.'!H340+'Rashodi po aktiv. i izv.fin.'!H446+'Rashodi po aktiv. i izv.fin.'!H641+'Rashodi po aktiv. i izv.fin.'!H792+'Rashodi po aktiv. i izv.fin.'!H528</f>
        <v>3528.21</v>
      </c>
      <c r="I383" s="185">
        <f t="shared" si="19"/>
        <v>123.45031490552833</v>
      </c>
      <c r="J383" s="185">
        <f t="shared" si="20"/>
        <v>175.01041666666669</v>
      </c>
    </row>
    <row r="384" spans="1:10" s="115" customFormat="1" ht="15" customHeight="1">
      <c r="A384" s="128"/>
      <c r="B384" s="128"/>
      <c r="C384" s="131">
        <v>3292</v>
      </c>
      <c r="D384" s="85" t="s">
        <v>1281</v>
      </c>
      <c r="E384" s="85">
        <f>'Rashodi po aktiv. i izv.fin.'!E642+'Rashodi po aktiv. i izv.fin.'!E793+'Rashodi po aktiv. i izv.fin.'!E341</f>
        <v>3020</v>
      </c>
      <c r="F384" s="85">
        <f>'Rashodi po aktiv. i izv.fin.'!F642+'Rashodi po aktiv. i izv.fin.'!F793+'Rashodi po aktiv. i izv.fin.'!F341</f>
        <v>1990.8421262193906</v>
      </c>
      <c r="G384" s="85">
        <f>'Rashodi po aktiv. i izv.fin.'!G642+'Rashodi po aktiv. i izv.fin.'!G793+'Rashodi po aktiv. i izv.fin.'!G341</f>
        <v>3000</v>
      </c>
      <c r="H384" s="85">
        <f>'Rashodi po aktiv. i izv.fin.'!H642+'Rashodi po aktiv. i izv.fin.'!H793+'Rashodi po aktiv. i izv.fin.'!H341</f>
        <v>2045.96</v>
      </c>
      <c r="I384" s="185">
        <f t="shared" si="19"/>
        <v>67.747019867549668</v>
      </c>
      <c r="J384" s="185">
        <f t="shared" si="20"/>
        <v>68.198666666666668</v>
      </c>
    </row>
    <row r="385" spans="1:10" s="115" customFormat="1" ht="15" customHeight="1">
      <c r="A385" s="128"/>
      <c r="B385" s="128"/>
      <c r="C385" s="131" t="s">
        <v>1451</v>
      </c>
      <c r="D385" s="85" t="s">
        <v>1298</v>
      </c>
      <c r="E385" s="85">
        <f>'Rashodi po aktiv. i izv.fin.'!E342+'Rashodi po aktiv. i izv.fin.'!E643+'Rashodi po aktiv. i izv.fin.'!E794+'Rashodi po aktiv. i izv.fin.'!E529+'Rashodi po aktiv. i izv.fin.'!E447</f>
        <v>824</v>
      </c>
      <c r="F385" s="85">
        <f>'Rashodi po aktiv. i izv.fin.'!F342+'Rashodi po aktiv. i izv.fin.'!F643+'Rashodi po aktiv. i izv.fin.'!F794+'Rashodi po aktiv. i izv.fin.'!F529+'Rashodi po aktiv. i izv.fin.'!F447</f>
        <v>1327.2280841462605</v>
      </c>
      <c r="G385" s="85">
        <f>'Rashodi po aktiv. i izv.fin.'!G342+'Rashodi po aktiv. i izv.fin.'!G643+'Rashodi po aktiv. i izv.fin.'!G794+'Rashodi po aktiv. i izv.fin.'!G529+'Rashodi po aktiv. i izv.fin.'!G447</f>
        <v>5800</v>
      </c>
      <c r="H385" s="85">
        <f>'Rashodi po aktiv. i izv.fin.'!H342+'Rashodi po aktiv. i izv.fin.'!H643+'Rashodi po aktiv. i izv.fin.'!H794+'Rashodi po aktiv. i izv.fin.'!H529+'Rashodi po aktiv. i izv.fin.'!H447</f>
        <v>5985.89</v>
      </c>
      <c r="I385" s="185">
        <f t="shared" si="19"/>
        <v>726.44296116504859</v>
      </c>
      <c r="J385" s="185">
        <f t="shared" si="20"/>
        <v>103.20500000000001</v>
      </c>
    </row>
    <row r="386" spans="1:10" s="115" customFormat="1" ht="15" customHeight="1">
      <c r="A386" s="128"/>
      <c r="B386" s="128"/>
      <c r="C386" s="131">
        <v>3294</v>
      </c>
      <c r="D386" s="85" t="s">
        <v>1283</v>
      </c>
      <c r="E386" s="85">
        <f>'Rashodi po aktiv. i izv.fin.'!E343+'Rashodi po aktiv. i izv.fin.'!E644+'Rashodi po aktiv. i izv.fin.'!E795</f>
        <v>816</v>
      </c>
      <c r="F386" s="85">
        <f>'Rashodi po aktiv. i izv.fin.'!F343+'Rashodi po aktiv. i izv.fin.'!F644+'Rashodi po aktiv. i izv.fin.'!F795</f>
        <v>796.33685048775624</v>
      </c>
      <c r="G386" s="85">
        <f>'Rashodi po aktiv. i izv.fin.'!G343+'Rashodi po aktiv. i izv.fin.'!G644+'Rashodi po aktiv. i izv.fin.'!G795</f>
        <v>3000</v>
      </c>
      <c r="H386" s="85">
        <f>'Rashodi po aktiv. i izv.fin.'!H343+'Rashodi po aktiv. i izv.fin.'!H644+'Rashodi po aktiv. i izv.fin.'!H795</f>
        <v>2527.6</v>
      </c>
      <c r="I386" s="185">
        <f t="shared" si="19"/>
        <v>309.75490196078431</v>
      </c>
      <c r="J386" s="185">
        <f t="shared" si="20"/>
        <v>84.25333333333333</v>
      </c>
    </row>
    <row r="387" spans="1:10" s="115" customFormat="1" ht="15" customHeight="1">
      <c r="A387" s="128"/>
      <c r="B387" s="128"/>
      <c r="C387" s="131" t="s">
        <v>1452</v>
      </c>
      <c r="D387" s="85" t="s">
        <v>1284</v>
      </c>
      <c r="E387" s="85">
        <f>'Rashodi po aktiv. i izv.fin.'!E344+'Rashodi po aktiv. i izv.fin.'!E645+'Rashodi po aktiv. i izv.fin.'!E530</f>
        <v>753</v>
      </c>
      <c r="F387" s="85">
        <f>'Rashodi po aktiv. i izv.fin.'!F344+'Rashodi po aktiv. i izv.fin.'!F645+'Rashodi po aktiv. i izv.fin.'!F530</f>
        <v>663.61404207313024</v>
      </c>
      <c r="G387" s="85">
        <f>'Rashodi po aktiv. i izv.fin.'!G344+'Rashodi po aktiv. i izv.fin.'!G645+'Rashodi po aktiv. i izv.fin.'!G530</f>
        <v>460</v>
      </c>
      <c r="H387" s="85">
        <f>'Rashodi po aktiv. i izv.fin.'!H344+'Rashodi po aktiv. i izv.fin.'!H645+'Rashodi po aktiv. i izv.fin.'!H530</f>
        <v>432.5</v>
      </c>
      <c r="I387" s="185">
        <f t="shared" si="19"/>
        <v>57.436918990703859</v>
      </c>
      <c r="J387" s="185">
        <f t="shared" si="20"/>
        <v>94.021739130434781</v>
      </c>
    </row>
    <row r="388" spans="1:10" s="115" customFormat="1" ht="15" customHeight="1">
      <c r="A388" s="128"/>
      <c r="B388" s="128"/>
      <c r="C388" s="131">
        <v>3296</v>
      </c>
      <c r="D388" s="85" t="s">
        <v>1425</v>
      </c>
      <c r="E388" s="85">
        <f>'Rashodi po aktiv. i izv.fin.'!E345</f>
        <v>0</v>
      </c>
      <c r="F388" s="85">
        <f>'Rashodi po aktiv. i izv.fin.'!F345</f>
        <v>0</v>
      </c>
      <c r="G388" s="85">
        <f>'Rashodi po aktiv. i izv.fin.'!G345</f>
        <v>0</v>
      </c>
      <c r="H388" s="85">
        <f>'Rashodi po aktiv. i izv.fin.'!H345</f>
        <v>0</v>
      </c>
      <c r="I388" s="185" t="e">
        <f t="shared" si="19"/>
        <v>#DIV/0!</v>
      </c>
      <c r="J388" s="185" t="e">
        <f t="shared" si="20"/>
        <v>#DIV/0!</v>
      </c>
    </row>
    <row r="389" spans="1:10" s="115" customFormat="1" ht="15" customHeight="1">
      <c r="A389" s="128"/>
      <c r="B389" s="128"/>
      <c r="C389" s="131" t="s">
        <v>1453</v>
      </c>
      <c r="D389" s="85" t="s">
        <v>1488</v>
      </c>
      <c r="E389" s="85">
        <f>'Rashodi po aktiv. i izv.fin.'!E346+'Rashodi po aktiv. i izv.fin.'!E646+'Rashodi po aktiv. i izv.fin.'!E531+'Rashodi po aktiv. i izv.fin.'!E448</f>
        <v>15813</v>
      </c>
      <c r="F389" s="85">
        <f>'Rashodi po aktiv. i izv.fin.'!F346+'Rashodi po aktiv. i izv.fin.'!F646+'Rashodi po aktiv. i izv.fin.'!F531+'Rashodi po aktiv. i izv.fin.'!F448</f>
        <v>5083.0211029265383</v>
      </c>
      <c r="G389" s="85">
        <f>'Rashodi po aktiv. i izv.fin.'!G346+'Rashodi po aktiv. i izv.fin.'!G646+'Rashodi po aktiv. i izv.fin.'!G531+'Rashodi po aktiv. i izv.fin.'!G448</f>
        <v>11040</v>
      </c>
      <c r="H389" s="85">
        <f>'Rashodi po aktiv. i izv.fin.'!H346+'Rashodi po aktiv. i izv.fin.'!H646+'Rashodi po aktiv. i izv.fin.'!H531+'Rashodi po aktiv. i izv.fin.'!H448</f>
        <v>9674.82</v>
      </c>
      <c r="I389" s="185">
        <f t="shared" ref="I389:I452" si="21">H389/E388:E389*100</f>
        <v>61.182697780307336</v>
      </c>
      <c r="J389" s="185">
        <f t="shared" ref="J389:J452" si="22">H389/G389*100</f>
        <v>87.634239130434779</v>
      </c>
    </row>
    <row r="390" spans="1:10" s="115" customFormat="1" ht="15" customHeight="1">
      <c r="A390" s="128"/>
      <c r="B390" s="128">
        <v>34</v>
      </c>
      <c r="C390" s="131"/>
      <c r="D390" s="129" t="s">
        <v>1343</v>
      </c>
      <c r="E390" s="129">
        <f>SUM(E391:E394)</f>
        <v>1980</v>
      </c>
      <c r="F390" s="129">
        <f>SUM(F391:F394)</f>
        <v>664</v>
      </c>
      <c r="G390" s="129">
        <f>SUM(G391:G394)</f>
        <v>1300</v>
      </c>
      <c r="H390" s="129">
        <f>SUM(H391:H394)</f>
        <v>1558.38</v>
      </c>
      <c r="I390" s="187">
        <f t="shared" si="21"/>
        <v>78.706060606060618</v>
      </c>
      <c r="J390" s="187">
        <f t="shared" si="22"/>
        <v>119.87538461538463</v>
      </c>
    </row>
    <row r="391" spans="1:10" s="115" customFormat="1" ht="15" customHeight="1">
      <c r="A391" s="128"/>
      <c r="B391" s="128"/>
      <c r="C391" s="131" t="s">
        <v>1454</v>
      </c>
      <c r="D391" s="85" t="s">
        <v>1286</v>
      </c>
      <c r="E391" s="85">
        <f>'Rashodi po aktiv. i izv.fin.'!E348+'Rashodi po aktiv. i izv.fin.'!E648+'Rashodi po aktiv. i izv.fin.'!E533</f>
        <v>1968</v>
      </c>
      <c r="F391" s="85">
        <f>'Rashodi po aktiv. i izv.fin.'!F348+'Rashodi po aktiv. i izv.fin.'!F648+'Rashodi po aktiv. i izv.fin.'!F533</f>
        <v>664</v>
      </c>
      <c r="G391" s="85">
        <f>'Rashodi po aktiv. i izv.fin.'!G348+'Rashodi po aktiv. i izv.fin.'!G648+'Rashodi po aktiv. i izv.fin.'!G533</f>
        <v>1300</v>
      </c>
      <c r="H391" s="85">
        <f>'Rashodi po aktiv. i izv.fin.'!H348+'Rashodi po aktiv. i izv.fin.'!H648+'Rashodi po aktiv. i izv.fin.'!H533</f>
        <v>1558.38</v>
      </c>
      <c r="I391" s="185">
        <f t="shared" si="21"/>
        <v>79.185975609756099</v>
      </c>
      <c r="J391" s="185">
        <f t="shared" si="22"/>
        <v>119.87538461538463</v>
      </c>
    </row>
    <row r="392" spans="1:10" s="115" customFormat="1" ht="15" customHeight="1">
      <c r="A392" s="128"/>
      <c r="B392" s="128"/>
      <c r="C392" s="131" t="s">
        <v>1437</v>
      </c>
      <c r="D392" s="85" t="s">
        <v>1489</v>
      </c>
      <c r="E392" s="85">
        <f>'Rashodi po aktiv. i izv.fin.'!E349+'Rashodi po aktiv. i izv.fin.'!E649+'Rashodi po aktiv. i izv.fin.'!E797</f>
        <v>0</v>
      </c>
      <c r="F392" s="85">
        <f>'Rashodi po aktiv. i izv.fin.'!F349+'Rashodi po aktiv. i izv.fin.'!F649+'Rashodi po aktiv. i izv.fin.'!F797</f>
        <v>0</v>
      </c>
      <c r="G392" s="85">
        <f>'Rashodi po aktiv. i izv.fin.'!G349+'Rashodi po aktiv. i izv.fin.'!G649+'Rashodi po aktiv. i izv.fin.'!G797</f>
        <v>0</v>
      </c>
      <c r="H392" s="85">
        <f>'Rashodi po aktiv. i izv.fin.'!H349+'Rashodi po aktiv. i izv.fin.'!H649+'Rashodi po aktiv. i izv.fin.'!H797</f>
        <v>0</v>
      </c>
      <c r="I392" s="185" t="e">
        <f t="shared" si="21"/>
        <v>#DIV/0!</v>
      </c>
      <c r="J392" s="185" t="e">
        <f t="shared" si="22"/>
        <v>#DIV/0!</v>
      </c>
    </row>
    <row r="393" spans="1:10" s="115" customFormat="1" ht="15" customHeight="1">
      <c r="A393" s="128"/>
      <c r="B393" s="128"/>
      <c r="C393" s="131">
        <v>3433</v>
      </c>
      <c r="D393" s="85" t="s">
        <v>1408</v>
      </c>
      <c r="E393" s="85">
        <f>'Rashodi po aktiv. i izv.fin.'!E350</f>
        <v>12</v>
      </c>
      <c r="F393" s="85">
        <f>'Rashodi po aktiv. i izv.fin.'!F350</f>
        <v>0</v>
      </c>
      <c r="G393" s="85">
        <f>'Rashodi po aktiv. i izv.fin.'!G350</f>
        <v>0</v>
      </c>
      <c r="H393" s="85">
        <f>'Rashodi po aktiv. i izv.fin.'!H350</f>
        <v>0</v>
      </c>
      <c r="I393" s="185">
        <f t="shared" si="21"/>
        <v>0</v>
      </c>
      <c r="J393" s="185" t="e">
        <f t="shared" si="22"/>
        <v>#DIV/0!</v>
      </c>
    </row>
    <row r="394" spans="1:10" s="115" customFormat="1" ht="15" customHeight="1">
      <c r="A394" s="128"/>
      <c r="B394" s="128"/>
      <c r="C394" s="131">
        <v>3434</v>
      </c>
      <c r="D394" s="85" t="s">
        <v>1490</v>
      </c>
      <c r="E394" s="85">
        <f>'Rashodi po aktiv. i izv.fin.'!E650</f>
        <v>0</v>
      </c>
      <c r="F394" s="85">
        <f>'Rashodi po aktiv. i izv.fin.'!F650</f>
        <v>0</v>
      </c>
      <c r="G394" s="85">
        <f>'Rashodi po aktiv. i izv.fin.'!G650</f>
        <v>0</v>
      </c>
      <c r="H394" s="85">
        <f>'Rashodi po aktiv. i izv.fin.'!H650</f>
        <v>0</v>
      </c>
      <c r="I394" s="185" t="e">
        <f t="shared" si="21"/>
        <v>#DIV/0!</v>
      </c>
      <c r="J394" s="185" t="e">
        <f t="shared" si="22"/>
        <v>#DIV/0!</v>
      </c>
    </row>
    <row r="395" spans="1:10" s="115" customFormat="1" ht="15" customHeight="1">
      <c r="A395" s="128"/>
      <c r="B395" s="128">
        <v>36</v>
      </c>
      <c r="C395" s="131"/>
      <c r="D395" s="129" t="s">
        <v>1645</v>
      </c>
      <c r="E395" s="129">
        <f>E396</f>
        <v>24164</v>
      </c>
      <c r="F395" s="129">
        <f>F396</f>
        <v>23890.105514632687</v>
      </c>
      <c r="G395" s="129">
        <f>G396</f>
        <v>29643</v>
      </c>
      <c r="H395" s="129">
        <f>H396</f>
        <v>29643.18</v>
      </c>
      <c r="I395" s="187">
        <f t="shared" si="21"/>
        <v>122.67497103128622</v>
      </c>
      <c r="J395" s="187">
        <f t="shared" si="22"/>
        <v>100.00060722598927</v>
      </c>
    </row>
    <row r="396" spans="1:10" s="115" customFormat="1" ht="15" customHeight="1">
      <c r="A396" s="128"/>
      <c r="B396" s="128"/>
      <c r="C396" s="131" t="s">
        <v>1455</v>
      </c>
      <c r="D396" s="85" t="s">
        <v>1491</v>
      </c>
      <c r="E396" s="85">
        <f>'Rashodi po aktiv. i izv.fin.'!E352+'Rashodi po aktiv. i izv.fin.'!E450+'Rashodi po aktiv. i izv.fin.'!E653</f>
        <v>24164</v>
      </c>
      <c r="F396" s="85">
        <f>'Rashodi po aktiv. i izv.fin.'!F352+'Rashodi po aktiv. i izv.fin.'!F450+'Rashodi po aktiv. i izv.fin.'!F653</f>
        <v>23890.105514632687</v>
      </c>
      <c r="G396" s="85">
        <f>'Rashodi po aktiv. i izv.fin.'!G352+'Rashodi po aktiv. i izv.fin.'!G450+'Rashodi po aktiv. i izv.fin.'!G653</f>
        <v>29643</v>
      </c>
      <c r="H396" s="85">
        <f>'Rashodi po aktiv. i izv.fin.'!H352+'Rashodi po aktiv. i izv.fin.'!H450+'Rashodi po aktiv. i izv.fin.'!H653</f>
        <v>29643.18</v>
      </c>
      <c r="I396" s="185">
        <f t="shared" si="21"/>
        <v>122.67497103128622</v>
      </c>
      <c r="J396" s="185">
        <f t="shared" si="22"/>
        <v>100.00060722598927</v>
      </c>
    </row>
    <row r="397" spans="1:10" s="115" customFormat="1" ht="15" customHeight="1">
      <c r="A397" s="128"/>
      <c r="B397" s="128">
        <v>37</v>
      </c>
      <c r="C397" s="131"/>
      <c r="D397" s="129" t="s">
        <v>1353</v>
      </c>
      <c r="E397" s="129">
        <f>SUM(E398:E399)</f>
        <v>1740</v>
      </c>
      <c r="F397" s="129">
        <f>SUM(F398:F399)</f>
        <v>0</v>
      </c>
      <c r="G397" s="129">
        <f>SUM(G398:G399)</f>
        <v>1200</v>
      </c>
      <c r="H397" s="129">
        <f>SUM(H398:H399)</f>
        <v>1139.82</v>
      </c>
      <c r="I397" s="187">
        <f t="shared" si="21"/>
        <v>65.506896551724139</v>
      </c>
      <c r="J397" s="187">
        <f t="shared" si="22"/>
        <v>94.984999999999999</v>
      </c>
    </row>
    <row r="398" spans="1:10" s="115" customFormat="1" ht="15" customHeight="1">
      <c r="A398" s="128"/>
      <c r="B398" s="128"/>
      <c r="C398" s="131">
        <v>3721</v>
      </c>
      <c r="D398" s="85" t="s">
        <v>1511</v>
      </c>
      <c r="E398" s="85">
        <f>'Rashodi po aktiv. i izv.fin.'!E354</f>
        <v>1740</v>
      </c>
      <c r="F398" s="85">
        <f>'Rashodi po aktiv. i izv.fin.'!F354</f>
        <v>0</v>
      </c>
      <c r="G398" s="85">
        <f>'Rashodi po aktiv. i izv.fin.'!G354</f>
        <v>1200</v>
      </c>
      <c r="H398" s="85">
        <f>'Rashodi po aktiv. i izv.fin.'!H354</f>
        <v>1139.82</v>
      </c>
      <c r="I398" s="185">
        <f t="shared" si="21"/>
        <v>65.506896551724139</v>
      </c>
      <c r="J398" s="185">
        <f t="shared" si="22"/>
        <v>94.984999999999999</v>
      </c>
    </row>
    <row r="399" spans="1:10" s="115" customFormat="1" ht="15" customHeight="1">
      <c r="A399" s="128"/>
      <c r="B399" s="128"/>
      <c r="C399" s="131">
        <v>3722</v>
      </c>
      <c r="D399" s="85" t="s">
        <v>1512</v>
      </c>
      <c r="E399" s="85">
        <f>'Rashodi po aktiv. i izv.fin.'!E655+'Rashodi po aktiv. i izv.fin.'!E355</f>
        <v>0</v>
      </c>
      <c r="F399" s="85">
        <f>'Rashodi po aktiv. i izv.fin.'!F655+'Rashodi po aktiv. i izv.fin.'!F355</f>
        <v>0</v>
      </c>
      <c r="G399" s="85">
        <f>'Rashodi po aktiv. i izv.fin.'!G655+'Rashodi po aktiv. i izv.fin.'!G355</f>
        <v>0</v>
      </c>
      <c r="H399" s="85">
        <f>'Rashodi po aktiv. i izv.fin.'!H655+'Rashodi po aktiv. i izv.fin.'!H355</f>
        <v>0</v>
      </c>
      <c r="I399" s="185" t="e">
        <f t="shared" si="21"/>
        <v>#DIV/0!</v>
      </c>
      <c r="J399" s="185" t="e">
        <f t="shared" si="22"/>
        <v>#DIV/0!</v>
      </c>
    </row>
    <row r="400" spans="1:10" s="115" customFormat="1" ht="15" customHeight="1">
      <c r="A400" s="128"/>
      <c r="B400" s="128">
        <v>38</v>
      </c>
      <c r="C400" s="131"/>
      <c r="D400" s="129" t="s">
        <v>1352</v>
      </c>
      <c r="E400" s="129">
        <f>SUM(E401:E402)</f>
        <v>1354</v>
      </c>
      <c r="F400" s="129">
        <f t="shared" ref="F400:H400" si="23">SUM(F401:F402)</f>
        <v>0</v>
      </c>
      <c r="G400" s="129">
        <f t="shared" si="23"/>
        <v>1500</v>
      </c>
      <c r="H400" s="129">
        <f t="shared" si="23"/>
        <v>1558.27</v>
      </c>
      <c r="I400" s="187">
        <f t="shared" si="21"/>
        <v>115.0864106351551</v>
      </c>
      <c r="J400" s="187">
        <f t="shared" si="22"/>
        <v>103.88466666666667</v>
      </c>
    </row>
    <row r="401" spans="1:10" s="115" customFormat="1" ht="15" customHeight="1">
      <c r="A401" s="128"/>
      <c r="B401" s="128"/>
      <c r="C401" s="131">
        <v>3811</v>
      </c>
      <c r="D401" s="85" t="s">
        <v>1309</v>
      </c>
      <c r="E401" s="85">
        <f>'Rashodi po aktiv. i izv.fin.'!E657+'Rashodi po aktiv. i izv.fin.'!E535</f>
        <v>0</v>
      </c>
      <c r="F401" s="85">
        <f>'Rashodi po aktiv. i izv.fin.'!F657+'Rashodi po aktiv. i izv.fin.'!F535</f>
        <v>0</v>
      </c>
      <c r="G401" s="85">
        <f>'Rashodi po aktiv. i izv.fin.'!G657+'Rashodi po aktiv. i izv.fin.'!G535</f>
        <v>0</v>
      </c>
      <c r="H401" s="85">
        <f>'Rashodi po aktiv. i izv.fin.'!H657+'Rashodi po aktiv. i izv.fin.'!H535</f>
        <v>0</v>
      </c>
      <c r="I401" s="185" t="e">
        <f t="shared" si="21"/>
        <v>#DIV/0!</v>
      </c>
      <c r="J401" s="185" t="e">
        <f t="shared" si="22"/>
        <v>#DIV/0!</v>
      </c>
    </row>
    <row r="402" spans="1:10" s="115" customFormat="1" ht="15" customHeight="1">
      <c r="A402" s="128"/>
      <c r="B402" s="128"/>
      <c r="C402" s="131" t="s">
        <v>1456</v>
      </c>
      <c r="D402" s="85" t="s">
        <v>1492</v>
      </c>
      <c r="E402" s="85">
        <f>'Rashodi po aktiv. i izv.fin.'!E357</f>
        <v>1354</v>
      </c>
      <c r="F402" s="85">
        <f>'Rashodi po aktiv. i izv.fin.'!F357</f>
        <v>0</v>
      </c>
      <c r="G402" s="85">
        <f>'Rashodi po aktiv. i izv.fin.'!G357</f>
        <v>1500</v>
      </c>
      <c r="H402" s="85">
        <f>'Rashodi po aktiv. i izv.fin.'!H357</f>
        <v>1558.27</v>
      </c>
      <c r="I402" s="185">
        <f t="shared" si="21"/>
        <v>115.0864106351551</v>
      </c>
      <c r="J402" s="185">
        <f t="shared" si="22"/>
        <v>103.88466666666667</v>
      </c>
    </row>
    <row r="403" spans="1:10" s="115" customFormat="1" ht="15" customHeight="1">
      <c r="A403" s="128">
        <v>4</v>
      </c>
      <c r="B403" s="128"/>
      <c r="C403" s="131"/>
      <c r="D403" s="129" t="s">
        <v>1345</v>
      </c>
      <c r="E403" s="129">
        <f>E404+E407+E420</f>
        <v>558367</v>
      </c>
      <c r="F403" s="129">
        <f>F404+F407+F420</f>
        <v>235981.15336120507</v>
      </c>
      <c r="G403" s="129">
        <f>G404+G407+G420</f>
        <v>127257</v>
      </c>
      <c r="H403" s="129">
        <f>H404+H407+H420</f>
        <v>70959.509999999995</v>
      </c>
      <c r="I403" s="187">
        <f t="shared" si="21"/>
        <v>12.708399672616755</v>
      </c>
      <c r="J403" s="187">
        <f t="shared" si="22"/>
        <v>55.760791154906997</v>
      </c>
    </row>
    <row r="404" spans="1:10" s="115" customFormat="1" ht="15" customHeight="1">
      <c r="A404" s="128"/>
      <c r="B404" s="128">
        <v>41</v>
      </c>
      <c r="C404" s="131"/>
      <c r="D404" s="129" t="s">
        <v>1355</v>
      </c>
      <c r="E404" s="129">
        <f>SUM(E405:E406)</f>
        <v>0</v>
      </c>
      <c r="F404" s="129">
        <f>SUM(F405:F406)</f>
        <v>3981.6842524387812</v>
      </c>
      <c r="G404" s="129">
        <f>SUM(G405:G406)</f>
        <v>10625</v>
      </c>
      <c r="H404" s="129">
        <f>SUM(H405:H406)</f>
        <v>2498.2600000000002</v>
      </c>
      <c r="I404" s="187" t="e">
        <f t="shared" si="21"/>
        <v>#DIV/0!</v>
      </c>
      <c r="J404" s="187">
        <f t="shared" si="22"/>
        <v>23.51303529411765</v>
      </c>
    </row>
    <row r="405" spans="1:10" s="115" customFormat="1" ht="15" customHeight="1">
      <c r="A405" s="128"/>
      <c r="B405" s="128"/>
      <c r="C405" s="131" t="s">
        <v>1457</v>
      </c>
      <c r="D405" s="85" t="s">
        <v>1310</v>
      </c>
      <c r="E405" s="85">
        <f>'Rashodi po aktiv. i izv.fin.'!E360+'Rashodi po aktiv. i izv.fin.'!E660</f>
        <v>0</v>
      </c>
      <c r="F405" s="85">
        <f>'Rashodi po aktiv. i izv.fin.'!F360+'Rashodi po aktiv. i izv.fin.'!F660</f>
        <v>3981.6842524387812</v>
      </c>
      <c r="G405" s="85">
        <f>'Rashodi po aktiv. i izv.fin.'!G360+'Rashodi po aktiv. i izv.fin.'!G660</f>
        <v>0</v>
      </c>
      <c r="H405" s="85">
        <f>'Rashodi po aktiv. i izv.fin.'!H360+'Rashodi po aktiv. i izv.fin.'!H660</f>
        <v>0</v>
      </c>
      <c r="I405" s="185" t="e">
        <f t="shared" si="21"/>
        <v>#DIV/0!</v>
      </c>
      <c r="J405" s="185" t="e">
        <f t="shared" si="22"/>
        <v>#DIV/0!</v>
      </c>
    </row>
    <row r="406" spans="1:10" s="115" customFormat="1" ht="15" customHeight="1">
      <c r="A406" s="128"/>
      <c r="B406" s="128"/>
      <c r="C406" s="131">
        <v>4124</v>
      </c>
      <c r="D406" s="85" t="s">
        <v>1503</v>
      </c>
      <c r="E406" s="85">
        <f>'Rashodi po aktiv. i izv.fin.'!E361</f>
        <v>0</v>
      </c>
      <c r="F406" s="85">
        <f>'Rashodi po aktiv. i izv.fin.'!F361</f>
        <v>0</v>
      </c>
      <c r="G406" s="85">
        <f>'Rashodi po aktiv. i izv.fin.'!G361</f>
        <v>10625</v>
      </c>
      <c r="H406" s="85">
        <f>'Rashodi po aktiv. i izv.fin.'!H361</f>
        <v>2498.2600000000002</v>
      </c>
      <c r="I406" s="185" t="e">
        <f t="shared" si="21"/>
        <v>#DIV/0!</v>
      </c>
      <c r="J406" s="185">
        <f t="shared" si="22"/>
        <v>23.51303529411765</v>
      </c>
    </row>
    <row r="407" spans="1:10" s="115" customFormat="1" ht="15" customHeight="1">
      <c r="A407" s="128"/>
      <c r="B407" s="128">
        <v>42</v>
      </c>
      <c r="C407" s="131"/>
      <c r="D407" s="129" t="s">
        <v>1346</v>
      </c>
      <c r="E407" s="129">
        <f>SUM(E408:E419)</f>
        <v>321886</v>
      </c>
      <c r="F407" s="129">
        <f>SUM(F408:F419)</f>
        <v>231999.46910876629</v>
      </c>
      <c r="G407" s="129">
        <f>SUM(G408:G419)</f>
        <v>110100</v>
      </c>
      <c r="H407" s="129">
        <f>SUM(H408:H419)</f>
        <v>61929.21</v>
      </c>
      <c r="I407" s="187">
        <f t="shared" si="21"/>
        <v>19.239485407877321</v>
      </c>
      <c r="J407" s="187">
        <f t="shared" si="22"/>
        <v>56.248147138964576</v>
      </c>
    </row>
    <row r="408" spans="1:10" s="115" customFormat="1" ht="15" customHeight="1">
      <c r="A408" s="128"/>
      <c r="B408" s="128"/>
      <c r="C408" s="131" t="s">
        <v>1458</v>
      </c>
      <c r="D408" s="85" t="s">
        <v>1493</v>
      </c>
      <c r="E408" s="85">
        <f>'Rashodi po aktiv. i izv.fin.'!E363+'Rashodi po aktiv. i izv.fin.'!E662+'Rashodi po aktiv. i izv.fin.'!E800</f>
        <v>169076</v>
      </c>
      <c r="F408" s="85">
        <f>'Rashodi po aktiv. i izv.fin.'!F363+'Rashodi po aktiv. i izv.fin.'!F662+'Rashodi po aktiv. i izv.fin.'!F800</f>
        <v>79633.685048775631</v>
      </c>
      <c r="G408" s="85">
        <f>'Rashodi po aktiv. i izv.fin.'!G363+'Rashodi po aktiv. i izv.fin.'!G662+'Rashodi po aktiv. i izv.fin.'!G800</f>
        <v>50000</v>
      </c>
      <c r="H408" s="85">
        <f>'Rashodi po aktiv. i izv.fin.'!H363+'Rashodi po aktiv. i izv.fin.'!H662+'Rashodi po aktiv. i izv.fin.'!H800</f>
        <v>30146.59</v>
      </c>
      <c r="I408" s="185">
        <f t="shared" si="21"/>
        <v>17.830200619839598</v>
      </c>
      <c r="J408" s="185">
        <f t="shared" si="22"/>
        <v>60.29318</v>
      </c>
    </row>
    <row r="409" spans="1:10" s="115" customFormat="1" ht="15" customHeight="1">
      <c r="A409" s="128"/>
      <c r="B409" s="128"/>
      <c r="C409" s="131" t="s">
        <v>1459</v>
      </c>
      <c r="D409" s="85" t="s">
        <v>1303</v>
      </c>
      <c r="E409" s="85">
        <f>'Rashodi po aktiv. i izv.fin.'!E364+'Rashodi po aktiv. i izv.fin.'!E663+'Rashodi po aktiv. i izv.fin.'!E801</f>
        <v>0</v>
      </c>
      <c r="F409" s="85">
        <f>'Rashodi po aktiv. i izv.fin.'!F364+'Rashodi po aktiv. i izv.fin.'!F663+'Rashodi po aktiv. i izv.fin.'!F801</f>
        <v>0</v>
      </c>
      <c r="G409" s="85">
        <f>'Rashodi po aktiv. i izv.fin.'!G364+'Rashodi po aktiv. i izv.fin.'!G663+'Rashodi po aktiv. i izv.fin.'!G801</f>
        <v>0</v>
      </c>
      <c r="H409" s="85">
        <f>'Rashodi po aktiv. i izv.fin.'!H364+'Rashodi po aktiv. i izv.fin.'!H663+'Rashodi po aktiv. i izv.fin.'!H801</f>
        <v>0</v>
      </c>
      <c r="I409" s="185" t="e">
        <f t="shared" si="21"/>
        <v>#DIV/0!</v>
      </c>
      <c r="J409" s="185" t="e">
        <f t="shared" si="22"/>
        <v>#DIV/0!</v>
      </c>
    </row>
    <row r="410" spans="1:10" s="115" customFormat="1" ht="15" customHeight="1">
      <c r="A410" s="128"/>
      <c r="B410" s="128"/>
      <c r="C410" s="131" t="s">
        <v>1460</v>
      </c>
      <c r="D410" s="85" t="s">
        <v>1494</v>
      </c>
      <c r="E410" s="85">
        <f>'Rashodi po aktiv. i izv.fin.'!E365+'Rashodi po aktiv. i izv.fin.'!E664</f>
        <v>11911</v>
      </c>
      <c r="F410" s="85">
        <f>'Rashodi po aktiv. i izv.fin.'!F365+'Rashodi po aktiv. i izv.fin.'!F664</f>
        <v>2787.1789767071468</v>
      </c>
      <c r="G410" s="85">
        <f>'Rashodi po aktiv. i izv.fin.'!G365+'Rashodi po aktiv. i izv.fin.'!G664</f>
        <v>1500</v>
      </c>
      <c r="H410" s="85">
        <f>'Rashodi po aktiv. i izv.fin.'!H365+'Rashodi po aktiv. i izv.fin.'!H664</f>
        <v>2028.46</v>
      </c>
      <c r="I410" s="185">
        <f t="shared" si="21"/>
        <v>17.030140206531776</v>
      </c>
      <c r="J410" s="185">
        <f t="shared" si="22"/>
        <v>135.23066666666668</v>
      </c>
    </row>
    <row r="411" spans="1:10" s="115" customFormat="1" ht="15" customHeight="1">
      <c r="A411" s="128"/>
      <c r="B411" s="128"/>
      <c r="C411" s="131" t="s">
        <v>1461</v>
      </c>
      <c r="D411" s="85" t="s">
        <v>1312</v>
      </c>
      <c r="E411" s="85">
        <f>'Rashodi po aktiv. i izv.fin.'!E366+'Rashodi po aktiv. i izv.fin.'!E665+'Rashodi po aktiv. i izv.fin.'!E802</f>
        <v>53388</v>
      </c>
      <c r="F411" s="85">
        <f>'Rashodi po aktiv. i izv.fin.'!F366+'Rashodi po aktiv. i izv.fin.'!F665+'Rashodi po aktiv. i izv.fin.'!F802</f>
        <v>93835.025549140613</v>
      </c>
      <c r="G411" s="85">
        <f>'Rashodi po aktiv. i izv.fin.'!G366+'Rashodi po aktiv. i izv.fin.'!G665+'Rashodi po aktiv. i izv.fin.'!G802</f>
        <v>21500</v>
      </c>
      <c r="H411" s="85">
        <f>'Rashodi po aktiv. i izv.fin.'!H366+'Rashodi po aktiv. i izv.fin.'!H665+'Rashodi po aktiv. i izv.fin.'!H802</f>
        <v>21193.74</v>
      </c>
      <c r="I411" s="185">
        <f t="shared" si="21"/>
        <v>39.697572488199597</v>
      </c>
      <c r="J411" s="185">
        <f t="shared" si="22"/>
        <v>98.575534883720934</v>
      </c>
    </row>
    <row r="412" spans="1:10" s="115" customFormat="1" ht="15" customHeight="1">
      <c r="A412" s="128"/>
      <c r="B412" s="128"/>
      <c r="C412" s="131" t="s">
        <v>1462</v>
      </c>
      <c r="D412" s="85" t="s">
        <v>1495</v>
      </c>
      <c r="E412" s="85">
        <f>'Rashodi po aktiv. i izv.fin.'!E367+'Rashodi po aktiv. i izv.fin.'!E666</f>
        <v>1299</v>
      </c>
      <c r="F412" s="85">
        <f>'Rashodi po aktiv. i izv.fin.'!F367+'Rashodi po aktiv. i izv.fin.'!F666</f>
        <v>10617.824673170084</v>
      </c>
      <c r="G412" s="85">
        <f>'Rashodi po aktiv. i izv.fin.'!G367+'Rashodi po aktiv. i izv.fin.'!G666</f>
        <v>30000</v>
      </c>
      <c r="H412" s="85">
        <f>'Rashodi po aktiv. i izv.fin.'!H367+'Rashodi po aktiv. i izv.fin.'!H666</f>
        <v>2281.25</v>
      </c>
      <c r="I412" s="185">
        <f t="shared" si="21"/>
        <v>175.61585835257893</v>
      </c>
      <c r="J412" s="185">
        <f t="shared" si="22"/>
        <v>7.6041666666666661</v>
      </c>
    </row>
    <row r="413" spans="1:10" s="115" customFormat="1" ht="15" customHeight="1">
      <c r="A413" s="128"/>
      <c r="B413" s="128"/>
      <c r="C413" s="131">
        <v>4227</v>
      </c>
      <c r="D413" s="85" t="s">
        <v>1496</v>
      </c>
      <c r="E413" s="85">
        <f>'Rashodi po aktiv. i izv.fin.'!E368+'Rashodi po aktiv. i izv.fin.'!E803</f>
        <v>39202</v>
      </c>
      <c r="F413" s="85">
        <f>'Rashodi po aktiv. i izv.fin.'!F368+'Rashodi po aktiv. i izv.fin.'!F803</f>
        <v>10617.824673170084</v>
      </c>
      <c r="G413" s="85">
        <f>'Rashodi po aktiv. i izv.fin.'!G368+'Rashodi po aktiv. i izv.fin.'!G803</f>
        <v>600</v>
      </c>
      <c r="H413" s="85">
        <f>'Rashodi po aktiv. i izv.fin.'!H368+'Rashodi po aktiv. i izv.fin.'!H803</f>
        <v>599</v>
      </c>
      <c r="I413" s="185">
        <f t="shared" si="21"/>
        <v>1.5279832661598898</v>
      </c>
      <c r="J413" s="185">
        <f t="shared" si="22"/>
        <v>99.833333333333329</v>
      </c>
    </row>
    <row r="414" spans="1:10" s="115" customFormat="1" ht="15" customHeight="1">
      <c r="A414" s="128"/>
      <c r="B414" s="128"/>
      <c r="C414" s="131">
        <v>4231</v>
      </c>
      <c r="D414" s="85" t="s">
        <v>1567</v>
      </c>
      <c r="E414" s="85">
        <f>'Rashodi po aktiv. i izv.fin.'!E369</f>
        <v>0</v>
      </c>
      <c r="F414" s="85">
        <f>'Rashodi po aktiv. i izv.fin.'!F369</f>
        <v>0</v>
      </c>
      <c r="G414" s="85">
        <f>'Rashodi po aktiv. i izv.fin.'!G369</f>
        <v>0</v>
      </c>
      <c r="H414" s="85">
        <f>'Rashodi po aktiv. i izv.fin.'!H369</f>
        <v>0</v>
      </c>
      <c r="I414" s="185" t="e">
        <f t="shared" si="21"/>
        <v>#DIV/0!</v>
      </c>
      <c r="J414" s="185" t="e">
        <f t="shared" si="22"/>
        <v>#DIV/0!</v>
      </c>
    </row>
    <row r="415" spans="1:10" s="115" customFormat="1" ht="15" customHeight="1">
      <c r="A415" s="128"/>
      <c r="B415" s="128"/>
      <c r="C415" s="131">
        <v>4233</v>
      </c>
      <c r="D415" s="85" t="s">
        <v>1497</v>
      </c>
      <c r="E415" s="85">
        <f>'Rashodi po aktiv. i izv.fin.'!E667</f>
        <v>0</v>
      </c>
      <c r="F415" s="85">
        <f>'Rashodi po aktiv. i izv.fin.'!F667</f>
        <v>0</v>
      </c>
      <c r="G415" s="85">
        <f>'Rashodi po aktiv. i izv.fin.'!G667</f>
        <v>0</v>
      </c>
      <c r="H415" s="85">
        <f>'Rashodi po aktiv. i izv.fin.'!H667</f>
        <v>0</v>
      </c>
      <c r="I415" s="185" t="e">
        <f t="shared" si="21"/>
        <v>#DIV/0!</v>
      </c>
      <c r="J415" s="185" t="e">
        <f t="shared" si="22"/>
        <v>#DIV/0!</v>
      </c>
    </row>
    <row r="416" spans="1:10" s="115" customFormat="1" ht="15" customHeight="1">
      <c r="A416" s="128"/>
      <c r="B416" s="128"/>
      <c r="C416" s="131">
        <v>4241</v>
      </c>
      <c r="D416" s="85" t="s">
        <v>1304</v>
      </c>
      <c r="E416" s="85">
        <f>'Rashodi po aktiv. i izv.fin.'!E370+'Rashodi po aktiv. i izv.fin.'!E668+'Rashodi po aktiv. i izv.fin.'!E804</f>
        <v>5292</v>
      </c>
      <c r="F416" s="85">
        <f>'Rashodi po aktiv. i izv.fin.'!F370+'Rashodi po aktiv. i izv.fin.'!F668+'Rashodi po aktiv. i izv.fin.'!F804</f>
        <v>7963.3685048775624</v>
      </c>
      <c r="G416" s="85">
        <f>'Rashodi po aktiv. i izv.fin.'!G370+'Rashodi po aktiv. i izv.fin.'!G668+'Rashodi po aktiv. i izv.fin.'!G804</f>
        <v>6500</v>
      </c>
      <c r="H416" s="85">
        <f>'Rashodi po aktiv. i izv.fin.'!H370+'Rashodi po aktiv. i izv.fin.'!H668+'Rashodi po aktiv. i izv.fin.'!H804</f>
        <v>5680.17</v>
      </c>
      <c r="I416" s="185">
        <f t="shared" si="21"/>
        <v>107.33503401360545</v>
      </c>
      <c r="J416" s="185">
        <f t="shared" si="22"/>
        <v>87.387230769230769</v>
      </c>
    </row>
    <row r="417" spans="1:10" s="115" customFormat="1" ht="15" customHeight="1">
      <c r="A417" s="128"/>
      <c r="B417" s="128"/>
      <c r="C417" s="131">
        <v>4262</v>
      </c>
      <c r="D417" s="85" t="s">
        <v>1498</v>
      </c>
      <c r="E417" s="85">
        <f>'Rashodi po aktiv. i izv.fin.'!E371+'Rashodi po aktiv. i izv.fin.'!E669</f>
        <v>41718</v>
      </c>
      <c r="F417" s="85">
        <f>'Rashodi po aktiv. i izv.fin.'!F371+'Rashodi po aktiv. i izv.fin.'!F669</f>
        <v>26544.56168292521</v>
      </c>
      <c r="G417" s="85">
        <f>'Rashodi po aktiv. i izv.fin.'!G371+'Rashodi po aktiv. i izv.fin.'!G669</f>
        <v>0</v>
      </c>
      <c r="H417" s="85">
        <f>'Rashodi po aktiv. i izv.fin.'!H371+'Rashodi po aktiv. i izv.fin.'!H669</f>
        <v>0</v>
      </c>
      <c r="I417" s="185">
        <f t="shared" si="21"/>
        <v>0</v>
      </c>
      <c r="J417" s="185" t="e">
        <f t="shared" si="22"/>
        <v>#DIV/0!</v>
      </c>
    </row>
    <row r="418" spans="1:10" s="115" customFormat="1" ht="15" customHeight="1">
      <c r="A418" s="128"/>
      <c r="B418" s="128"/>
      <c r="C418" s="131">
        <v>4263</v>
      </c>
      <c r="D418" s="85" t="s">
        <v>1478</v>
      </c>
      <c r="E418" s="85">
        <f>'Rashodi po aktiv. i izv.fin.'!E372</f>
        <v>0</v>
      </c>
      <c r="F418" s="85">
        <f>'Rashodi po aktiv. i izv.fin.'!F372</f>
        <v>0</v>
      </c>
      <c r="G418" s="85">
        <f>'Rashodi po aktiv. i izv.fin.'!G372</f>
        <v>0</v>
      </c>
      <c r="H418" s="85">
        <f>'Rashodi po aktiv. i izv.fin.'!H372</f>
        <v>0</v>
      </c>
      <c r="I418" s="185" t="e">
        <f t="shared" si="21"/>
        <v>#DIV/0!</v>
      </c>
      <c r="J418" s="185" t="e">
        <f t="shared" si="22"/>
        <v>#DIV/0!</v>
      </c>
    </row>
    <row r="419" spans="1:10" s="115" customFormat="1" ht="15" customHeight="1">
      <c r="A419" s="128"/>
      <c r="B419" s="128"/>
      <c r="C419" s="131" t="s">
        <v>1463</v>
      </c>
      <c r="D419" s="85" t="s">
        <v>1412</v>
      </c>
      <c r="E419" s="85">
        <f>'Rashodi po aktiv. i izv.fin.'!E373</f>
        <v>0</v>
      </c>
      <c r="F419" s="85">
        <f>'Rashodi po aktiv. i izv.fin.'!F373</f>
        <v>0</v>
      </c>
      <c r="G419" s="85">
        <f>'Rashodi po aktiv. i izv.fin.'!G373</f>
        <v>0</v>
      </c>
      <c r="H419" s="85">
        <f>'Rashodi po aktiv. i izv.fin.'!H373</f>
        <v>0</v>
      </c>
      <c r="I419" s="185" t="e">
        <f t="shared" si="21"/>
        <v>#DIV/0!</v>
      </c>
      <c r="J419" s="185" t="e">
        <f t="shared" si="22"/>
        <v>#DIV/0!</v>
      </c>
    </row>
    <row r="420" spans="1:10" s="115" customFormat="1" ht="15" customHeight="1">
      <c r="A420" s="128"/>
      <c r="B420" s="128">
        <v>45</v>
      </c>
      <c r="C420" s="131"/>
      <c r="D420" s="129" t="s">
        <v>1518</v>
      </c>
      <c r="E420" s="129">
        <f>E421</f>
        <v>236481</v>
      </c>
      <c r="F420" s="129">
        <f>F421</f>
        <v>0</v>
      </c>
      <c r="G420" s="129">
        <f>G421</f>
        <v>6532</v>
      </c>
      <c r="H420" s="129">
        <f>H421</f>
        <v>6532.04</v>
      </c>
      <c r="I420" s="187">
        <f t="shared" si="21"/>
        <v>2.7621838540939865</v>
      </c>
      <c r="J420" s="187">
        <f t="shared" si="22"/>
        <v>100.0006123698714</v>
      </c>
    </row>
    <row r="421" spans="1:10" s="115" customFormat="1" ht="15" customHeight="1">
      <c r="A421" s="128"/>
      <c r="B421" s="128"/>
      <c r="C421" s="131">
        <v>45111</v>
      </c>
      <c r="D421" s="85" t="s">
        <v>1587</v>
      </c>
      <c r="E421" s="85">
        <f>'Rashodi po aktiv. i izv.fin.'!E375</f>
        <v>236481</v>
      </c>
      <c r="F421" s="85">
        <f>'Rashodi po aktiv. i izv.fin.'!F375</f>
        <v>0</v>
      </c>
      <c r="G421" s="85">
        <f>'Rashodi po aktiv. i izv.fin.'!G375</f>
        <v>6532</v>
      </c>
      <c r="H421" s="85">
        <f>'Rashodi po aktiv. i izv.fin.'!H375</f>
        <v>6532.04</v>
      </c>
      <c r="I421" s="185">
        <f t="shared" si="21"/>
        <v>2.7621838540939865</v>
      </c>
      <c r="J421" s="185">
        <f t="shared" si="22"/>
        <v>100.0006123698714</v>
      </c>
    </row>
    <row r="422" spans="1:10" s="115" customFormat="1">
      <c r="A422" s="321" t="s">
        <v>1399</v>
      </c>
      <c r="B422" s="345"/>
      <c r="C422" s="345"/>
      <c r="D422" s="346"/>
      <c r="E422" s="169">
        <f>E423+E461</f>
        <v>62726</v>
      </c>
      <c r="F422" s="169">
        <f>F423+F461</f>
        <v>199084</v>
      </c>
      <c r="G422" s="169">
        <f>G423+G461</f>
        <v>418150</v>
      </c>
      <c r="H422" s="169">
        <f>H423+H461</f>
        <v>370804.86</v>
      </c>
      <c r="I422" s="170">
        <f t="shared" si="21"/>
        <v>591.15017696011216</v>
      </c>
      <c r="J422" s="170">
        <f t="shared" si="22"/>
        <v>88.677474590457962</v>
      </c>
    </row>
    <row r="423" spans="1:10" s="115" customFormat="1" ht="15" customHeight="1">
      <c r="A423" s="128">
        <v>3</v>
      </c>
      <c r="B423" s="128"/>
      <c r="C423" s="110"/>
      <c r="D423" s="129" t="s">
        <v>1358</v>
      </c>
      <c r="E423" s="129">
        <f>E424+E430+E455+E459</f>
        <v>367</v>
      </c>
      <c r="F423" s="129">
        <f>F424+F430+F455+F459</f>
        <v>199084</v>
      </c>
      <c r="G423" s="129">
        <f>G424+G430+G455+G459</f>
        <v>307150</v>
      </c>
      <c r="H423" s="129">
        <f>H424+H430+H455+H459</f>
        <v>263753.99</v>
      </c>
      <c r="I423" s="187">
        <f t="shared" si="21"/>
        <v>71867.572207084464</v>
      </c>
      <c r="J423" s="187">
        <f t="shared" si="22"/>
        <v>85.871395083835253</v>
      </c>
    </row>
    <row r="424" spans="1:10" s="115" customFormat="1" ht="15" customHeight="1">
      <c r="A424" s="128"/>
      <c r="B424" s="128">
        <v>31</v>
      </c>
      <c r="C424" s="110"/>
      <c r="D424" s="129" t="s">
        <v>1320</v>
      </c>
      <c r="E424" s="129">
        <f>SUM(E425:E429)</f>
        <v>0</v>
      </c>
      <c r="F424" s="129">
        <f>SUM(F425:F429)</f>
        <v>0</v>
      </c>
      <c r="G424" s="129">
        <f>SUM(G425:G429)</f>
        <v>93200</v>
      </c>
      <c r="H424" s="129">
        <f>SUM(H425:H429)</f>
        <v>92942.23</v>
      </c>
      <c r="I424" s="187" t="e">
        <f t="shared" si="21"/>
        <v>#DIV/0!</v>
      </c>
      <c r="J424" s="187">
        <f t="shared" si="22"/>
        <v>99.723422746781111</v>
      </c>
    </row>
    <row r="425" spans="1:10" s="115" customFormat="1" ht="15" customHeight="1">
      <c r="A425" s="128"/>
      <c r="B425" s="128"/>
      <c r="C425" s="110">
        <v>3111</v>
      </c>
      <c r="D425" s="85" t="s">
        <v>1397</v>
      </c>
      <c r="E425" s="85">
        <f>'Rashodi po aktiv. i izv.fin.'!E676+'Rashodi po aktiv. i izv.fin.'!E379</f>
        <v>0</v>
      </c>
      <c r="F425" s="85">
        <f>'Rashodi po aktiv. i izv.fin.'!F676+'Rashodi po aktiv. i izv.fin.'!F379</f>
        <v>0</v>
      </c>
      <c r="G425" s="85">
        <f>'Rashodi po aktiv. i izv.fin.'!G676+'Rashodi po aktiv. i izv.fin.'!G379</f>
        <v>80000</v>
      </c>
      <c r="H425" s="85">
        <f>'Rashodi po aktiv. i izv.fin.'!H676+'Rashodi po aktiv. i izv.fin.'!H379</f>
        <v>79778.759999999995</v>
      </c>
      <c r="I425" s="185" t="e">
        <f t="shared" si="21"/>
        <v>#DIV/0!</v>
      </c>
      <c r="J425" s="185">
        <f t="shared" si="22"/>
        <v>99.723449999999985</v>
      </c>
    </row>
    <row r="426" spans="1:10" s="115" customFormat="1" ht="15" customHeight="1">
      <c r="A426" s="128"/>
      <c r="B426" s="128"/>
      <c r="C426" s="131" t="s">
        <v>1438</v>
      </c>
      <c r="D426" s="85" t="s">
        <v>1475</v>
      </c>
      <c r="E426" s="85">
        <f>'Rashodi po aktiv. i izv.fin.'!E380+'Rashodi po aktiv. i izv.fin.'!E808</f>
        <v>0</v>
      </c>
      <c r="F426" s="85">
        <f>'Rashodi po aktiv. i izv.fin.'!F380+'Rashodi po aktiv. i izv.fin.'!F808</f>
        <v>0</v>
      </c>
      <c r="G426" s="85">
        <f>'Rashodi po aktiv. i izv.fin.'!G380+'Rashodi po aktiv. i izv.fin.'!G808</f>
        <v>0</v>
      </c>
      <c r="H426" s="85">
        <f>'Rashodi po aktiv. i izv.fin.'!H380+'Rashodi po aktiv. i izv.fin.'!H808</f>
        <v>0</v>
      </c>
      <c r="I426" s="185" t="e">
        <f t="shared" si="21"/>
        <v>#DIV/0!</v>
      </c>
      <c r="J426" s="185" t="e">
        <f t="shared" si="22"/>
        <v>#DIV/0!</v>
      </c>
    </row>
    <row r="427" spans="1:10" s="115" customFormat="1" ht="15" customHeight="1">
      <c r="A427" s="128"/>
      <c r="B427" s="128"/>
      <c r="C427" s="131" t="s">
        <v>1439</v>
      </c>
      <c r="D427" s="85" t="s">
        <v>1294</v>
      </c>
      <c r="E427" s="85">
        <f>'Rashodi po aktiv. i izv.fin.'!E381</f>
        <v>0</v>
      </c>
      <c r="F427" s="85">
        <f>'Rashodi po aktiv. i izv.fin.'!F381</f>
        <v>0</v>
      </c>
      <c r="G427" s="85">
        <f>'Rashodi po aktiv. i izv.fin.'!G381</f>
        <v>0</v>
      </c>
      <c r="H427" s="85">
        <f>'Rashodi po aktiv. i izv.fin.'!H381</f>
        <v>0</v>
      </c>
      <c r="I427" s="185" t="e">
        <f t="shared" si="21"/>
        <v>#DIV/0!</v>
      </c>
      <c r="J427" s="185" t="e">
        <f t="shared" si="22"/>
        <v>#DIV/0!</v>
      </c>
    </row>
    <row r="428" spans="1:10" s="115" customFormat="1" ht="15" customHeight="1">
      <c r="A428" s="128"/>
      <c r="B428" s="128"/>
      <c r="C428" s="110">
        <v>3132</v>
      </c>
      <c r="D428" s="85" t="s">
        <v>1356</v>
      </c>
      <c r="E428" s="85">
        <f>'Rashodi po aktiv. i izv.fin.'!E677+'Rashodi po aktiv. i izv.fin.'!E382</f>
        <v>0</v>
      </c>
      <c r="F428" s="85">
        <f>'Rashodi po aktiv. i izv.fin.'!F677+'Rashodi po aktiv. i izv.fin.'!F382</f>
        <v>0</v>
      </c>
      <c r="G428" s="85">
        <f>'Rashodi po aktiv. i izv.fin.'!G677+'Rashodi po aktiv. i izv.fin.'!G382</f>
        <v>13200</v>
      </c>
      <c r="H428" s="85">
        <f>'Rashodi po aktiv. i izv.fin.'!H677+'Rashodi po aktiv. i izv.fin.'!H382</f>
        <v>13163.47</v>
      </c>
      <c r="I428" s="185" t="e">
        <f t="shared" si="21"/>
        <v>#DIV/0!</v>
      </c>
      <c r="J428" s="185">
        <f t="shared" si="22"/>
        <v>99.723257575757572</v>
      </c>
    </row>
    <row r="429" spans="1:10" s="115" customFormat="1" ht="15" customHeight="1">
      <c r="A429" s="128"/>
      <c r="B429" s="128"/>
      <c r="C429" s="110">
        <v>3133</v>
      </c>
      <c r="D429" s="85" t="s">
        <v>1398</v>
      </c>
      <c r="E429" s="85">
        <f>'Rashodi po aktiv. i izv.fin.'!E678+'Rashodi po aktiv. i izv.fin.'!E383</f>
        <v>0</v>
      </c>
      <c r="F429" s="85">
        <f>'Rashodi po aktiv. i izv.fin.'!F678+'Rashodi po aktiv. i izv.fin.'!F383</f>
        <v>0</v>
      </c>
      <c r="G429" s="85">
        <f>'Rashodi po aktiv. i izv.fin.'!G678+'Rashodi po aktiv. i izv.fin.'!G383</f>
        <v>0</v>
      </c>
      <c r="H429" s="85">
        <f>'Rashodi po aktiv. i izv.fin.'!H678+'Rashodi po aktiv. i izv.fin.'!H383</f>
        <v>0</v>
      </c>
      <c r="I429" s="185" t="e">
        <f t="shared" si="21"/>
        <v>#DIV/0!</v>
      </c>
      <c r="J429" s="185" t="e">
        <f t="shared" si="22"/>
        <v>#DIV/0!</v>
      </c>
    </row>
    <row r="430" spans="1:10" s="115" customFormat="1" ht="15" customHeight="1">
      <c r="A430" s="128"/>
      <c r="B430" s="128">
        <v>32</v>
      </c>
      <c r="C430" s="110"/>
      <c r="D430" s="129" t="s">
        <v>1323</v>
      </c>
      <c r="E430" s="129">
        <f>SUM(E431:E454)</f>
        <v>367</v>
      </c>
      <c r="F430" s="129">
        <f>SUM(F431:F454)</f>
        <v>199084</v>
      </c>
      <c r="G430" s="129">
        <f>SUM(G431:G454)</f>
        <v>213950</v>
      </c>
      <c r="H430" s="129">
        <f>SUM(H431:H454)</f>
        <v>170811.75999999998</v>
      </c>
      <c r="I430" s="187">
        <f t="shared" si="21"/>
        <v>46542.713896457761</v>
      </c>
      <c r="J430" s="187">
        <f t="shared" si="22"/>
        <v>79.837232998364101</v>
      </c>
    </row>
    <row r="431" spans="1:10" s="115" customFormat="1" ht="15" customHeight="1">
      <c r="A431" s="128"/>
      <c r="B431" s="128"/>
      <c r="C431" s="110">
        <v>3211</v>
      </c>
      <c r="D431" s="85" t="s">
        <v>1314</v>
      </c>
      <c r="E431" s="85">
        <f>'Rashodi po aktiv. i izv.fin.'!E385+'Rashodi po aktiv. i izv.fin.'!E810</f>
        <v>0</v>
      </c>
      <c r="F431" s="85">
        <f>'Rashodi po aktiv. i izv.fin.'!F385+'Rashodi po aktiv. i izv.fin.'!F810</f>
        <v>0</v>
      </c>
      <c r="G431" s="85">
        <f>'Rashodi po aktiv. i izv.fin.'!G385+'Rashodi po aktiv. i izv.fin.'!G810</f>
        <v>11500</v>
      </c>
      <c r="H431" s="85">
        <f>'Rashodi po aktiv. i izv.fin.'!H385+'Rashodi po aktiv. i izv.fin.'!H810</f>
        <v>9103.75</v>
      </c>
      <c r="I431" s="185" t="e">
        <f t="shared" si="21"/>
        <v>#DIV/0!</v>
      </c>
      <c r="J431" s="185">
        <f t="shared" si="22"/>
        <v>79.163043478260875</v>
      </c>
    </row>
    <row r="432" spans="1:10" s="115" customFormat="1" ht="15" customHeight="1">
      <c r="A432" s="128"/>
      <c r="B432" s="128"/>
      <c r="C432" s="131">
        <v>3212</v>
      </c>
      <c r="D432" s="85" t="s">
        <v>1265</v>
      </c>
      <c r="E432" s="85">
        <f>'Rashodi po aktiv. i izv.fin.'!E386</f>
        <v>0</v>
      </c>
      <c r="F432" s="85">
        <f>'Rashodi po aktiv. i izv.fin.'!F386</f>
        <v>0</v>
      </c>
      <c r="G432" s="85">
        <f>'Rashodi po aktiv. i izv.fin.'!G386</f>
        <v>0</v>
      </c>
      <c r="H432" s="85">
        <f>'Rashodi po aktiv. i izv.fin.'!H386</f>
        <v>0</v>
      </c>
      <c r="I432" s="185" t="e">
        <f t="shared" si="21"/>
        <v>#DIV/0!</v>
      </c>
      <c r="J432" s="185" t="e">
        <f t="shared" si="22"/>
        <v>#DIV/0!</v>
      </c>
    </row>
    <row r="433" spans="1:10" s="115" customFormat="1" ht="15" customHeight="1">
      <c r="A433" s="128"/>
      <c r="B433" s="128"/>
      <c r="C433" s="131" t="s">
        <v>1434</v>
      </c>
      <c r="D433" s="85" t="s">
        <v>1266</v>
      </c>
      <c r="E433" s="85">
        <f>'Rashodi po aktiv. i izv.fin.'!E387+'Rashodi po aktiv. i izv.fin.'!E811</f>
        <v>0</v>
      </c>
      <c r="F433" s="85">
        <f>'Rashodi po aktiv. i izv.fin.'!F387+'Rashodi po aktiv. i izv.fin.'!F811</f>
        <v>0</v>
      </c>
      <c r="G433" s="85">
        <f>'Rashodi po aktiv. i izv.fin.'!G387+'Rashodi po aktiv. i izv.fin.'!G811</f>
        <v>9500</v>
      </c>
      <c r="H433" s="85">
        <f>'Rashodi po aktiv. i izv.fin.'!H387+'Rashodi po aktiv. i izv.fin.'!H811</f>
        <v>7484.3600000000006</v>
      </c>
      <c r="I433" s="185" t="e">
        <f t="shared" si="21"/>
        <v>#DIV/0!</v>
      </c>
      <c r="J433" s="185">
        <f t="shared" si="22"/>
        <v>78.782736842105265</v>
      </c>
    </row>
    <row r="434" spans="1:10" s="115" customFormat="1" ht="15" customHeight="1">
      <c r="A434" s="128"/>
      <c r="B434" s="128"/>
      <c r="C434" s="131">
        <v>3214</v>
      </c>
      <c r="D434" s="85" t="s">
        <v>1542</v>
      </c>
      <c r="E434" s="85">
        <f>'Rashodi po aktiv. i izv.fin.'!E388</f>
        <v>0</v>
      </c>
      <c r="F434" s="85">
        <f>'Rashodi po aktiv. i izv.fin.'!F388</f>
        <v>0</v>
      </c>
      <c r="G434" s="85">
        <f>'Rashodi po aktiv. i izv.fin.'!G388</f>
        <v>0</v>
      </c>
      <c r="H434" s="85">
        <f>'Rashodi po aktiv. i izv.fin.'!H388</f>
        <v>0</v>
      </c>
      <c r="I434" s="185" t="e">
        <f t="shared" si="21"/>
        <v>#DIV/0!</v>
      </c>
      <c r="J434" s="185" t="e">
        <f t="shared" si="22"/>
        <v>#DIV/0!</v>
      </c>
    </row>
    <row r="435" spans="1:10" s="115" customFormat="1" ht="15" customHeight="1">
      <c r="A435" s="128"/>
      <c r="B435" s="128"/>
      <c r="C435" s="131">
        <v>3221</v>
      </c>
      <c r="D435" s="85" t="s">
        <v>1267</v>
      </c>
      <c r="E435" s="85">
        <f>'Rashodi po aktiv. i izv.fin.'!E389+'Rashodi po aktiv. i izv.fin.'!E812</f>
        <v>0</v>
      </c>
      <c r="F435" s="85">
        <f>'Rashodi po aktiv. i izv.fin.'!F389+'Rashodi po aktiv. i izv.fin.'!F812</f>
        <v>0</v>
      </c>
      <c r="G435" s="85">
        <f>'Rashodi po aktiv. i izv.fin.'!G389+'Rashodi po aktiv. i izv.fin.'!G812</f>
        <v>3000</v>
      </c>
      <c r="H435" s="85">
        <f>'Rashodi po aktiv. i izv.fin.'!H389+'Rashodi po aktiv. i izv.fin.'!H812</f>
        <v>2412.1999999999998</v>
      </c>
      <c r="I435" s="185" t="e">
        <f t="shared" si="21"/>
        <v>#DIV/0!</v>
      </c>
      <c r="J435" s="185">
        <f t="shared" si="22"/>
        <v>80.406666666666666</v>
      </c>
    </row>
    <row r="436" spans="1:10" s="115" customFormat="1" ht="15" customHeight="1">
      <c r="A436" s="128"/>
      <c r="B436" s="128"/>
      <c r="C436" s="110">
        <v>3222</v>
      </c>
      <c r="D436" s="85" t="s">
        <v>1268</v>
      </c>
      <c r="E436" s="85">
        <f>'Rashodi po aktiv. i izv.fin.'!E681+'Rashodi po aktiv. i izv.fin.'!E390+'Rashodi po aktiv. i izv.fin.'!E813</f>
        <v>0</v>
      </c>
      <c r="F436" s="85">
        <f>'Rashodi po aktiv. i izv.fin.'!F681+'Rashodi po aktiv. i izv.fin.'!F390+'Rashodi po aktiv. i izv.fin.'!F813</f>
        <v>0</v>
      </c>
      <c r="G436" s="85">
        <f>'Rashodi po aktiv. i izv.fin.'!G681+'Rashodi po aktiv. i izv.fin.'!G390+'Rashodi po aktiv. i izv.fin.'!G813</f>
        <v>0</v>
      </c>
      <c r="H436" s="85">
        <f>'Rashodi po aktiv. i izv.fin.'!H681+'Rashodi po aktiv. i izv.fin.'!H390+'Rashodi po aktiv. i izv.fin.'!H813</f>
        <v>0</v>
      </c>
      <c r="I436" s="185" t="e">
        <f t="shared" si="21"/>
        <v>#DIV/0!</v>
      </c>
      <c r="J436" s="185" t="e">
        <f t="shared" si="22"/>
        <v>#DIV/0!</v>
      </c>
    </row>
    <row r="437" spans="1:10" s="115" customFormat="1" ht="15" customHeight="1">
      <c r="A437" s="128"/>
      <c r="B437" s="128"/>
      <c r="C437" s="131">
        <v>3223</v>
      </c>
      <c r="D437" s="85" t="s">
        <v>1269</v>
      </c>
      <c r="E437" s="85">
        <f>'Rashodi po aktiv. i izv.fin.'!E391+'Rashodi po aktiv. i izv.fin.'!E814</f>
        <v>0</v>
      </c>
      <c r="F437" s="85">
        <f>'Rashodi po aktiv. i izv.fin.'!F391+'Rashodi po aktiv. i izv.fin.'!F814</f>
        <v>0</v>
      </c>
      <c r="G437" s="85">
        <f>'Rashodi po aktiv. i izv.fin.'!G391+'Rashodi po aktiv. i izv.fin.'!G814</f>
        <v>8100</v>
      </c>
      <c r="H437" s="85">
        <f>'Rashodi po aktiv. i izv.fin.'!H391+'Rashodi po aktiv. i izv.fin.'!H814</f>
        <v>8075.49</v>
      </c>
      <c r="I437" s="185" t="e">
        <f t="shared" si="21"/>
        <v>#DIV/0!</v>
      </c>
      <c r="J437" s="185">
        <f t="shared" si="22"/>
        <v>99.697407407407397</v>
      </c>
    </row>
    <row r="438" spans="1:10" s="115" customFormat="1" ht="15" customHeight="1">
      <c r="A438" s="128"/>
      <c r="B438" s="128"/>
      <c r="C438" s="110">
        <v>3224</v>
      </c>
      <c r="D438" s="85" t="s">
        <v>1507</v>
      </c>
      <c r="E438" s="85">
        <f>'Rashodi po aktiv. i izv.fin.'!E392+'Rashodi po aktiv. i izv.fin.'!E815</f>
        <v>48</v>
      </c>
      <c r="F438" s="85">
        <f>'Rashodi po aktiv. i izv.fin.'!F392+'Rashodi po aktiv. i izv.fin.'!F815</f>
        <v>0</v>
      </c>
      <c r="G438" s="85">
        <f>'Rashodi po aktiv. i izv.fin.'!G392+'Rashodi po aktiv. i izv.fin.'!G815</f>
        <v>3500</v>
      </c>
      <c r="H438" s="85">
        <f>'Rashodi po aktiv. i izv.fin.'!H392+'Rashodi po aktiv. i izv.fin.'!H815</f>
        <v>2369.33</v>
      </c>
      <c r="I438" s="185">
        <f t="shared" si="21"/>
        <v>4936.1041666666661</v>
      </c>
      <c r="J438" s="185">
        <f t="shared" si="22"/>
        <v>67.695142857142855</v>
      </c>
    </row>
    <row r="439" spans="1:10" s="115" customFormat="1" ht="15" customHeight="1">
      <c r="A439" s="128"/>
      <c r="B439" s="128"/>
      <c r="C439" s="110">
        <v>3231</v>
      </c>
      <c r="D439" s="85" t="s">
        <v>1272</v>
      </c>
      <c r="E439" s="85">
        <f>'Rashodi po aktiv. i izv.fin.'!E394+'Rashodi po aktiv. i izv.fin.'!E816</f>
        <v>0</v>
      </c>
      <c r="F439" s="85">
        <f>'Rashodi po aktiv. i izv.fin.'!F394+'Rashodi po aktiv. i izv.fin.'!F816</f>
        <v>0</v>
      </c>
      <c r="G439" s="85">
        <f>'Rashodi po aktiv. i izv.fin.'!G394+'Rashodi po aktiv. i izv.fin.'!G816</f>
        <v>20550</v>
      </c>
      <c r="H439" s="85">
        <f>'Rashodi po aktiv. i izv.fin.'!H394+'Rashodi po aktiv. i izv.fin.'!H816</f>
        <v>20504.939999999999</v>
      </c>
      <c r="I439" s="185" t="e">
        <f t="shared" si="21"/>
        <v>#DIV/0!</v>
      </c>
      <c r="J439" s="185">
        <f t="shared" si="22"/>
        <v>99.7807299270073</v>
      </c>
    </row>
    <row r="440" spans="1:10" s="115" customFormat="1" ht="15" customHeight="1">
      <c r="A440" s="128"/>
      <c r="B440" s="128"/>
      <c r="C440" s="110">
        <v>3232</v>
      </c>
      <c r="D440" s="85" t="s">
        <v>1273</v>
      </c>
      <c r="E440" s="85">
        <f>'Rashodi po aktiv. i izv.fin.'!E682+'Rashodi po aktiv. i izv.fin.'!E395+'Rashodi po aktiv. i izv.fin.'!E817</f>
        <v>0</v>
      </c>
      <c r="F440" s="85">
        <f>'Rashodi po aktiv. i izv.fin.'!F682+'Rashodi po aktiv. i izv.fin.'!F395+'Rashodi po aktiv. i izv.fin.'!F817</f>
        <v>199084</v>
      </c>
      <c r="G440" s="85">
        <f>'Rashodi po aktiv. i izv.fin.'!G682+'Rashodi po aktiv. i izv.fin.'!G395+'Rashodi po aktiv. i izv.fin.'!G817</f>
        <v>72000</v>
      </c>
      <c r="H440" s="85">
        <f>'Rashodi po aktiv. i izv.fin.'!H682+'Rashodi po aktiv. i izv.fin.'!H395+'Rashodi po aktiv. i izv.fin.'!H817</f>
        <v>43891.18</v>
      </c>
      <c r="I440" s="185" t="e">
        <f t="shared" si="21"/>
        <v>#DIV/0!</v>
      </c>
      <c r="J440" s="185">
        <f t="shared" si="22"/>
        <v>60.959972222222227</v>
      </c>
    </row>
    <row r="441" spans="1:10" s="115" customFormat="1" ht="15" customHeight="1">
      <c r="A441" s="128"/>
      <c r="B441" s="128"/>
      <c r="C441" s="131" t="s">
        <v>1446</v>
      </c>
      <c r="D441" s="85" t="s">
        <v>1274</v>
      </c>
      <c r="E441" s="85">
        <f>'Rashodi po aktiv. i izv.fin.'!E396</f>
        <v>0</v>
      </c>
      <c r="F441" s="85">
        <f>'Rashodi po aktiv. i izv.fin.'!F396</f>
        <v>0</v>
      </c>
      <c r="G441" s="85">
        <f>'Rashodi po aktiv. i izv.fin.'!G396</f>
        <v>7000</v>
      </c>
      <c r="H441" s="85">
        <f>'Rashodi po aktiv. i izv.fin.'!H396</f>
        <v>6609.17</v>
      </c>
      <c r="I441" s="185" t="e">
        <f t="shared" si="21"/>
        <v>#DIV/0!</v>
      </c>
      <c r="J441" s="185">
        <f t="shared" si="22"/>
        <v>94.416714285714292</v>
      </c>
    </row>
    <row r="442" spans="1:10" s="115" customFormat="1" ht="15" customHeight="1">
      <c r="A442" s="128"/>
      <c r="B442" s="128"/>
      <c r="C442" s="131">
        <v>3234</v>
      </c>
      <c r="D442" s="85" t="s">
        <v>1275</v>
      </c>
      <c r="E442" s="85">
        <f>'Rashodi po aktiv. i izv.fin.'!E397</f>
        <v>0</v>
      </c>
      <c r="F442" s="85">
        <f>'Rashodi po aktiv. i izv.fin.'!F397</f>
        <v>0</v>
      </c>
      <c r="G442" s="85">
        <f>'Rashodi po aktiv. i izv.fin.'!G397</f>
        <v>3000</v>
      </c>
      <c r="H442" s="85">
        <f>'Rashodi po aktiv. i izv.fin.'!H397</f>
        <v>1877.87</v>
      </c>
      <c r="I442" s="185" t="e">
        <f t="shared" si="21"/>
        <v>#DIV/0!</v>
      </c>
      <c r="J442" s="185">
        <f t="shared" si="22"/>
        <v>62.595666666666659</v>
      </c>
    </row>
    <row r="443" spans="1:10" s="115" customFormat="1" ht="15" customHeight="1">
      <c r="A443" s="128"/>
      <c r="B443" s="128"/>
      <c r="C443" s="110">
        <v>3235</v>
      </c>
      <c r="D443" s="85" t="s">
        <v>1310</v>
      </c>
      <c r="E443" s="85">
        <f>'Rashodi po aktiv. i izv.fin.'!E398+'Rashodi po aktiv. i izv.fin.'!E818</f>
        <v>319</v>
      </c>
      <c r="F443" s="85">
        <f>'Rashodi po aktiv. i izv.fin.'!F398+'Rashodi po aktiv. i izv.fin.'!F818</f>
        <v>0</v>
      </c>
      <c r="G443" s="85">
        <f>'Rashodi po aktiv. i izv.fin.'!G398+'Rashodi po aktiv. i izv.fin.'!G818</f>
        <v>40700</v>
      </c>
      <c r="H443" s="85">
        <f>'Rashodi po aktiv. i izv.fin.'!H398+'Rashodi po aktiv. i izv.fin.'!H818</f>
        <v>43000.32</v>
      </c>
      <c r="I443" s="185">
        <f t="shared" si="21"/>
        <v>13479.724137931034</v>
      </c>
      <c r="J443" s="185">
        <f t="shared" si="22"/>
        <v>105.65189189189188</v>
      </c>
    </row>
    <row r="444" spans="1:10" s="115" customFormat="1" ht="15" customHeight="1">
      <c r="A444" s="128"/>
      <c r="B444" s="128"/>
      <c r="C444" s="131" t="s">
        <v>1448</v>
      </c>
      <c r="D444" s="85" t="s">
        <v>1277</v>
      </c>
      <c r="E444" s="85">
        <f>'Rashodi po aktiv. i izv.fin.'!E399</f>
        <v>0</v>
      </c>
      <c r="F444" s="85">
        <f>'Rashodi po aktiv. i izv.fin.'!F399</f>
        <v>0</v>
      </c>
      <c r="G444" s="85">
        <f>'Rashodi po aktiv. i izv.fin.'!G399</f>
        <v>0</v>
      </c>
      <c r="H444" s="85">
        <f>'Rashodi po aktiv. i izv.fin.'!H399</f>
        <v>0</v>
      </c>
      <c r="I444" s="185" t="e">
        <f t="shared" si="21"/>
        <v>#DIV/0!</v>
      </c>
      <c r="J444" s="185" t="e">
        <f t="shared" si="22"/>
        <v>#DIV/0!</v>
      </c>
    </row>
    <row r="445" spans="1:10" s="115" customFormat="1" ht="15" customHeight="1">
      <c r="A445" s="128"/>
      <c r="B445" s="128"/>
      <c r="C445" s="110">
        <v>3237</v>
      </c>
      <c r="D445" s="85" t="s">
        <v>1278</v>
      </c>
      <c r="E445" s="85">
        <f>'Rashodi po aktiv. i izv.fin.'!E683+'Rashodi po aktiv. i izv.fin.'!E400+'Rashodi po aktiv. i izv.fin.'!E819</f>
        <v>0</v>
      </c>
      <c r="F445" s="85">
        <f>'Rashodi po aktiv. i izv.fin.'!F683+'Rashodi po aktiv. i izv.fin.'!F400+'Rashodi po aktiv. i izv.fin.'!F819</f>
        <v>0</v>
      </c>
      <c r="G445" s="85">
        <f>'Rashodi po aktiv. i izv.fin.'!G683+'Rashodi po aktiv. i izv.fin.'!G400+'Rashodi po aktiv. i izv.fin.'!G819</f>
        <v>17500</v>
      </c>
      <c r="H445" s="85">
        <f>'Rashodi po aktiv. i izv.fin.'!H683+'Rashodi po aktiv. i izv.fin.'!H400+'Rashodi po aktiv. i izv.fin.'!H819</f>
        <v>12590.5</v>
      </c>
      <c r="I445" s="185" t="e">
        <f t="shared" si="21"/>
        <v>#DIV/0!</v>
      </c>
      <c r="J445" s="185">
        <f t="shared" si="22"/>
        <v>71.945714285714288</v>
      </c>
    </row>
    <row r="446" spans="1:10" s="115" customFormat="1" ht="15" customHeight="1">
      <c r="A446" s="128"/>
      <c r="B446" s="128"/>
      <c r="C446" s="131" t="s">
        <v>1449</v>
      </c>
      <c r="D446" s="85" t="s">
        <v>1279</v>
      </c>
      <c r="E446" s="85">
        <f>'Rashodi po aktiv. i izv.fin.'!E401</f>
        <v>0</v>
      </c>
      <c r="F446" s="85">
        <f>'Rashodi po aktiv. i izv.fin.'!F401</f>
        <v>0</v>
      </c>
      <c r="G446" s="85">
        <f>'Rashodi po aktiv. i izv.fin.'!G401</f>
        <v>2000</v>
      </c>
      <c r="H446" s="85">
        <f>'Rashodi po aktiv. i izv.fin.'!H401</f>
        <v>1271.2</v>
      </c>
      <c r="I446" s="185" t="e">
        <f t="shared" si="21"/>
        <v>#DIV/0!</v>
      </c>
      <c r="J446" s="185">
        <f t="shared" si="22"/>
        <v>63.56</v>
      </c>
    </row>
    <row r="447" spans="1:10" s="115" customFormat="1" ht="15" customHeight="1">
      <c r="A447" s="128"/>
      <c r="B447" s="128"/>
      <c r="C447" s="131" t="s">
        <v>1450</v>
      </c>
      <c r="D447" s="85" t="s">
        <v>1280</v>
      </c>
      <c r="E447" s="85">
        <f>'Rashodi po aktiv. i izv.fin.'!E402+'Rashodi po aktiv. i izv.fin.'!E820</f>
        <v>0</v>
      </c>
      <c r="F447" s="85">
        <f>'Rashodi po aktiv. i izv.fin.'!F402+'Rashodi po aktiv. i izv.fin.'!F820</f>
        <v>0</v>
      </c>
      <c r="G447" s="85">
        <f>'Rashodi po aktiv. i izv.fin.'!G402+'Rashodi po aktiv. i izv.fin.'!G820</f>
        <v>2500</v>
      </c>
      <c r="H447" s="85">
        <f>'Rashodi po aktiv. i izv.fin.'!H402+'Rashodi po aktiv. i izv.fin.'!H820</f>
        <v>337.11</v>
      </c>
      <c r="I447" s="185" t="e">
        <f t="shared" si="21"/>
        <v>#DIV/0!</v>
      </c>
      <c r="J447" s="185">
        <f t="shared" si="22"/>
        <v>13.484399999999999</v>
      </c>
    </row>
    <row r="448" spans="1:10" s="115" customFormat="1" ht="15" customHeight="1">
      <c r="A448" s="128"/>
      <c r="B448" s="128"/>
      <c r="C448" s="131" t="s">
        <v>1436</v>
      </c>
      <c r="D448" s="85" t="s">
        <v>1350</v>
      </c>
      <c r="E448" s="85">
        <f>'Rashodi po aktiv. i izv.fin.'!E403+'Rashodi po aktiv. i izv.fin.'!E821</f>
        <v>0</v>
      </c>
      <c r="F448" s="85">
        <f>'Rashodi po aktiv. i izv.fin.'!F403+'Rashodi po aktiv. i izv.fin.'!F821</f>
        <v>0</v>
      </c>
      <c r="G448" s="85">
        <f>'Rashodi po aktiv. i izv.fin.'!G403+'Rashodi po aktiv. i izv.fin.'!G821</f>
        <v>1600</v>
      </c>
      <c r="H448" s="85">
        <f>'Rashodi po aktiv. i izv.fin.'!H403+'Rashodi po aktiv. i izv.fin.'!H821</f>
        <v>0</v>
      </c>
      <c r="I448" s="185" t="e">
        <f t="shared" si="21"/>
        <v>#DIV/0!</v>
      </c>
      <c r="J448" s="185">
        <f t="shared" si="22"/>
        <v>0</v>
      </c>
    </row>
    <row r="449" spans="1:10" s="115" customFormat="1" ht="15" customHeight="1">
      <c r="A449" s="128"/>
      <c r="B449" s="128"/>
      <c r="C449" s="131">
        <v>3292</v>
      </c>
      <c r="D449" s="85" t="s">
        <v>1281</v>
      </c>
      <c r="E449" s="85">
        <f>'Rashodi po aktiv. i izv.fin.'!E404</f>
        <v>0</v>
      </c>
      <c r="F449" s="85">
        <f>'Rashodi po aktiv. i izv.fin.'!F404</f>
        <v>0</v>
      </c>
      <c r="G449" s="85">
        <f>'Rashodi po aktiv. i izv.fin.'!G404</f>
        <v>0</v>
      </c>
      <c r="H449" s="85">
        <f>'Rashodi po aktiv. i izv.fin.'!H404</f>
        <v>0</v>
      </c>
      <c r="I449" s="185" t="e">
        <f t="shared" si="21"/>
        <v>#DIV/0!</v>
      </c>
      <c r="J449" s="185" t="e">
        <f t="shared" si="22"/>
        <v>#DIV/0!</v>
      </c>
    </row>
    <row r="450" spans="1:10" s="115" customFormat="1" ht="15" customHeight="1">
      <c r="A450" s="128"/>
      <c r="B450" s="128"/>
      <c r="C450" s="110">
        <v>3293</v>
      </c>
      <c r="D450" s="85" t="s">
        <v>1298</v>
      </c>
      <c r="E450" s="85">
        <f>'Rashodi po aktiv. i izv.fin.'!E684+'Rashodi po aktiv. i izv.fin.'!E405+'Rashodi po aktiv. i izv.fin.'!E822</f>
        <v>0</v>
      </c>
      <c r="F450" s="85">
        <f>'Rashodi po aktiv. i izv.fin.'!F684+'Rashodi po aktiv. i izv.fin.'!F405+'Rashodi po aktiv. i izv.fin.'!F822</f>
        <v>0</v>
      </c>
      <c r="G450" s="85">
        <f>'Rashodi po aktiv. i izv.fin.'!G684+'Rashodi po aktiv. i izv.fin.'!G405+'Rashodi po aktiv. i izv.fin.'!G822</f>
        <v>11000</v>
      </c>
      <c r="H450" s="85">
        <f>'Rashodi po aktiv. i izv.fin.'!H684+'Rashodi po aktiv. i izv.fin.'!H405+'Rashodi po aktiv. i izv.fin.'!H822</f>
        <v>10935.94</v>
      </c>
      <c r="I450" s="185" t="e">
        <f t="shared" si="21"/>
        <v>#DIV/0!</v>
      </c>
      <c r="J450" s="185">
        <f t="shared" si="22"/>
        <v>99.417636363636362</v>
      </c>
    </row>
    <row r="451" spans="1:10" s="115" customFormat="1" ht="15" customHeight="1">
      <c r="A451" s="128"/>
      <c r="B451" s="128"/>
      <c r="C451" s="131">
        <v>3294</v>
      </c>
      <c r="D451" s="85" t="s">
        <v>1283</v>
      </c>
      <c r="E451" s="85">
        <f>'Rashodi po aktiv. i izv.fin.'!E406+'Rashodi po aktiv. i izv.fin.'!E823</f>
        <v>0</v>
      </c>
      <c r="F451" s="85">
        <f>'Rashodi po aktiv. i izv.fin.'!F406+'Rashodi po aktiv. i izv.fin.'!F823</f>
        <v>0</v>
      </c>
      <c r="G451" s="85">
        <f>'Rashodi po aktiv. i izv.fin.'!G406+'Rashodi po aktiv. i izv.fin.'!G823</f>
        <v>500</v>
      </c>
      <c r="H451" s="85">
        <f>'Rashodi po aktiv. i izv.fin.'!H406+'Rashodi po aktiv. i izv.fin.'!H823</f>
        <v>331.81</v>
      </c>
      <c r="I451" s="185" t="e">
        <f t="shared" si="21"/>
        <v>#DIV/0!</v>
      </c>
      <c r="J451" s="185">
        <f t="shared" si="22"/>
        <v>66.361999999999995</v>
      </c>
    </row>
    <row r="452" spans="1:10" s="115" customFormat="1" ht="15" customHeight="1">
      <c r="A452" s="128"/>
      <c r="B452" s="128"/>
      <c r="C452" s="131" t="s">
        <v>1452</v>
      </c>
      <c r="D452" s="85" t="s">
        <v>1284</v>
      </c>
      <c r="E452" s="85">
        <f>'Rashodi po aktiv. i izv.fin.'!E407+'Rashodi po aktiv. i izv.fin.'!E824</f>
        <v>0</v>
      </c>
      <c r="F452" s="85">
        <f>'Rashodi po aktiv. i izv.fin.'!F407+'Rashodi po aktiv. i izv.fin.'!F824</f>
        <v>0</v>
      </c>
      <c r="G452" s="85">
        <f>'Rashodi po aktiv. i izv.fin.'!G407+'Rashodi po aktiv. i izv.fin.'!G824</f>
        <v>0</v>
      </c>
      <c r="H452" s="85">
        <f>'Rashodi po aktiv. i izv.fin.'!H407+'Rashodi po aktiv. i izv.fin.'!H824</f>
        <v>0</v>
      </c>
      <c r="I452" s="185" t="e">
        <f t="shared" si="21"/>
        <v>#DIV/0!</v>
      </c>
      <c r="J452" s="185" t="e">
        <f t="shared" si="22"/>
        <v>#DIV/0!</v>
      </c>
    </row>
    <row r="453" spans="1:10" s="115" customFormat="1" ht="15" customHeight="1">
      <c r="A453" s="128"/>
      <c r="B453" s="128"/>
      <c r="C453" s="131">
        <v>3296</v>
      </c>
      <c r="D453" s="85" t="s">
        <v>1425</v>
      </c>
      <c r="E453" s="85">
        <f>'Rashodi po aktiv. i izv.fin.'!E408</f>
        <v>0</v>
      </c>
      <c r="F453" s="85">
        <f>'Rashodi po aktiv. i izv.fin.'!F408</f>
        <v>0</v>
      </c>
      <c r="G453" s="85">
        <f>'Rashodi po aktiv. i izv.fin.'!G408</f>
        <v>0</v>
      </c>
      <c r="H453" s="85">
        <f>'Rashodi po aktiv. i izv.fin.'!H408</f>
        <v>0</v>
      </c>
      <c r="I453" s="185" t="e">
        <f t="shared" ref="I453:I516" si="24">H453/E452:E453*100</f>
        <v>#DIV/0!</v>
      </c>
      <c r="J453" s="185" t="e">
        <f t="shared" ref="J453:J516" si="25">H453/G453*100</f>
        <v>#DIV/0!</v>
      </c>
    </row>
    <row r="454" spans="1:10" s="115" customFormat="1" ht="15" customHeight="1">
      <c r="A454" s="128"/>
      <c r="B454" s="128"/>
      <c r="C454" s="131" t="s">
        <v>1453</v>
      </c>
      <c r="D454" s="85" t="s">
        <v>1285</v>
      </c>
      <c r="E454" s="85">
        <f>'Rashodi po aktiv. i izv.fin.'!E409+'Rashodi po aktiv. i izv.fin.'!E825</f>
        <v>0</v>
      </c>
      <c r="F454" s="85">
        <f>'Rashodi po aktiv. i izv.fin.'!F409+'Rashodi po aktiv. i izv.fin.'!F825</f>
        <v>0</v>
      </c>
      <c r="G454" s="85">
        <f>'Rashodi po aktiv. i izv.fin.'!G409+'Rashodi po aktiv. i izv.fin.'!G825</f>
        <v>0</v>
      </c>
      <c r="H454" s="85">
        <f>'Rashodi po aktiv. i izv.fin.'!H409+'Rashodi po aktiv. i izv.fin.'!H825</f>
        <v>16.59</v>
      </c>
      <c r="I454" s="185" t="e">
        <f t="shared" si="24"/>
        <v>#DIV/0!</v>
      </c>
      <c r="J454" s="185" t="e">
        <f t="shared" si="25"/>
        <v>#DIV/0!</v>
      </c>
    </row>
    <row r="455" spans="1:10" s="115" customFormat="1" ht="15" customHeight="1">
      <c r="A455" s="128"/>
      <c r="B455" s="128">
        <v>34</v>
      </c>
      <c r="C455" s="131"/>
      <c r="D455" s="129" t="s">
        <v>1343</v>
      </c>
      <c r="E455" s="129">
        <f>SUM(E456:E458)</f>
        <v>0</v>
      </c>
      <c r="F455" s="129">
        <f>SUM(F456:F458)</f>
        <v>0</v>
      </c>
      <c r="G455" s="129">
        <f>SUM(G456:G458)</f>
        <v>0</v>
      </c>
      <c r="H455" s="129">
        <f>SUM(H456:H458)</f>
        <v>0</v>
      </c>
      <c r="I455" s="187" t="e">
        <f t="shared" si="24"/>
        <v>#DIV/0!</v>
      </c>
      <c r="J455" s="187" t="e">
        <f t="shared" si="25"/>
        <v>#DIV/0!</v>
      </c>
    </row>
    <row r="456" spans="1:10" s="115" customFormat="1" ht="15" customHeight="1">
      <c r="A456" s="128"/>
      <c r="B456" s="128"/>
      <c r="C456" s="131" t="s">
        <v>1454</v>
      </c>
      <c r="D456" s="85" t="s">
        <v>1286</v>
      </c>
      <c r="E456" s="85">
        <f>'Rashodi po aktiv. i izv.fin.'!E411</f>
        <v>0</v>
      </c>
      <c r="F456" s="85">
        <f>'Rashodi po aktiv. i izv.fin.'!F411</f>
        <v>0</v>
      </c>
      <c r="G456" s="85">
        <f>'Rashodi po aktiv. i izv.fin.'!G411</f>
        <v>0</v>
      </c>
      <c r="H456" s="85">
        <f>'Rashodi po aktiv. i izv.fin.'!H411</f>
        <v>0</v>
      </c>
      <c r="I456" s="185" t="e">
        <f t="shared" si="24"/>
        <v>#DIV/0!</v>
      </c>
      <c r="J456" s="185" t="e">
        <f t="shared" si="25"/>
        <v>#DIV/0!</v>
      </c>
    </row>
    <row r="457" spans="1:10" s="115" customFormat="1" ht="15" customHeight="1">
      <c r="A457" s="128"/>
      <c r="B457" s="128"/>
      <c r="C457" s="131" t="s">
        <v>1437</v>
      </c>
      <c r="D457" s="85" t="s">
        <v>1299</v>
      </c>
      <c r="E457" s="85">
        <f>'Rashodi po aktiv. i izv.fin.'!E827</f>
        <v>0</v>
      </c>
      <c r="F457" s="85">
        <f>'Rashodi po aktiv. i izv.fin.'!F827</f>
        <v>0</v>
      </c>
      <c r="G457" s="85">
        <f>'Rashodi po aktiv. i izv.fin.'!G827</f>
        <v>0</v>
      </c>
      <c r="H457" s="85">
        <f>'Rashodi po aktiv. i izv.fin.'!H827</f>
        <v>0</v>
      </c>
      <c r="I457" s="185" t="e">
        <f t="shared" si="24"/>
        <v>#DIV/0!</v>
      </c>
      <c r="J457" s="185" t="e">
        <f t="shared" si="25"/>
        <v>#DIV/0!</v>
      </c>
    </row>
    <row r="458" spans="1:10" s="115" customFormat="1" ht="15" customHeight="1">
      <c r="A458" s="128"/>
      <c r="B458" s="128"/>
      <c r="C458" s="131">
        <v>3433</v>
      </c>
      <c r="D458" s="85" t="s">
        <v>1408</v>
      </c>
      <c r="E458" s="85">
        <f>'Rashodi po aktiv. i izv.fin.'!E413</f>
        <v>0</v>
      </c>
      <c r="F458" s="85">
        <f>'Rashodi po aktiv. i izv.fin.'!F413</f>
        <v>0</v>
      </c>
      <c r="G458" s="85">
        <f>'Rashodi po aktiv. i izv.fin.'!G413</f>
        <v>0</v>
      </c>
      <c r="H458" s="85">
        <f>'Rashodi po aktiv. i izv.fin.'!H413</f>
        <v>0</v>
      </c>
      <c r="I458" s="185" t="e">
        <f t="shared" si="24"/>
        <v>#DIV/0!</v>
      </c>
      <c r="J458" s="185" t="e">
        <f t="shared" si="25"/>
        <v>#DIV/0!</v>
      </c>
    </row>
    <row r="459" spans="1:10" s="115" customFormat="1" ht="15" customHeight="1">
      <c r="A459" s="128"/>
      <c r="B459" s="128">
        <v>36</v>
      </c>
      <c r="C459" s="131"/>
      <c r="D459" s="129" t="s">
        <v>1645</v>
      </c>
      <c r="E459" s="129">
        <f>E460</f>
        <v>0</v>
      </c>
      <c r="F459" s="129">
        <f>F460</f>
        <v>0</v>
      </c>
      <c r="G459" s="129">
        <f>G460</f>
        <v>0</v>
      </c>
      <c r="H459" s="129">
        <f>H460</f>
        <v>0</v>
      </c>
      <c r="I459" s="187" t="e">
        <f t="shared" si="24"/>
        <v>#DIV/0!</v>
      </c>
      <c r="J459" s="187" t="e">
        <f t="shared" si="25"/>
        <v>#DIV/0!</v>
      </c>
    </row>
    <row r="460" spans="1:10" s="115" customFormat="1" ht="15" customHeight="1">
      <c r="A460" s="128"/>
      <c r="B460" s="128"/>
      <c r="C460" s="131" t="s">
        <v>1455</v>
      </c>
      <c r="D460" s="85" t="s">
        <v>1301</v>
      </c>
      <c r="E460" s="85">
        <f>'Rashodi po aktiv. i izv.fin.'!E415</f>
        <v>0</v>
      </c>
      <c r="F460" s="85">
        <f>'Rashodi po aktiv. i izv.fin.'!F415</f>
        <v>0</v>
      </c>
      <c r="G460" s="85">
        <f>'Rashodi po aktiv. i izv.fin.'!G415</f>
        <v>0</v>
      </c>
      <c r="H460" s="85">
        <f>'Rashodi po aktiv. i izv.fin.'!H415</f>
        <v>0</v>
      </c>
      <c r="I460" s="185" t="e">
        <f t="shared" si="24"/>
        <v>#DIV/0!</v>
      </c>
      <c r="J460" s="185" t="e">
        <f t="shared" si="25"/>
        <v>#DIV/0!</v>
      </c>
    </row>
    <row r="461" spans="1:10" s="115" customFormat="1" ht="15" customHeight="1">
      <c r="A461" s="128">
        <v>4</v>
      </c>
      <c r="B461" s="128"/>
      <c r="C461" s="131"/>
      <c r="D461" s="129" t="s">
        <v>1345</v>
      </c>
      <c r="E461" s="129">
        <f>E462+E465</f>
        <v>62359</v>
      </c>
      <c r="F461" s="129">
        <f>F462+F465</f>
        <v>0</v>
      </c>
      <c r="G461" s="129">
        <f>G462+G465</f>
        <v>111000</v>
      </c>
      <c r="H461" s="129">
        <f>H462+H465</f>
        <v>107050.87000000001</v>
      </c>
      <c r="I461" s="187">
        <f t="shared" si="24"/>
        <v>171.66867653426129</v>
      </c>
      <c r="J461" s="187">
        <f t="shared" si="25"/>
        <v>96.442225225225229</v>
      </c>
    </row>
    <row r="462" spans="1:10" s="115" customFormat="1" ht="15" customHeight="1">
      <c r="A462" s="128"/>
      <c r="B462" s="128">
        <v>41</v>
      </c>
      <c r="C462" s="131"/>
      <c r="D462" s="129" t="s">
        <v>1355</v>
      </c>
      <c r="E462" s="129">
        <f>E463+E464</f>
        <v>0</v>
      </c>
      <c r="F462" s="129">
        <f t="shared" ref="F462:H462" si="26">F463+F464</f>
        <v>0</v>
      </c>
      <c r="G462" s="129">
        <f t="shared" si="26"/>
        <v>67000</v>
      </c>
      <c r="H462" s="129">
        <f t="shared" si="26"/>
        <v>66962.490000000005</v>
      </c>
      <c r="I462" s="187" t="e">
        <f t="shared" si="24"/>
        <v>#DIV/0!</v>
      </c>
      <c r="J462" s="187">
        <f t="shared" si="25"/>
        <v>99.944014925373139</v>
      </c>
    </row>
    <row r="463" spans="1:10" s="115" customFormat="1" ht="15" customHeight="1">
      <c r="A463" s="128"/>
      <c r="B463" s="128"/>
      <c r="C463" s="131" t="s">
        <v>1457</v>
      </c>
      <c r="D463" s="85" t="s">
        <v>1310</v>
      </c>
      <c r="E463" s="85">
        <f>'Rashodi po aktiv. i izv.fin.'!E418</f>
        <v>0</v>
      </c>
      <c r="F463" s="85">
        <f>'Rashodi po aktiv. i izv.fin.'!F418</f>
        <v>0</v>
      </c>
      <c r="G463" s="85">
        <f>'Rashodi po aktiv. i izv.fin.'!G418</f>
        <v>0</v>
      </c>
      <c r="H463" s="85">
        <f>'Rashodi po aktiv. i izv.fin.'!H418</f>
        <v>0</v>
      </c>
      <c r="I463" s="185" t="e">
        <f t="shared" si="24"/>
        <v>#DIV/0!</v>
      </c>
      <c r="J463" s="185" t="e">
        <f t="shared" si="25"/>
        <v>#DIV/0!</v>
      </c>
    </row>
    <row r="464" spans="1:10" s="115" customFormat="1" ht="15" customHeight="1">
      <c r="A464" s="128"/>
      <c r="B464" s="128"/>
      <c r="C464" s="131">
        <v>4124</v>
      </c>
      <c r="D464" s="85" t="s">
        <v>1668</v>
      </c>
      <c r="E464" s="85">
        <f>'Rashodi po aktiv. i izv.fin.'!E419</f>
        <v>0</v>
      </c>
      <c r="F464" s="85">
        <f>'Rashodi po aktiv. i izv.fin.'!F419</f>
        <v>0</v>
      </c>
      <c r="G464" s="85">
        <f>'Rashodi po aktiv. i izv.fin.'!G419</f>
        <v>67000</v>
      </c>
      <c r="H464" s="85">
        <f>'Rashodi po aktiv. i izv.fin.'!H419</f>
        <v>66962.490000000005</v>
      </c>
      <c r="I464" s="185" t="e">
        <f t="shared" si="24"/>
        <v>#DIV/0!</v>
      </c>
      <c r="J464" s="185">
        <f t="shared" si="25"/>
        <v>99.944014925373139</v>
      </c>
    </row>
    <row r="465" spans="1:10" s="115" customFormat="1" ht="15" customHeight="1">
      <c r="A465" s="128"/>
      <c r="B465" s="128">
        <v>42</v>
      </c>
      <c r="C465" s="131"/>
      <c r="D465" s="129" t="s">
        <v>1346</v>
      </c>
      <c r="E465" s="129">
        <f>SUM(E466:E473)</f>
        <v>62359</v>
      </c>
      <c r="F465" s="129">
        <f>SUM(F466:F473)</f>
        <v>0</v>
      </c>
      <c r="G465" s="129">
        <f>SUM(G466:G473)</f>
        <v>44000</v>
      </c>
      <c r="H465" s="129">
        <f>SUM(H466:H473)</f>
        <v>40088.380000000005</v>
      </c>
      <c r="I465" s="187">
        <f t="shared" si="24"/>
        <v>64.286438204589558</v>
      </c>
      <c r="J465" s="187">
        <f t="shared" si="25"/>
        <v>91.109954545454556</v>
      </c>
    </row>
    <row r="466" spans="1:10" s="115" customFormat="1" ht="15" customHeight="1">
      <c r="A466" s="128"/>
      <c r="B466" s="128"/>
      <c r="C466" s="110">
        <v>4221</v>
      </c>
      <c r="D466" s="85" t="s">
        <v>1287</v>
      </c>
      <c r="E466" s="85">
        <f>'Rashodi po aktiv. i izv.fin.'!E421+'Rashodi po aktiv. i izv.fin.'!E830</f>
        <v>18664</v>
      </c>
      <c r="F466" s="85">
        <f>'Rashodi po aktiv. i izv.fin.'!F421+'Rashodi po aktiv. i izv.fin.'!F830</f>
        <v>0</v>
      </c>
      <c r="G466" s="85">
        <f>'Rashodi po aktiv. i izv.fin.'!G421+'Rashodi po aktiv. i izv.fin.'!G830</f>
        <v>5600</v>
      </c>
      <c r="H466" s="85">
        <f>'Rashodi po aktiv. i izv.fin.'!H421+'Rashodi po aktiv. i izv.fin.'!H830</f>
        <v>4396.25</v>
      </c>
      <c r="I466" s="185">
        <f t="shared" si="24"/>
        <v>23.554704243463352</v>
      </c>
      <c r="J466" s="185">
        <f t="shared" si="25"/>
        <v>78.504464285714278</v>
      </c>
    </row>
    <row r="467" spans="1:10" s="115" customFormat="1" ht="15" customHeight="1">
      <c r="A467" s="128"/>
      <c r="B467" s="128"/>
      <c r="C467" s="131" t="s">
        <v>1459</v>
      </c>
      <c r="D467" s="85" t="s">
        <v>1303</v>
      </c>
      <c r="E467" s="85">
        <f>'Rashodi po aktiv. i izv.fin.'!E422</f>
        <v>0</v>
      </c>
      <c r="F467" s="85">
        <f>'Rashodi po aktiv. i izv.fin.'!F422</f>
        <v>0</v>
      </c>
      <c r="G467" s="85">
        <f>'Rashodi po aktiv. i izv.fin.'!G422</f>
        <v>0</v>
      </c>
      <c r="H467" s="85">
        <f>'Rashodi po aktiv. i izv.fin.'!H422</f>
        <v>0</v>
      </c>
      <c r="I467" s="185" t="e">
        <f t="shared" si="24"/>
        <v>#DIV/0!</v>
      </c>
      <c r="J467" s="185" t="e">
        <f t="shared" si="25"/>
        <v>#DIV/0!</v>
      </c>
    </row>
    <row r="468" spans="1:10" s="115" customFormat="1" ht="15" customHeight="1">
      <c r="A468" s="128"/>
      <c r="B468" s="128"/>
      <c r="C468" s="131" t="s">
        <v>1460</v>
      </c>
      <c r="D468" s="85" t="s">
        <v>1311</v>
      </c>
      <c r="E468" s="85">
        <f>'Rashodi po aktiv. i izv.fin.'!E423</f>
        <v>0</v>
      </c>
      <c r="F468" s="85">
        <f>'Rashodi po aktiv. i izv.fin.'!F423</f>
        <v>0</v>
      </c>
      <c r="G468" s="85">
        <f>'Rashodi po aktiv. i izv.fin.'!G423</f>
        <v>0</v>
      </c>
      <c r="H468" s="85">
        <f>'Rashodi po aktiv. i izv.fin.'!H423</f>
        <v>0</v>
      </c>
      <c r="I468" s="185" t="e">
        <f t="shared" si="24"/>
        <v>#DIV/0!</v>
      </c>
      <c r="J468" s="185" t="e">
        <f t="shared" si="25"/>
        <v>#DIV/0!</v>
      </c>
    </row>
    <row r="469" spans="1:10" s="115" customFormat="1" ht="15" customHeight="1">
      <c r="A469" s="128"/>
      <c r="B469" s="128"/>
      <c r="C469" s="131" t="s">
        <v>1461</v>
      </c>
      <c r="D469" s="85" t="s">
        <v>1312</v>
      </c>
      <c r="E469" s="85">
        <f>'Rashodi po aktiv. i izv.fin.'!E424+'Rashodi po aktiv. i izv.fin.'!E831</f>
        <v>0</v>
      </c>
      <c r="F469" s="85">
        <f>'Rashodi po aktiv. i izv.fin.'!F424+'Rashodi po aktiv. i izv.fin.'!F831</f>
        <v>0</v>
      </c>
      <c r="G469" s="85">
        <f>'Rashodi po aktiv. i izv.fin.'!G424+'Rashodi po aktiv. i izv.fin.'!G831</f>
        <v>6000</v>
      </c>
      <c r="H469" s="85">
        <f>'Rashodi po aktiv. i izv.fin.'!H424+'Rashodi po aktiv. i izv.fin.'!H831</f>
        <v>4182.66</v>
      </c>
      <c r="I469" s="185" t="e">
        <f t="shared" si="24"/>
        <v>#DIV/0!</v>
      </c>
      <c r="J469" s="185">
        <f t="shared" si="25"/>
        <v>69.710999999999999</v>
      </c>
    </row>
    <row r="470" spans="1:10" s="115" customFormat="1" ht="15" customHeight="1">
      <c r="A470" s="128"/>
      <c r="B470" s="128"/>
      <c r="C470" s="110">
        <v>4225</v>
      </c>
      <c r="D470" s="85" t="s">
        <v>1313</v>
      </c>
      <c r="E470" s="85">
        <f>'Rashodi po aktiv. i izv.fin.'!E425+'Rashodi po aktiv. i izv.fin.'!E832</f>
        <v>0</v>
      </c>
      <c r="F470" s="85">
        <f>'Rashodi po aktiv. i izv.fin.'!F425+'Rashodi po aktiv. i izv.fin.'!F832</f>
        <v>0</v>
      </c>
      <c r="G470" s="85">
        <f>'Rashodi po aktiv. i izv.fin.'!G425+'Rashodi po aktiv. i izv.fin.'!G832</f>
        <v>32000</v>
      </c>
      <c r="H470" s="85">
        <f>'Rashodi po aktiv. i izv.fin.'!H425+'Rashodi po aktiv. i izv.fin.'!H832</f>
        <v>31130.47</v>
      </c>
      <c r="I470" s="185" t="e">
        <f t="shared" si="24"/>
        <v>#DIV/0!</v>
      </c>
      <c r="J470" s="185">
        <f t="shared" si="25"/>
        <v>97.282718750000015</v>
      </c>
    </row>
    <row r="471" spans="1:10" s="115" customFormat="1" ht="15" customHeight="1">
      <c r="A471" s="128"/>
      <c r="B471" s="128"/>
      <c r="C471" s="131">
        <v>4227</v>
      </c>
      <c r="D471" s="85" t="s">
        <v>1288</v>
      </c>
      <c r="E471" s="85">
        <f>'Rashodi po aktiv. i izv.fin.'!E426+'Rashodi po aktiv. i izv.fin.'!E833</f>
        <v>0</v>
      </c>
      <c r="F471" s="85">
        <f>'Rashodi po aktiv. i izv.fin.'!F426+'Rashodi po aktiv. i izv.fin.'!F833</f>
        <v>0</v>
      </c>
      <c r="G471" s="85">
        <f>'Rashodi po aktiv. i izv.fin.'!G426+'Rashodi po aktiv. i izv.fin.'!G833</f>
        <v>400</v>
      </c>
      <c r="H471" s="85">
        <f>'Rashodi po aktiv. i izv.fin.'!H426+'Rashodi po aktiv. i izv.fin.'!H833</f>
        <v>379</v>
      </c>
      <c r="I471" s="185" t="e">
        <f t="shared" si="24"/>
        <v>#DIV/0!</v>
      </c>
      <c r="J471" s="185">
        <f t="shared" si="25"/>
        <v>94.75</v>
      </c>
    </row>
    <row r="472" spans="1:10" s="115" customFormat="1" ht="15" customHeight="1">
      <c r="A472" s="128"/>
      <c r="B472" s="128"/>
      <c r="C472" s="131">
        <v>4241</v>
      </c>
      <c r="D472" s="85" t="s">
        <v>1304</v>
      </c>
      <c r="E472" s="85">
        <f>'Rashodi po aktiv. i izv.fin.'!E428+'Rashodi po aktiv. i izv.fin.'!E834</f>
        <v>0</v>
      </c>
      <c r="F472" s="85">
        <f>'Rashodi po aktiv. i izv.fin.'!F428+'Rashodi po aktiv. i izv.fin.'!F834</f>
        <v>0</v>
      </c>
      <c r="G472" s="85">
        <f>'Rashodi po aktiv. i izv.fin.'!G428+'Rashodi po aktiv. i izv.fin.'!G834</f>
        <v>0</v>
      </c>
      <c r="H472" s="85">
        <f>'Rashodi po aktiv. i izv.fin.'!H428+'Rashodi po aktiv. i izv.fin.'!H834</f>
        <v>0</v>
      </c>
      <c r="I472" s="185" t="e">
        <f t="shared" si="24"/>
        <v>#DIV/0!</v>
      </c>
      <c r="J472" s="185" t="e">
        <f t="shared" si="25"/>
        <v>#DIV/0!</v>
      </c>
    </row>
    <row r="473" spans="1:10" s="115" customFormat="1" ht="15" customHeight="1">
      <c r="A473" s="128"/>
      <c r="B473" s="128"/>
      <c r="C473" s="110">
        <v>4262</v>
      </c>
      <c r="D473" s="85" t="s">
        <v>1498</v>
      </c>
      <c r="E473" s="85">
        <f>'Rashodi po aktiv. i izv.fin.'!E429</f>
        <v>43695</v>
      </c>
      <c r="F473" s="85">
        <f>'Rashodi po aktiv. i izv.fin.'!F429</f>
        <v>0</v>
      </c>
      <c r="G473" s="85">
        <f>'Rashodi po aktiv. i izv.fin.'!G429</f>
        <v>0</v>
      </c>
      <c r="H473" s="85">
        <f>'Rashodi po aktiv. i izv.fin.'!H429</f>
        <v>0</v>
      </c>
      <c r="I473" s="185">
        <f t="shared" si="24"/>
        <v>0</v>
      </c>
      <c r="J473" s="185" t="e">
        <f t="shared" si="25"/>
        <v>#DIV/0!</v>
      </c>
    </row>
    <row r="474" spans="1:10" s="115" customFormat="1" ht="15" customHeight="1">
      <c r="A474" s="321" t="s">
        <v>174</v>
      </c>
      <c r="B474" s="345"/>
      <c r="C474" s="345"/>
      <c r="D474" s="346"/>
      <c r="E474" s="169">
        <f>E475+E511</f>
        <v>151112</v>
      </c>
      <c r="F474" s="169">
        <f>F475+F511</f>
        <v>77544.057999867277</v>
      </c>
      <c r="G474" s="169">
        <f>G475+G511</f>
        <v>80223</v>
      </c>
      <c r="H474" s="169">
        <f>H475+H511</f>
        <v>73791.009999999995</v>
      </c>
      <c r="I474" s="170">
        <f t="shared" si="24"/>
        <v>48.831998782360095</v>
      </c>
      <c r="J474" s="170">
        <f t="shared" si="25"/>
        <v>91.982361666853635</v>
      </c>
    </row>
    <row r="475" spans="1:10" s="115" customFormat="1" ht="15" customHeight="1">
      <c r="A475" s="128">
        <v>3</v>
      </c>
      <c r="B475" s="128"/>
      <c r="C475" s="110"/>
      <c r="D475" s="129" t="s">
        <v>1358</v>
      </c>
      <c r="E475" s="129">
        <f>E476+E482+E501+E504+E507+E509</f>
        <v>79021</v>
      </c>
      <c r="F475" s="129">
        <f>F476+F482+F501+F504+F507+F509</f>
        <v>77544.057999867277</v>
      </c>
      <c r="G475" s="129">
        <f>G476+G482+G501+G504+G507+G509</f>
        <v>76862</v>
      </c>
      <c r="H475" s="129">
        <f>H476+H482+H501+H504+H507+H509</f>
        <v>71389.709999999992</v>
      </c>
      <c r="I475" s="187">
        <f t="shared" si="24"/>
        <v>90.342706369192996</v>
      </c>
      <c r="J475" s="187">
        <f t="shared" si="25"/>
        <v>92.880370013790937</v>
      </c>
    </row>
    <row r="476" spans="1:10" s="115" customFormat="1" ht="15" customHeight="1">
      <c r="A476" s="128"/>
      <c r="B476" s="128">
        <v>31</v>
      </c>
      <c r="C476" s="110"/>
      <c r="D476" s="129" t="s">
        <v>1320</v>
      </c>
      <c r="E476" s="129">
        <f>SUM(E477:E481)</f>
        <v>34791</v>
      </c>
      <c r="F476" s="129">
        <f>SUM(F477:F481)</f>
        <v>35377.264582918571</v>
      </c>
      <c r="G476" s="129">
        <f>SUM(G477:G481)</f>
        <v>24849</v>
      </c>
      <c r="H476" s="129">
        <f>SUM(H477:H481)</f>
        <v>24604.29</v>
      </c>
      <c r="I476" s="187">
        <f t="shared" si="24"/>
        <v>70.720272484263162</v>
      </c>
      <c r="J476" s="187">
        <f t="shared" si="25"/>
        <v>99.015211879753721</v>
      </c>
    </row>
    <row r="477" spans="1:10" s="115" customFormat="1" ht="18" customHeight="1">
      <c r="A477" s="128"/>
      <c r="B477" s="128"/>
      <c r="C477" s="110">
        <v>3111</v>
      </c>
      <c r="D477" s="85" t="s">
        <v>1397</v>
      </c>
      <c r="E477" s="85">
        <f>'Rashodi po aktiv. i izv.fin.'!E691+'Rashodi po aktiv. i izv.fin.'!E916+'Rashodi po aktiv. i izv.fin.'!E929+'Rashodi po aktiv. i izv.fin.'!E874</f>
        <v>29131</v>
      </c>
      <c r="F477" s="85">
        <f>'Rashodi po aktiv. i izv.fin.'!F691+'Rashodi po aktiv. i izv.fin.'!F916+'Rashodi po aktiv. i izv.fin.'!F929+'Rashodi po aktiv. i izv.fin.'!F874</f>
        <v>29796.270489083545</v>
      </c>
      <c r="G477" s="85">
        <f>'Rashodi po aktiv. i izv.fin.'!G691+'Rashodi po aktiv. i izv.fin.'!G916+'Rashodi po aktiv. i izv.fin.'!G929+'Rashodi po aktiv. i izv.fin.'!G874</f>
        <v>20557</v>
      </c>
      <c r="H477" s="85">
        <f>'Rashodi po aktiv. i izv.fin.'!H691+'Rashodi po aktiv. i izv.fin.'!H916+'Rashodi po aktiv. i izv.fin.'!H929+'Rashodi po aktiv. i izv.fin.'!H874</f>
        <v>20390.14</v>
      </c>
      <c r="I477" s="185">
        <f t="shared" si="24"/>
        <v>69.994644880024708</v>
      </c>
      <c r="J477" s="185">
        <f t="shared" si="25"/>
        <v>99.188305686627416</v>
      </c>
    </row>
    <row r="478" spans="1:10" s="115" customFormat="1" ht="18" customHeight="1">
      <c r="A478" s="128"/>
      <c r="B478" s="128"/>
      <c r="C478" s="110">
        <v>3112</v>
      </c>
      <c r="D478" s="85" t="s">
        <v>1569</v>
      </c>
      <c r="E478" s="85">
        <f>'Rashodi po aktiv. i izv.fin.'!E692+'Rashodi po aktiv. i izv.fin.'!E838</f>
        <v>147</v>
      </c>
      <c r="F478" s="85">
        <f>'Rashodi po aktiv. i izv.fin.'!F692+'Rashodi po aktiv. i izv.fin.'!F838</f>
        <v>265.44561682925212</v>
      </c>
      <c r="G478" s="85">
        <f>'Rashodi po aktiv. i izv.fin.'!G692+'Rashodi po aktiv. i izv.fin.'!G838</f>
        <v>600</v>
      </c>
      <c r="H478" s="85">
        <f>'Rashodi po aktiv. i izv.fin.'!H692+'Rashodi po aktiv. i izv.fin.'!H838</f>
        <v>563.70000000000005</v>
      </c>
      <c r="I478" s="185">
        <f t="shared" si="24"/>
        <v>383.4693877551021</v>
      </c>
      <c r="J478" s="185">
        <f t="shared" si="25"/>
        <v>93.950000000000017</v>
      </c>
    </row>
    <row r="479" spans="1:10" s="115" customFormat="1" ht="18" customHeight="1">
      <c r="A479" s="128"/>
      <c r="B479" s="128"/>
      <c r="C479" s="110">
        <v>3121</v>
      </c>
      <c r="D479" s="85" t="s">
        <v>1294</v>
      </c>
      <c r="E479" s="85">
        <f>'Rashodi po aktiv. i izv.fin.'!E875</f>
        <v>706</v>
      </c>
      <c r="F479" s="85">
        <f>'Rashodi po aktiv. i izv.fin.'!F875</f>
        <v>398.16842524387812</v>
      </c>
      <c r="G479" s="85">
        <f>'Rashodi po aktiv. i izv.fin.'!G875</f>
        <v>300</v>
      </c>
      <c r="H479" s="85">
        <f>'Rashodi po aktiv. i izv.fin.'!H875</f>
        <v>300</v>
      </c>
      <c r="I479" s="185">
        <f t="shared" si="24"/>
        <v>42.492917847025495</v>
      </c>
      <c r="J479" s="185">
        <f t="shared" si="25"/>
        <v>100</v>
      </c>
    </row>
    <row r="480" spans="1:10" s="115" customFormat="1" ht="14.25" customHeight="1">
      <c r="A480" s="128"/>
      <c r="B480" s="128"/>
      <c r="C480" s="110">
        <v>3132</v>
      </c>
      <c r="D480" s="85" t="s">
        <v>1356</v>
      </c>
      <c r="E480" s="85">
        <f>'Rashodi po aktiv. i izv.fin.'!E693+'Rashodi po aktiv. i izv.fin.'!E930+'Rashodi po aktiv. i izv.fin.'!E876+'Rashodi po aktiv. i izv.fin.'!E917</f>
        <v>4807</v>
      </c>
      <c r="F480" s="85">
        <f>'Rashodi po aktiv. i izv.fin.'!F693+'Rashodi po aktiv. i izv.fin.'!F930+'Rashodi po aktiv. i izv.fin.'!F876+'Rashodi po aktiv. i izv.fin.'!F917</f>
        <v>4917.3800517618947</v>
      </c>
      <c r="G480" s="85">
        <f>'Rashodi po aktiv. i izv.fin.'!G693+'Rashodi po aktiv. i izv.fin.'!G930+'Rashodi po aktiv. i izv.fin.'!G876+'Rashodi po aktiv. i izv.fin.'!G917</f>
        <v>3392</v>
      </c>
      <c r="H480" s="85">
        <f>'Rashodi po aktiv. i izv.fin.'!H693+'Rashodi po aktiv. i izv.fin.'!H930+'Rashodi po aktiv. i izv.fin.'!H876+'Rashodi po aktiv. i izv.fin.'!H917</f>
        <v>3350.4500000000003</v>
      </c>
      <c r="I480" s="185">
        <f t="shared" si="24"/>
        <v>69.699396713126688</v>
      </c>
      <c r="J480" s="185">
        <f t="shared" si="25"/>
        <v>98.775058962264168</v>
      </c>
    </row>
    <row r="481" spans="1:10" s="115" customFormat="1" ht="14.25" customHeight="1">
      <c r="A481" s="128"/>
      <c r="B481" s="128"/>
      <c r="C481" s="110">
        <v>3133</v>
      </c>
      <c r="D481" s="85" t="s">
        <v>1398</v>
      </c>
      <c r="E481" s="85">
        <f>'Rashodi po aktiv. i izv.fin.'!E694</f>
        <v>0</v>
      </c>
      <c r="F481" s="85">
        <f>'Rashodi po aktiv. i izv.fin.'!F694</f>
        <v>0</v>
      </c>
      <c r="G481" s="85">
        <f>'Rashodi po aktiv. i izv.fin.'!G694</f>
        <v>0</v>
      </c>
      <c r="H481" s="85">
        <f>'Rashodi po aktiv. i izv.fin.'!H694</f>
        <v>0</v>
      </c>
      <c r="I481" s="185" t="e">
        <f t="shared" si="24"/>
        <v>#DIV/0!</v>
      </c>
      <c r="J481" s="185" t="e">
        <f t="shared" si="25"/>
        <v>#DIV/0!</v>
      </c>
    </row>
    <row r="482" spans="1:10" s="115" customFormat="1" ht="14.25" customHeight="1">
      <c r="A482" s="128"/>
      <c r="B482" s="128">
        <v>32</v>
      </c>
      <c r="C482" s="110"/>
      <c r="D482" s="129" t="s">
        <v>1323</v>
      </c>
      <c r="E482" s="129">
        <f>SUM(E483:E500)</f>
        <v>33752</v>
      </c>
      <c r="F482" s="129">
        <f>SUM(F483:F500)</f>
        <v>41171.372353839011</v>
      </c>
      <c r="G482" s="129">
        <f>SUM(G483:G500)</f>
        <v>52013</v>
      </c>
      <c r="H482" s="129">
        <f>SUM(H483:H500)</f>
        <v>46785.42</v>
      </c>
      <c r="I482" s="187">
        <f t="shared" si="24"/>
        <v>138.61525242948565</v>
      </c>
      <c r="J482" s="187">
        <f t="shared" si="25"/>
        <v>89.949474169919057</v>
      </c>
    </row>
    <row r="483" spans="1:10" s="115" customFormat="1" ht="14.25" customHeight="1">
      <c r="A483" s="128"/>
      <c r="B483" s="128"/>
      <c r="C483" s="110">
        <v>3211</v>
      </c>
      <c r="D483" s="85" t="s">
        <v>1314</v>
      </c>
      <c r="E483" s="85">
        <f>'Rashodi po aktiv. i izv.fin.'!E696+'Rashodi po aktiv. i izv.fin.'!E840+'Rashodi po aktiv. i izv.fin.'!E539+'Rashodi po aktiv. i izv.fin.'!E964+'Rashodi po aktiv. i izv.fin.'!E878</f>
        <v>13375</v>
      </c>
      <c r="F483" s="85">
        <f>'Rashodi po aktiv. i izv.fin.'!F696+'Rashodi po aktiv. i izv.fin.'!F840+'Rashodi po aktiv. i izv.fin.'!F539+'Rashodi po aktiv. i izv.fin.'!F964+'Rashodi po aktiv. i izv.fin.'!F878</f>
        <v>6237.9719954874245</v>
      </c>
      <c r="G483" s="85">
        <f>'Rashodi po aktiv. i izv.fin.'!G696+'Rashodi po aktiv. i izv.fin.'!G840+'Rashodi po aktiv. i izv.fin.'!G539+'Rashodi po aktiv. i izv.fin.'!G964+'Rashodi po aktiv. i izv.fin.'!G878</f>
        <v>15200</v>
      </c>
      <c r="H483" s="85">
        <f>'Rashodi po aktiv. i izv.fin.'!H696+'Rashodi po aktiv. i izv.fin.'!H840+'Rashodi po aktiv. i izv.fin.'!H539+'Rashodi po aktiv. i izv.fin.'!H964+'Rashodi po aktiv. i izv.fin.'!H878</f>
        <v>15135.71</v>
      </c>
      <c r="I483" s="185">
        <f t="shared" si="24"/>
        <v>113.16418691588785</v>
      </c>
      <c r="J483" s="185">
        <f t="shared" si="25"/>
        <v>99.577039473684209</v>
      </c>
    </row>
    <row r="484" spans="1:10" s="115" customFormat="1" ht="14.25" customHeight="1">
      <c r="A484" s="128"/>
      <c r="B484" s="128"/>
      <c r="C484" s="110">
        <v>3212</v>
      </c>
      <c r="D484" s="85" t="s">
        <v>1265</v>
      </c>
      <c r="E484" s="85">
        <f>'Rashodi po aktiv. i izv.fin.'!E697+'Rashodi po aktiv. i izv.fin.'!E879</f>
        <v>670</v>
      </c>
      <c r="F484" s="85">
        <f>'Rashodi po aktiv. i izv.fin.'!F697+'Rashodi po aktiv. i izv.fin.'!F879</f>
        <v>0</v>
      </c>
      <c r="G484" s="85">
        <f>'Rashodi po aktiv. i izv.fin.'!G697+'Rashodi po aktiv. i izv.fin.'!G879</f>
        <v>2000</v>
      </c>
      <c r="H484" s="85">
        <f>'Rashodi po aktiv. i izv.fin.'!H697+'Rashodi po aktiv. i izv.fin.'!H879</f>
        <v>1957.01</v>
      </c>
      <c r="I484" s="185">
        <f t="shared" si="24"/>
        <v>292.09104477611942</v>
      </c>
      <c r="J484" s="185">
        <f t="shared" si="25"/>
        <v>97.850499999999997</v>
      </c>
    </row>
    <row r="485" spans="1:10" s="115" customFormat="1" ht="14.25" customHeight="1">
      <c r="A485" s="128"/>
      <c r="B485" s="128"/>
      <c r="C485" s="110">
        <v>3213</v>
      </c>
      <c r="D485" s="85" t="s">
        <v>1266</v>
      </c>
      <c r="E485" s="85">
        <f>'Rashodi po aktiv. i izv.fin.'!E698+'Rashodi po aktiv. i izv.fin.'!E841+'Rashodi po aktiv. i izv.fin.'!E540+'Rashodi po aktiv. i izv.fin.'!E880</f>
        <v>2843</v>
      </c>
      <c r="F485" s="85">
        <f>'Rashodi po aktiv. i izv.fin.'!F698+'Rashodi po aktiv. i izv.fin.'!F841+'Rashodi po aktiv. i izv.fin.'!F540+'Rashodi po aktiv. i izv.fin.'!F880</f>
        <v>3318.0702103656513</v>
      </c>
      <c r="G485" s="85">
        <f>'Rashodi po aktiv. i izv.fin.'!G698+'Rashodi po aktiv. i izv.fin.'!G841+'Rashodi po aktiv. i izv.fin.'!G540+'Rashodi po aktiv. i izv.fin.'!G880</f>
        <v>2425</v>
      </c>
      <c r="H485" s="85">
        <f>'Rashodi po aktiv. i izv.fin.'!H698+'Rashodi po aktiv. i izv.fin.'!H841+'Rashodi po aktiv. i izv.fin.'!H540+'Rashodi po aktiv. i izv.fin.'!H880</f>
        <v>2535.25</v>
      </c>
      <c r="I485" s="185">
        <f t="shared" si="24"/>
        <v>89.175167077031304</v>
      </c>
      <c r="J485" s="185">
        <f t="shared" si="25"/>
        <v>104.54639175257732</v>
      </c>
    </row>
    <row r="486" spans="1:10" s="115" customFormat="1" ht="14.25" customHeight="1">
      <c r="A486" s="128"/>
      <c r="B486" s="128"/>
      <c r="C486" s="110">
        <v>3221</v>
      </c>
      <c r="D486" s="85" t="s">
        <v>1267</v>
      </c>
      <c r="E486" s="85">
        <f>'Rashodi po aktiv. i izv.fin.'!E699+'Rashodi po aktiv. i izv.fin.'!E541+'Rashodi po aktiv. i izv.fin.'!E842+'Rashodi po aktiv. i izv.fin.'!E881+'Rashodi po aktiv. i izv.fin.'!E965</f>
        <v>76</v>
      </c>
      <c r="F486" s="85">
        <f>'Rashodi po aktiv. i izv.fin.'!F699+'Rashodi po aktiv. i izv.fin.'!F541+'Rashodi po aktiv. i izv.fin.'!F842+'Rashodi po aktiv. i izv.fin.'!F881+'Rashodi po aktiv. i izv.fin.'!F965</f>
        <v>0</v>
      </c>
      <c r="G486" s="85">
        <f>'Rashodi po aktiv. i izv.fin.'!G699+'Rashodi po aktiv. i izv.fin.'!G541+'Rashodi po aktiv. i izv.fin.'!G842+'Rashodi po aktiv. i izv.fin.'!G881+'Rashodi po aktiv. i izv.fin.'!G965</f>
        <v>50</v>
      </c>
      <c r="H486" s="85">
        <f>'Rashodi po aktiv. i izv.fin.'!H699+'Rashodi po aktiv. i izv.fin.'!H541+'Rashodi po aktiv. i izv.fin.'!H842+'Rashodi po aktiv. i izv.fin.'!H881+'Rashodi po aktiv. i izv.fin.'!H965</f>
        <v>31.79</v>
      </c>
      <c r="I486" s="185">
        <f t="shared" si="24"/>
        <v>41.828947368421048</v>
      </c>
      <c r="J486" s="185">
        <f t="shared" si="25"/>
        <v>63.580000000000005</v>
      </c>
    </row>
    <row r="487" spans="1:10" s="115" customFormat="1" ht="14.25" customHeight="1">
      <c r="A487" s="128"/>
      <c r="B487" s="128"/>
      <c r="C487" s="110">
        <v>3222</v>
      </c>
      <c r="D487" s="85" t="s">
        <v>1506</v>
      </c>
      <c r="E487" s="85">
        <f>'Rashodi po aktiv. i izv.fin.'!E542+'Rashodi po aktiv. i izv.fin.'!E843</f>
        <v>486</v>
      </c>
      <c r="F487" s="85">
        <f>'Rashodi po aktiv. i izv.fin.'!F542+'Rashodi po aktiv. i izv.fin.'!F843</f>
        <v>0</v>
      </c>
      <c r="G487" s="85">
        <f>'Rashodi po aktiv. i izv.fin.'!G542+'Rashodi po aktiv. i izv.fin.'!G843</f>
        <v>0</v>
      </c>
      <c r="H487" s="85">
        <f>'Rashodi po aktiv. i izv.fin.'!H542+'Rashodi po aktiv. i izv.fin.'!H843</f>
        <v>0</v>
      </c>
      <c r="I487" s="185">
        <f t="shared" si="24"/>
        <v>0</v>
      </c>
      <c r="J487" s="185" t="e">
        <f t="shared" si="25"/>
        <v>#DIV/0!</v>
      </c>
    </row>
    <row r="488" spans="1:10" s="115" customFormat="1" ht="14.25" customHeight="1">
      <c r="A488" s="128"/>
      <c r="B488" s="128"/>
      <c r="C488" s="110">
        <v>3223</v>
      </c>
      <c r="D488" s="85" t="s">
        <v>1269</v>
      </c>
      <c r="E488" s="85">
        <f>'Rashodi po aktiv. i izv.fin.'!E700+'Rashodi po aktiv. i izv.fin.'!E543+'Rashodi po aktiv. i izv.fin.'!E844</f>
        <v>0</v>
      </c>
      <c r="F488" s="85">
        <f>'Rashodi po aktiv. i izv.fin.'!F700+'Rashodi po aktiv. i izv.fin.'!F543+'Rashodi po aktiv. i izv.fin.'!F844</f>
        <v>0</v>
      </c>
      <c r="G488" s="85">
        <f>'Rashodi po aktiv. i izv.fin.'!G700+'Rashodi po aktiv. i izv.fin.'!G543+'Rashodi po aktiv. i izv.fin.'!G844</f>
        <v>0</v>
      </c>
      <c r="H488" s="85">
        <f>'Rashodi po aktiv. i izv.fin.'!H700+'Rashodi po aktiv. i izv.fin.'!H543+'Rashodi po aktiv. i izv.fin.'!H844</f>
        <v>0</v>
      </c>
      <c r="I488" s="185" t="e">
        <f t="shared" si="24"/>
        <v>#DIV/0!</v>
      </c>
      <c r="J488" s="185" t="e">
        <f t="shared" si="25"/>
        <v>#DIV/0!</v>
      </c>
    </row>
    <row r="489" spans="1:10" s="115" customFormat="1" ht="14.25" customHeight="1">
      <c r="A489" s="128"/>
      <c r="B489" s="128"/>
      <c r="C489" s="110">
        <v>3224</v>
      </c>
      <c r="D489" s="85" t="s">
        <v>1507</v>
      </c>
      <c r="E489" s="85">
        <f>'Rashodi po aktiv. i izv.fin.'!E845+'Rashodi po aktiv. i izv.fin.'!E544+'Rashodi po aktiv. i izv.fin.'!E701</f>
        <v>50</v>
      </c>
      <c r="F489" s="85">
        <f>'Rashodi po aktiv. i izv.fin.'!F845+'Rashodi po aktiv. i izv.fin.'!F544+'Rashodi po aktiv. i izv.fin.'!F701</f>
        <v>19908.421262193908</v>
      </c>
      <c r="G489" s="85">
        <f>'Rashodi po aktiv. i izv.fin.'!G845+'Rashodi po aktiv. i izv.fin.'!G544+'Rashodi po aktiv. i izv.fin.'!G701</f>
        <v>400</v>
      </c>
      <c r="H489" s="85">
        <f>'Rashodi po aktiv. i izv.fin.'!H845+'Rashodi po aktiv. i izv.fin.'!H544+'Rashodi po aktiv. i izv.fin.'!H701</f>
        <v>569.77</v>
      </c>
      <c r="I489" s="185">
        <f t="shared" si="24"/>
        <v>1139.54</v>
      </c>
      <c r="J489" s="185">
        <f t="shared" si="25"/>
        <v>142.4425</v>
      </c>
    </row>
    <row r="490" spans="1:10" s="115" customFormat="1" ht="14.25" customHeight="1">
      <c r="A490" s="128"/>
      <c r="B490" s="128"/>
      <c r="C490" s="110">
        <v>3231</v>
      </c>
      <c r="D490" s="85" t="s">
        <v>1272</v>
      </c>
      <c r="E490" s="85">
        <f>'Rashodi po aktiv. i izv.fin.'!E702+'Rashodi po aktiv. i izv.fin.'!E545+'Rashodi po aktiv. i izv.fin.'!E846</f>
        <v>0</v>
      </c>
      <c r="F490" s="85">
        <f>'Rashodi po aktiv. i izv.fin.'!F702+'Rashodi po aktiv. i izv.fin.'!F545+'Rashodi po aktiv. i izv.fin.'!F846</f>
        <v>0</v>
      </c>
      <c r="G490" s="85">
        <f>'Rashodi po aktiv. i izv.fin.'!G702+'Rashodi po aktiv. i izv.fin.'!G545+'Rashodi po aktiv. i izv.fin.'!G846</f>
        <v>0</v>
      </c>
      <c r="H490" s="85">
        <f>'Rashodi po aktiv. i izv.fin.'!H702+'Rashodi po aktiv. i izv.fin.'!H545+'Rashodi po aktiv. i izv.fin.'!H846</f>
        <v>0</v>
      </c>
      <c r="I490" s="185" t="e">
        <f t="shared" si="24"/>
        <v>#DIV/0!</v>
      </c>
      <c r="J490" s="185" t="e">
        <f t="shared" si="25"/>
        <v>#DIV/0!</v>
      </c>
    </row>
    <row r="491" spans="1:10" s="115" customFormat="1" ht="14.25" customHeight="1">
      <c r="A491" s="128"/>
      <c r="B491" s="128"/>
      <c r="C491" s="110">
        <v>3232</v>
      </c>
      <c r="D491" s="85" t="s">
        <v>1522</v>
      </c>
      <c r="E491" s="85">
        <f>'Rashodi po aktiv. i izv.fin.'!E703+'Rashodi po aktiv. i izv.fin.'!E847</f>
        <v>0</v>
      </c>
      <c r="F491" s="85">
        <f>'Rashodi po aktiv. i izv.fin.'!F703+'Rashodi po aktiv. i izv.fin.'!F847</f>
        <v>0</v>
      </c>
      <c r="G491" s="85">
        <f>'Rashodi po aktiv. i izv.fin.'!G703+'Rashodi po aktiv. i izv.fin.'!G847</f>
        <v>2000</v>
      </c>
      <c r="H491" s="85">
        <f>'Rashodi po aktiv. i izv.fin.'!H703+'Rashodi po aktiv. i izv.fin.'!H847</f>
        <v>3526.86</v>
      </c>
      <c r="I491" s="185" t="e">
        <f t="shared" si="24"/>
        <v>#DIV/0!</v>
      </c>
      <c r="J491" s="185">
        <f t="shared" si="25"/>
        <v>176.34300000000002</v>
      </c>
    </row>
    <row r="492" spans="1:10" s="115" customFormat="1" ht="14.25" customHeight="1">
      <c r="A492" s="128"/>
      <c r="B492" s="128"/>
      <c r="C492" s="110">
        <v>3233</v>
      </c>
      <c r="D492" s="85" t="s">
        <v>1274</v>
      </c>
      <c r="E492" s="85">
        <f>'Rashodi po aktiv. i izv.fin.'!E704+'Rashodi po aktiv. i izv.fin.'!E546+'Rashodi po aktiv. i izv.fin.'!E882</f>
        <v>0</v>
      </c>
      <c r="F492" s="85">
        <f>'Rashodi po aktiv. i izv.fin.'!F704+'Rashodi po aktiv. i izv.fin.'!F546+'Rashodi po aktiv. i izv.fin.'!F882</f>
        <v>0</v>
      </c>
      <c r="G492" s="85">
        <f>'Rashodi po aktiv. i izv.fin.'!G704+'Rashodi po aktiv. i izv.fin.'!G546+'Rashodi po aktiv. i izv.fin.'!G882</f>
        <v>800</v>
      </c>
      <c r="H492" s="85">
        <f>'Rashodi po aktiv. i izv.fin.'!H704+'Rashodi po aktiv. i izv.fin.'!H546+'Rashodi po aktiv. i izv.fin.'!H882</f>
        <v>730.59</v>
      </c>
      <c r="I492" s="185" t="e">
        <f t="shared" si="24"/>
        <v>#DIV/0!</v>
      </c>
      <c r="J492" s="185">
        <f t="shared" si="25"/>
        <v>91.323750000000004</v>
      </c>
    </row>
    <row r="493" spans="1:10" s="115" customFormat="1" ht="14.25" customHeight="1">
      <c r="A493" s="128"/>
      <c r="B493" s="128"/>
      <c r="C493" s="110">
        <v>3235</v>
      </c>
      <c r="D493" s="85" t="s">
        <v>1276</v>
      </c>
      <c r="E493" s="85">
        <f>'Rashodi po aktiv. i izv.fin.'!E705+'Rashodi po aktiv. i izv.fin.'!E848+'Rashodi po aktiv. i izv.fin.'!E547+'Rashodi po aktiv. i izv.fin.'!E966+'Rashodi po aktiv. i izv.fin.'!E883+'Rashodi po aktiv. i izv.fin.'!E919</f>
        <v>70</v>
      </c>
      <c r="F493" s="85">
        <f>'Rashodi po aktiv. i izv.fin.'!F705+'Rashodi po aktiv. i izv.fin.'!F848+'Rashodi po aktiv. i izv.fin.'!F547+'Rashodi po aktiv. i izv.fin.'!F966+'Rashodi po aktiv. i izv.fin.'!F883+'Rashodi po aktiv. i izv.fin.'!F919</f>
        <v>1061.7824673170085</v>
      </c>
      <c r="G493" s="85">
        <f>'Rashodi po aktiv. i izv.fin.'!G705+'Rashodi po aktiv. i izv.fin.'!G848+'Rashodi po aktiv. i izv.fin.'!G547+'Rashodi po aktiv. i izv.fin.'!G966+'Rashodi po aktiv. i izv.fin.'!G883+'Rashodi po aktiv. i izv.fin.'!G919</f>
        <v>200</v>
      </c>
      <c r="H493" s="85">
        <f>'Rashodi po aktiv. i izv.fin.'!H705+'Rashodi po aktiv. i izv.fin.'!H848+'Rashodi po aktiv. i izv.fin.'!H547+'Rashodi po aktiv. i izv.fin.'!H966+'Rashodi po aktiv. i izv.fin.'!H883+'Rashodi po aktiv. i izv.fin.'!H919</f>
        <v>636.21</v>
      </c>
      <c r="I493" s="185">
        <f t="shared" si="24"/>
        <v>908.87142857142851</v>
      </c>
      <c r="J493" s="185">
        <f t="shared" si="25"/>
        <v>318.10500000000002</v>
      </c>
    </row>
    <row r="494" spans="1:10" s="115" customFormat="1" ht="14.25" customHeight="1">
      <c r="A494" s="128"/>
      <c r="B494" s="128"/>
      <c r="C494" s="110">
        <v>3237</v>
      </c>
      <c r="D494" s="85" t="s">
        <v>1278</v>
      </c>
      <c r="E494" s="85">
        <f>'Rashodi po aktiv. i izv.fin.'!E706+'Rashodi po aktiv. i izv.fin.'!E849+'Rashodi po aktiv. i izv.fin.'!E920+'Rashodi po aktiv. i izv.fin.'!E932+'Rashodi po aktiv. i izv.fin.'!E548+'Rashodi po aktiv. i izv.fin.'!E967+'Rashodi po aktiv. i izv.fin.'!E884</f>
        <v>2729</v>
      </c>
      <c r="F494" s="85">
        <f>'Rashodi po aktiv. i izv.fin.'!F706+'Rashodi po aktiv. i izv.fin.'!F849+'Rashodi po aktiv. i izv.fin.'!F920+'Rashodi po aktiv. i izv.fin.'!F932+'Rashodi po aktiv. i izv.fin.'!F548+'Rashodi po aktiv. i izv.fin.'!F967+'Rashodi po aktiv. i izv.fin.'!F884</f>
        <v>3676.7930187802776</v>
      </c>
      <c r="G494" s="85">
        <f>'Rashodi po aktiv. i izv.fin.'!G706+'Rashodi po aktiv. i izv.fin.'!G849+'Rashodi po aktiv. i izv.fin.'!G920+'Rashodi po aktiv. i izv.fin.'!G932+'Rashodi po aktiv. i izv.fin.'!G548+'Rashodi po aktiv. i izv.fin.'!G967+'Rashodi po aktiv. i izv.fin.'!G884</f>
        <v>10804</v>
      </c>
      <c r="H494" s="85">
        <f>'Rashodi po aktiv. i izv.fin.'!H706+'Rashodi po aktiv. i izv.fin.'!H849+'Rashodi po aktiv. i izv.fin.'!H920+'Rashodi po aktiv. i izv.fin.'!H932+'Rashodi po aktiv. i izv.fin.'!H548+'Rashodi po aktiv. i izv.fin.'!H967+'Rashodi po aktiv. i izv.fin.'!H884</f>
        <v>8055.9400000000005</v>
      </c>
      <c r="I494" s="185">
        <f t="shared" si="24"/>
        <v>295.19750824477831</v>
      </c>
      <c r="J494" s="185">
        <f t="shared" si="25"/>
        <v>74.564420584968545</v>
      </c>
    </row>
    <row r="495" spans="1:10" s="115" customFormat="1" ht="14.25" customHeight="1">
      <c r="A495" s="128"/>
      <c r="B495" s="128"/>
      <c r="C495" s="110">
        <v>3239</v>
      </c>
      <c r="D495" s="85" t="s">
        <v>1280</v>
      </c>
      <c r="E495" s="85">
        <f>'Rashodi po aktiv. i izv.fin.'!E707+'Rashodi po aktiv. i izv.fin.'!E921+'Rashodi po aktiv. i izv.fin.'!E933+'Rashodi po aktiv. i izv.fin.'!E549+'Rashodi po aktiv. i izv.fin.'!E885+'Rashodi po aktiv. i izv.fin.'!E850+'Rashodi po aktiv. i izv.fin.'!E968</f>
        <v>8391</v>
      </c>
      <c r="F495" s="85">
        <f>'Rashodi po aktiv. i izv.fin.'!F707+'Rashodi po aktiv. i izv.fin.'!F921+'Rashodi po aktiv. i izv.fin.'!F933+'Rashodi po aktiv. i izv.fin.'!F549+'Rashodi po aktiv. i izv.fin.'!F885+'Rashodi po aktiv. i izv.fin.'!F850+'Rashodi po aktiv. i izv.fin.'!F968</f>
        <v>6304.7193576216068</v>
      </c>
      <c r="G495" s="85">
        <f>'Rashodi po aktiv. i izv.fin.'!G707+'Rashodi po aktiv. i izv.fin.'!G921+'Rashodi po aktiv. i izv.fin.'!G933+'Rashodi po aktiv. i izv.fin.'!G549+'Rashodi po aktiv. i izv.fin.'!G885+'Rashodi po aktiv. i izv.fin.'!G850+'Rashodi po aktiv. i izv.fin.'!G968</f>
        <v>9764</v>
      </c>
      <c r="H495" s="85">
        <f>'Rashodi po aktiv. i izv.fin.'!H707+'Rashodi po aktiv. i izv.fin.'!H921+'Rashodi po aktiv. i izv.fin.'!H933+'Rashodi po aktiv. i izv.fin.'!H549+'Rashodi po aktiv. i izv.fin.'!H885+'Rashodi po aktiv. i izv.fin.'!H850+'Rashodi po aktiv. i izv.fin.'!H968</f>
        <v>6198.33</v>
      </c>
      <c r="I495" s="185">
        <f t="shared" si="24"/>
        <v>73.868787987129068</v>
      </c>
      <c r="J495" s="185">
        <f t="shared" si="25"/>
        <v>63.481462515362551</v>
      </c>
    </row>
    <row r="496" spans="1:10" s="115" customFormat="1" ht="14.25" customHeight="1">
      <c r="A496" s="128"/>
      <c r="B496" s="128"/>
      <c r="C496" s="110">
        <v>3241</v>
      </c>
      <c r="D496" s="85" t="s">
        <v>1350</v>
      </c>
      <c r="E496" s="85">
        <f>'Rashodi po aktiv. i izv.fin.'!E708+'Rashodi po aktiv. i izv.fin.'!E551+'Rashodi po aktiv. i izv.fin.'!E969+'Rashodi po aktiv. i izv.fin.'!E851+'Rashodi po aktiv. i izv.fin.'!E887</f>
        <v>2657</v>
      </c>
      <c r="F496" s="85">
        <f>'Rashodi po aktiv. i izv.fin.'!F708+'Rashodi po aktiv. i izv.fin.'!F551+'Rashodi po aktiv. i izv.fin.'!F969+'Rashodi po aktiv. i izv.fin.'!F851+'Rashodi po aktiv. i izv.fin.'!F887</f>
        <v>0</v>
      </c>
      <c r="G496" s="85">
        <f>'Rashodi po aktiv. i izv.fin.'!G708+'Rashodi po aktiv. i izv.fin.'!G551+'Rashodi po aktiv. i izv.fin.'!G969+'Rashodi po aktiv. i izv.fin.'!G851+'Rashodi po aktiv. i izv.fin.'!G887</f>
        <v>3970</v>
      </c>
      <c r="H496" s="85">
        <f>'Rashodi po aktiv. i izv.fin.'!H708+'Rashodi po aktiv. i izv.fin.'!H551+'Rashodi po aktiv. i izv.fin.'!H969+'Rashodi po aktiv. i izv.fin.'!H851+'Rashodi po aktiv. i izv.fin.'!H887</f>
        <v>3142.18</v>
      </c>
      <c r="I496" s="185">
        <f t="shared" si="24"/>
        <v>118.26044410989837</v>
      </c>
      <c r="J496" s="185">
        <f t="shared" si="25"/>
        <v>79.148110831234249</v>
      </c>
    </row>
    <row r="497" spans="1:10" s="115" customFormat="1" ht="14.25" customHeight="1">
      <c r="A497" s="128"/>
      <c r="B497" s="128"/>
      <c r="C497" s="110">
        <v>3293</v>
      </c>
      <c r="D497" s="85" t="s">
        <v>1298</v>
      </c>
      <c r="E497" s="85">
        <f>'Rashodi po aktiv. i izv.fin.'!E709+'Rashodi po aktiv. i izv.fin.'!E970+'Rashodi po aktiv. i izv.fin.'!E852+'Rashodi po aktiv. i izv.fin.'!E886</f>
        <v>833</v>
      </c>
      <c r="F497" s="85">
        <f>'Rashodi po aktiv. i izv.fin.'!F709+'Rashodi po aktiv. i izv.fin.'!F970+'Rashodi po aktiv. i izv.fin.'!F852+'Rashodi po aktiv. i izv.fin.'!F886</f>
        <v>663.61404207313024</v>
      </c>
      <c r="G497" s="85">
        <f>'Rashodi po aktiv. i izv.fin.'!G709+'Rashodi po aktiv. i izv.fin.'!G970+'Rashodi po aktiv. i izv.fin.'!G852+'Rashodi po aktiv. i izv.fin.'!G886</f>
        <v>4400</v>
      </c>
      <c r="H497" s="85">
        <f>'Rashodi po aktiv. i izv.fin.'!H709+'Rashodi po aktiv. i izv.fin.'!H970+'Rashodi po aktiv. i izv.fin.'!H852+'Rashodi po aktiv. i izv.fin.'!H886</f>
        <v>3965.7799999999997</v>
      </c>
      <c r="I497" s="185">
        <f t="shared" si="24"/>
        <v>476.08403361344534</v>
      </c>
      <c r="J497" s="185">
        <f t="shared" si="25"/>
        <v>90.131363636363631</v>
      </c>
    </row>
    <row r="498" spans="1:10" s="115" customFormat="1" ht="14.25" customHeight="1">
      <c r="A498" s="128"/>
      <c r="B498" s="128"/>
      <c r="C498" s="110">
        <v>3294</v>
      </c>
      <c r="D498" s="85" t="s">
        <v>1283</v>
      </c>
      <c r="E498" s="85">
        <f>'Rashodi po aktiv. i izv.fin.'!E710+'Rashodi po aktiv. i izv.fin.'!E853</f>
        <v>216</v>
      </c>
      <c r="F498" s="85">
        <f>'Rashodi po aktiv. i izv.fin.'!F710+'Rashodi po aktiv. i izv.fin.'!F853</f>
        <v>0</v>
      </c>
      <c r="G498" s="85">
        <f>'Rashodi po aktiv. i izv.fin.'!G710+'Rashodi po aktiv. i izv.fin.'!G853</f>
        <v>0</v>
      </c>
      <c r="H498" s="85">
        <f>'Rashodi po aktiv. i izv.fin.'!H710+'Rashodi po aktiv. i izv.fin.'!H853</f>
        <v>300</v>
      </c>
      <c r="I498" s="185">
        <f t="shared" si="24"/>
        <v>138.88888888888889</v>
      </c>
      <c r="J498" s="185" t="e">
        <f t="shared" si="25"/>
        <v>#DIV/0!</v>
      </c>
    </row>
    <row r="499" spans="1:10" s="115" customFormat="1" ht="14.25" customHeight="1">
      <c r="A499" s="128"/>
      <c r="B499" s="128"/>
      <c r="C499" s="110">
        <v>3295</v>
      </c>
      <c r="D499" s="85" t="s">
        <v>1284</v>
      </c>
      <c r="E499" s="85">
        <f>'Rashodi po aktiv. i izv.fin.'!E711+'Rashodi po aktiv. i izv.fin.'!E854</f>
        <v>0</v>
      </c>
      <c r="F499" s="85">
        <f>'Rashodi po aktiv. i izv.fin.'!F711+'Rashodi po aktiv. i izv.fin.'!F854</f>
        <v>0</v>
      </c>
      <c r="G499" s="85">
        <f>'Rashodi po aktiv. i izv.fin.'!G711+'Rashodi po aktiv. i izv.fin.'!G854</f>
        <v>0</v>
      </c>
      <c r="H499" s="85">
        <f>'Rashodi po aktiv. i izv.fin.'!H711+'Rashodi po aktiv. i izv.fin.'!H854</f>
        <v>0</v>
      </c>
      <c r="I499" s="185" t="e">
        <f t="shared" si="24"/>
        <v>#DIV/0!</v>
      </c>
      <c r="J499" s="185" t="e">
        <f t="shared" si="25"/>
        <v>#DIV/0!</v>
      </c>
    </row>
    <row r="500" spans="1:10" s="115" customFormat="1" ht="14.25" customHeight="1">
      <c r="A500" s="128"/>
      <c r="B500" s="128"/>
      <c r="C500" s="110">
        <v>3299</v>
      </c>
      <c r="D500" s="85" t="s">
        <v>1285</v>
      </c>
      <c r="E500" s="85">
        <f>'Rashodi po aktiv. i izv.fin.'!E712+'Rashodi po aktiv. i izv.fin.'!E855+'Rashodi po aktiv. i izv.fin.'!E550</f>
        <v>1356</v>
      </c>
      <c r="F500" s="85">
        <f>'Rashodi po aktiv. i izv.fin.'!F712+'Rashodi po aktiv. i izv.fin.'!F855+'Rashodi po aktiv. i izv.fin.'!F550</f>
        <v>0</v>
      </c>
      <c r="G500" s="85">
        <f>'Rashodi po aktiv. i izv.fin.'!G712+'Rashodi po aktiv. i izv.fin.'!G855+'Rashodi po aktiv. i izv.fin.'!G550</f>
        <v>0</v>
      </c>
      <c r="H500" s="85">
        <f>'Rashodi po aktiv. i izv.fin.'!H712+'Rashodi po aktiv. i izv.fin.'!H855+'Rashodi po aktiv. i izv.fin.'!H550</f>
        <v>0</v>
      </c>
      <c r="I500" s="185">
        <f t="shared" si="24"/>
        <v>0</v>
      </c>
      <c r="J500" s="185" t="e">
        <f t="shared" si="25"/>
        <v>#DIV/0!</v>
      </c>
    </row>
    <row r="501" spans="1:10" s="115" customFormat="1" ht="14.25" customHeight="1">
      <c r="A501" s="128"/>
      <c r="B501" s="128">
        <v>34</v>
      </c>
      <c r="C501" s="110"/>
      <c r="D501" s="129" t="s">
        <v>1343</v>
      </c>
      <c r="E501" s="129">
        <f>SUM(E502:E503)</f>
        <v>0</v>
      </c>
      <c r="F501" s="129">
        <f>SUM(F502:F503)</f>
        <v>0</v>
      </c>
      <c r="G501" s="129">
        <f>SUM(G502:G503)</f>
        <v>0</v>
      </c>
      <c r="H501" s="129">
        <f>SUM(H502:H503)</f>
        <v>0</v>
      </c>
      <c r="I501" s="187" t="e">
        <f t="shared" si="24"/>
        <v>#DIV/0!</v>
      </c>
      <c r="J501" s="187" t="e">
        <f t="shared" si="25"/>
        <v>#DIV/0!</v>
      </c>
    </row>
    <row r="502" spans="1:10" s="115" customFormat="1" ht="14.25" customHeight="1">
      <c r="A502" s="128"/>
      <c r="B502" s="128"/>
      <c r="C502" s="110">
        <v>3431</v>
      </c>
      <c r="D502" s="85" t="s">
        <v>1523</v>
      </c>
      <c r="E502" s="85">
        <f>'Rashodi po aktiv. i izv.fin.'!E553</f>
        <v>0</v>
      </c>
      <c r="F502" s="85">
        <f>'Rashodi po aktiv. i izv.fin.'!F553</f>
        <v>0</v>
      </c>
      <c r="G502" s="85">
        <f>'Rashodi po aktiv. i izv.fin.'!G553</f>
        <v>0</v>
      </c>
      <c r="H502" s="85">
        <f>'Rashodi po aktiv. i izv.fin.'!H553</f>
        <v>0</v>
      </c>
      <c r="I502" s="185" t="e">
        <f t="shared" si="24"/>
        <v>#DIV/0!</v>
      </c>
      <c r="J502" s="185" t="e">
        <f t="shared" si="25"/>
        <v>#DIV/0!</v>
      </c>
    </row>
    <row r="503" spans="1:10" s="115" customFormat="1" ht="14.25" customHeight="1">
      <c r="A503" s="128"/>
      <c r="B503" s="128"/>
      <c r="C503" s="110">
        <v>3432</v>
      </c>
      <c r="D503" s="175" t="s">
        <v>1299</v>
      </c>
      <c r="E503" s="85">
        <f>'Rashodi po aktiv. i izv.fin.'!E714+'Rashodi po aktiv. i izv.fin.'!E857</f>
        <v>0</v>
      </c>
      <c r="F503" s="85">
        <f>'Rashodi po aktiv. i izv.fin.'!F714+'Rashodi po aktiv. i izv.fin.'!F857</f>
        <v>0</v>
      </c>
      <c r="G503" s="85">
        <f>'Rashodi po aktiv. i izv.fin.'!G714+'Rashodi po aktiv. i izv.fin.'!G857</f>
        <v>0</v>
      </c>
      <c r="H503" s="85">
        <f>'Rashodi po aktiv. i izv.fin.'!H714+'Rashodi po aktiv. i izv.fin.'!H857</f>
        <v>0</v>
      </c>
      <c r="I503" s="185" t="e">
        <f t="shared" si="24"/>
        <v>#DIV/0!</v>
      </c>
      <c r="J503" s="185" t="e">
        <f t="shared" si="25"/>
        <v>#DIV/0!</v>
      </c>
    </row>
    <row r="504" spans="1:10" s="115" customFormat="1" ht="14.25" customHeight="1">
      <c r="A504" s="128"/>
      <c r="B504" s="128">
        <v>36</v>
      </c>
      <c r="C504" s="110"/>
      <c r="D504" s="129" t="s">
        <v>1645</v>
      </c>
      <c r="E504" s="129">
        <f>SUM(E505:E506)</f>
        <v>10464</v>
      </c>
      <c r="F504" s="129">
        <f>SUM(F505:F506)</f>
        <v>0</v>
      </c>
      <c r="G504" s="129">
        <f>SUM(G505:G506)</f>
        <v>0</v>
      </c>
      <c r="H504" s="129">
        <f>SUM(H505:H506)</f>
        <v>0</v>
      </c>
      <c r="I504" s="187">
        <f t="shared" si="24"/>
        <v>0</v>
      </c>
      <c r="J504" s="187" t="e">
        <f t="shared" si="25"/>
        <v>#DIV/0!</v>
      </c>
    </row>
    <row r="505" spans="1:10" s="115" customFormat="1" ht="14.25" customHeight="1">
      <c r="A505" s="128"/>
      <c r="B505" s="128"/>
      <c r="C505" s="110">
        <v>3611</v>
      </c>
      <c r="D505" s="175" t="s">
        <v>1561</v>
      </c>
      <c r="E505" s="85">
        <f>'Rashodi po aktiv. i izv.fin.'!E716</f>
        <v>10464</v>
      </c>
      <c r="F505" s="85">
        <f>'Rashodi po aktiv. i izv.fin.'!F716</f>
        <v>0</v>
      </c>
      <c r="G505" s="85">
        <f>'Rashodi po aktiv. i izv.fin.'!G716</f>
        <v>0</v>
      </c>
      <c r="H505" s="85">
        <f>'Rashodi po aktiv. i izv.fin.'!H716</f>
        <v>0</v>
      </c>
      <c r="I505" s="185">
        <f t="shared" si="24"/>
        <v>0</v>
      </c>
      <c r="J505" s="185" t="e">
        <f t="shared" si="25"/>
        <v>#DIV/0!</v>
      </c>
    </row>
    <row r="506" spans="1:10" s="115" customFormat="1" ht="14.25" customHeight="1">
      <c r="A506" s="128"/>
      <c r="B506" s="128"/>
      <c r="C506" s="110">
        <v>3691</v>
      </c>
      <c r="D506" s="175" t="s">
        <v>1570</v>
      </c>
      <c r="E506" s="85">
        <f>'Rashodi po aktiv. i izv.fin.'!E717</f>
        <v>0</v>
      </c>
      <c r="F506" s="85">
        <f>'Rashodi po aktiv. i izv.fin.'!F717</f>
        <v>0</v>
      </c>
      <c r="G506" s="85">
        <f>'Rashodi po aktiv. i izv.fin.'!G717</f>
        <v>0</v>
      </c>
      <c r="H506" s="85">
        <f>'Rashodi po aktiv. i izv.fin.'!H717</f>
        <v>0</v>
      </c>
      <c r="I506" s="185" t="e">
        <f t="shared" si="24"/>
        <v>#DIV/0!</v>
      </c>
      <c r="J506" s="185" t="e">
        <f t="shared" si="25"/>
        <v>#DIV/0!</v>
      </c>
    </row>
    <row r="507" spans="1:10" s="115" customFormat="1" ht="14.25" customHeight="1">
      <c r="A507" s="128"/>
      <c r="B507" s="128">
        <v>37</v>
      </c>
      <c r="C507" s="110"/>
      <c r="D507" s="129" t="s">
        <v>1353</v>
      </c>
      <c r="E507" s="129">
        <f>E508</f>
        <v>14</v>
      </c>
      <c r="F507" s="129">
        <f>F508</f>
        <v>995.4210631096953</v>
      </c>
      <c r="G507" s="129">
        <f>G508</f>
        <v>0</v>
      </c>
      <c r="H507" s="129">
        <f>H508</f>
        <v>0</v>
      </c>
      <c r="I507" s="187">
        <f t="shared" si="24"/>
        <v>0</v>
      </c>
      <c r="J507" s="187" t="e">
        <f t="shared" si="25"/>
        <v>#DIV/0!</v>
      </c>
    </row>
    <row r="508" spans="1:10" s="115" customFormat="1" ht="14.25" customHeight="1">
      <c r="A508" s="128"/>
      <c r="B508" s="128"/>
      <c r="C508" s="110">
        <v>3721</v>
      </c>
      <c r="D508" s="85" t="s">
        <v>1389</v>
      </c>
      <c r="E508" s="85">
        <f>'Rashodi po aktiv. i izv.fin.'!E719</f>
        <v>14</v>
      </c>
      <c r="F508" s="85">
        <f>'Rashodi po aktiv. i izv.fin.'!F719</f>
        <v>995.4210631096953</v>
      </c>
      <c r="G508" s="85">
        <f>'Rashodi po aktiv. i izv.fin.'!G719</f>
        <v>0</v>
      </c>
      <c r="H508" s="85">
        <f>'Rashodi po aktiv. i izv.fin.'!H719</f>
        <v>0</v>
      </c>
      <c r="I508" s="185">
        <f t="shared" si="24"/>
        <v>0</v>
      </c>
      <c r="J508" s="185" t="e">
        <f t="shared" si="25"/>
        <v>#DIV/0!</v>
      </c>
    </row>
    <row r="509" spans="1:10" s="115" customFormat="1" ht="14.25" customHeight="1">
      <c r="A509" s="128"/>
      <c r="B509" s="128">
        <v>38</v>
      </c>
      <c r="C509" s="110"/>
      <c r="D509" s="129" t="s">
        <v>1352</v>
      </c>
      <c r="E509" s="129">
        <f>E510</f>
        <v>0</v>
      </c>
      <c r="F509" s="129">
        <f>F510</f>
        <v>0</v>
      </c>
      <c r="G509" s="129">
        <f>G510</f>
        <v>0</v>
      </c>
      <c r="H509" s="129">
        <f>H510</f>
        <v>0</v>
      </c>
      <c r="I509" s="187" t="e">
        <f t="shared" si="24"/>
        <v>#DIV/0!</v>
      </c>
      <c r="J509" s="187" t="e">
        <f t="shared" si="25"/>
        <v>#DIV/0!</v>
      </c>
    </row>
    <row r="510" spans="1:10" s="115" customFormat="1" ht="14.25" customHeight="1">
      <c r="A510" s="128"/>
      <c r="B510" s="128"/>
      <c r="C510" s="110">
        <v>3811</v>
      </c>
      <c r="D510" s="85" t="s">
        <v>1309</v>
      </c>
      <c r="E510" s="85">
        <f>'Rashodi po aktiv. i izv.fin.'!E721</f>
        <v>0</v>
      </c>
      <c r="F510" s="85">
        <f>'Rashodi po aktiv. i izv.fin.'!F721</f>
        <v>0</v>
      </c>
      <c r="G510" s="85">
        <f>'Rashodi po aktiv. i izv.fin.'!G721</f>
        <v>0</v>
      </c>
      <c r="H510" s="85">
        <f>'Rashodi po aktiv. i izv.fin.'!H721</f>
        <v>0</v>
      </c>
      <c r="I510" s="185" t="e">
        <f t="shared" si="24"/>
        <v>#DIV/0!</v>
      </c>
      <c r="J510" s="185" t="e">
        <f t="shared" si="25"/>
        <v>#DIV/0!</v>
      </c>
    </row>
    <row r="511" spans="1:10" s="115" customFormat="1" ht="14.25" customHeight="1">
      <c r="A511" s="128">
        <v>4</v>
      </c>
      <c r="B511" s="128"/>
      <c r="C511" s="110"/>
      <c r="D511" s="85" t="s">
        <v>1345</v>
      </c>
      <c r="E511" s="129">
        <f>E512+E514</f>
        <v>72091</v>
      </c>
      <c r="F511" s="129">
        <f>F512+F514</f>
        <v>0</v>
      </c>
      <c r="G511" s="129">
        <f>G512+G514</f>
        <v>3361</v>
      </c>
      <c r="H511" s="129">
        <f>H512+H514</f>
        <v>2401.3000000000002</v>
      </c>
      <c r="I511" s="187">
        <f t="shared" si="24"/>
        <v>3.3309289647806244</v>
      </c>
      <c r="J511" s="187">
        <f t="shared" si="25"/>
        <v>71.445998214817024</v>
      </c>
    </row>
    <row r="512" spans="1:10" s="115" customFormat="1" ht="14.25" customHeight="1">
      <c r="A512" s="128"/>
      <c r="B512" s="128">
        <v>41</v>
      </c>
      <c r="C512" s="110"/>
      <c r="D512" s="129" t="s">
        <v>1346</v>
      </c>
      <c r="E512" s="129">
        <f>E513</f>
        <v>0</v>
      </c>
      <c r="F512" s="129">
        <f>F513</f>
        <v>0</v>
      </c>
      <c r="G512" s="129">
        <f>G513</f>
        <v>0</v>
      </c>
      <c r="H512" s="129">
        <f>H513</f>
        <v>0</v>
      </c>
      <c r="I512" s="187" t="e">
        <f t="shared" si="24"/>
        <v>#DIV/0!</v>
      </c>
      <c r="J512" s="187" t="e">
        <f t="shared" si="25"/>
        <v>#DIV/0!</v>
      </c>
    </row>
    <row r="513" spans="1:10" s="115" customFormat="1" ht="14.25" customHeight="1">
      <c r="A513" s="128"/>
      <c r="B513" s="128"/>
      <c r="C513" s="110">
        <v>4123</v>
      </c>
      <c r="D513" s="85" t="s">
        <v>1310</v>
      </c>
      <c r="E513" s="85">
        <f>'Rashodi po aktiv. i izv.fin.'!E724</f>
        <v>0</v>
      </c>
      <c r="F513" s="85">
        <f>'Rashodi po aktiv. i izv.fin.'!F724</f>
        <v>0</v>
      </c>
      <c r="G513" s="85">
        <f>'Rashodi po aktiv. i izv.fin.'!G724</f>
        <v>0</v>
      </c>
      <c r="H513" s="85">
        <f>'Rashodi po aktiv. i izv.fin.'!H724</f>
        <v>0</v>
      </c>
      <c r="I513" s="185" t="e">
        <f t="shared" si="24"/>
        <v>#DIV/0!</v>
      </c>
      <c r="J513" s="185" t="e">
        <f t="shared" si="25"/>
        <v>#DIV/0!</v>
      </c>
    </row>
    <row r="514" spans="1:10" s="115" customFormat="1" ht="14.25" customHeight="1">
      <c r="A514" s="128"/>
      <c r="B514" s="128">
        <v>42</v>
      </c>
      <c r="C514" s="110"/>
      <c r="D514" s="129" t="s">
        <v>1346</v>
      </c>
      <c r="E514" s="129">
        <f>SUM(E515:E520)</f>
        <v>72091</v>
      </c>
      <c r="F514" s="129">
        <f>SUM(F515:F520)</f>
        <v>0</v>
      </c>
      <c r="G514" s="129">
        <f>SUM(G515:G520)</f>
        <v>3361</v>
      </c>
      <c r="H514" s="129">
        <f>SUM(H515:H520)</f>
        <v>2401.3000000000002</v>
      </c>
      <c r="I514" s="187">
        <f t="shared" si="24"/>
        <v>3.3309289647806244</v>
      </c>
      <c r="J514" s="187">
        <f t="shared" si="25"/>
        <v>71.445998214817024</v>
      </c>
    </row>
    <row r="515" spans="1:10" s="115" customFormat="1" ht="14.25" customHeight="1">
      <c r="A515" s="128"/>
      <c r="B515" s="128"/>
      <c r="C515" s="110">
        <v>4221</v>
      </c>
      <c r="D515" s="85" t="s">
        <v>1287</v>
      </c>
      <c r="E515" s="85">
        <f>'Rashodi po aktiv. i izv.fin.'!E726+'Rashodi po aktiv. i izv.fin.'!E860+'Rashodi po aktiv. i izv.fin.'!E890+'Rashodi po aktiv. i izv.fin.'!E924</f>
        <v>2061</v>
      </c>
      <c r="F515" s="85">
        <f>'Rashodi po aktiv. i izv.fin.'!F726+'Rashodi po aktiv. i izv.fin.'!F860+'Rashodi po aktiv. i izv.fin.'!F890+'Rashodi po aktiv. i izv.fin.'!F924</f>
        <v>0</v>
      </c>
      <c r="G515" s="85">
        <f>'Rashodi po aktiv. i izv.fin.'!G726+'Rashodi po aktiv. i izv.fin.'!G860+'Rashodi po aktiv. i izv.fin.'!G890+'Rashodi po aktiv. i izv.fin.'!G924</f>
        <v>0</v>
      </c>
      <c r="H515" s="85">
        <f>'Rashodi po aktiv. i izv.fin.'!H726+'Rashodi po aktiv. i izv.fin.'!H860+'Rashodi po aktiv. i izv.fin.'!H890+'Rashodi po aktiv. i izv.fin.'!H924</f>
        <v>0</v>
      </c>
      <c r="I515" s="185">
        <f t="shared" si="24"/>
        <v>0</v>
      </c>
      <c r="J515" s="185" t="e">
        <f t="shared" si="25"/>
        <v>#DIV/0!</v>
      </c>
    </row>
    <row r="516" spans="1:10" s="115" customFormat="1" ht="14.25" customHeight="1">
      <c r="A516" s="128"/>
      <c r="B516" s="128"/>
      <c r="C516" s="110">
        <v>4222</v>
      </c>
      <c r="D516" s="85" t="s">
        <v>1303</v>
      </c>
      <c r="E516" s="85">
        <f>'Rashodi po aktiv. i izv.fin.'!E727</f>
        <v>0</v>
      </c>
      <c r="F516" s="85">
        <f>'Rashodi po aktiv. i izv.fin.'!F727</f>
        <v>0</v>
      </c>
      <c r="G516" s="85">
        <f>'Rashodi po aktiv. i izv.fin.'!G727</f>
        <v>0</v>
      </c>
      <c r="H516" s="85">
        <f>'Rashodi po aktiv. i izv.fin.'!H727</f>
        <v>0</v>
      </c>
      <c r="I516" s="185" t="e">
        <f t="shared" si="24"/>
        <v>#DIV/0!</v>
      </c>
      <c r="J516" s="185" t="e">
        <f t="shared" si="25"/>
        <v>#DIV/0!</v>
      </c>
    </row>
    <row r="517" spans="1:10" s="115" customFormat="1" ht="14.25" customHeight="1">
      <c r="A517" s="128"/>
      <c r="B517" s="128"/>
      <c r="C517" s="110">
        <v>4224</v>
      </c>
      <c r="D517" s="85" t="s">
        <v>1312</v>
      </c>
      <c r="E517" s="85">
        <f>'Rashodi po aktiv. i izv.fin.'!E728+'Rashodi po aktiv. i izv.fin.'!E891+'Rashodi po aktiv. i izv.fin.'!E861</f>
        <v>69387</v>
      </c>
      <c r="F517" s="85">
        <f>'Rashodi po aktiv. i izv.fin.'!F728+'Rashodi po aktiv. i izv.fin.'!F891+'Rashodi po aktiv. i izv.fin.'!F861</f>
        <v>0</v>
      </c>
      <c r="G517" s="85">
        <f>'Rashodi po aktiv. i izv.fin.'!G728+'Rashodi po aktiv. i izv.fin.'!G891+'Rashodi po aktiv. i izv.fin.'!G861</f>
        <v>2500</v>
      </c>
      <c r="H517" s="85">
        <f>'Rashodi po aktiv. i izv.fin.'!H728+'Rashodi po aktiv. i izv.fin.'!H891+'Rashodi po aktiv. i izv.fin.'!H861</f>
        <v>2401.3000000000002</v>
      </c>
      <c r="I517" s="185">
        <f t="shared" ref="I517:I547" si="27">H517/E516:E517*100</f>
        <v>3.4607347197601861</v>
      </c>
      <c r="J517" s="185">
        <f t="shared" ref="J517:J547" si="28">H517/G517*100</f>
        <v>96.052000000000007</v>
      </c>
    </row>
    <row r="518" spans="1:10" s="115" customFormat="1" ht="14.25" customHeight="1">
      <c r="A518" s="128"/>
      <c r="B518" s="128"/>
      <c r="C518" s="110">
        <v>4225</v>
      </c>
      <c r="D518" s="85" t="s">
        <v>1313</v>
      </c>
      <c r="E518" s="85">
        <f>'Rashodi po aktiv. i izv.fin.'!E862</f>
        <v>0</v>
      </c>
      <c r="F518" s="85">
        <f>'Rashodi po aktiv. i izv.fin.'!F862</f>
        <v>0</v>
      </c>
      <c r="G518" s="85">
        <f>'Rashodi po aktiv. i izv.fin.'!G862</f>
        <v>861</v>
      </c>
      <c r="H518" s="85">
        <f>'Rashodi po aktiv. i izv.fin.'!H862</f>
        <v>0</v>
      </c>
      <c r="I518" s="185" t="e">
        <f t="shared" si="27"/>
        <v>#DIV/0!</v>
      </c>
      <c r="J518" s="185">
        <f t="shared" si="28"/>
        <v>0</v>
      </c>
    </row>
    <row r="519" spans="1:10" s="115" customFormat="1" ht="14.25" customHeight="1">
      <c r="A519" s="128"/>
      <c r="B519" s="128"/>
      <c r="C519" s="110">
        <v>4227</v>
      </c>
      <c r="D519" s="85" t="s">
        <v>1288</v>
      </c>
      <c r="E519" s="85">
        <f>'Rashodi po aktiv. i izv.fin.'!E729+'Rashodi po aktiv. i izv.fin.'!E892+'Rashodi po aktiv. i izv.fin.'!E863</f>
        <v>643</v>
      </c>
      <c r="F519" s="85">
        <f>'Rashodi po aktiv. i izv.fin.'!F729+'Rashodi po aktiv. i izv.fin.'!F892+'Rashodi po aktiv. i izv.fin.'!F863</f>
        <v>0</v>
      </c>
      <c r="G519" s="85">
        <f>'Rashodi po aktiv. i izv.fin.'!G729+'Rashodi po aktiv. i izv.fin.'!G892+'Rashodi po aktiv. i izv.fin.'!G863</f>
        <v>0</v>
      </c>
      <c r="H519" s="85">
        <f>'Rashodi po aktiv. i izv.fin.'!H729+'Rashodi po aktiv. i izv.fin.'!H892+'Rashodi po aktiv. i izv.fin.'!H863</f>
        <v>0</v>
      </c>
      <c r="I519" s="185">
        <f t="shared" si="27"/>
        <v>0</v>
      </c>
      <c r="J519" s="185" t="e">
        <f t="shared" si="28"/>
        <v>#DIV/0!</v>
      </c>
    </row>
    <row r="520" spans="1:10" s="115" customFormat="1" ht="14.25" customHeight="1">
      <c r="A520" s="128"/>
      <c r="B520" s="128"/>
      <c r="C520" s="110">
        <v>4241</v>
      </c>
      <c r="D520" s="85" t="s">
        <v>1304</v>
      </c>
      <c r="E520" s="85">
        <f>'Rashodi po aktiv. i izv.fin.'!E730+'Rashodi po aktiv. i izv.fin.'!E864</f>
        <v>0</v>
      </c>
      <c r="F520" s="85">
        <f>'Rashodi po aktiv. i izv.fin.'!F730+'Rashodi po aktiv. i izv.fin.'!F864</f>
        <v>0</v>
      </c>
      <c r="G520" s="85">
        <f>'Rashodi po aktiv. i izv.fin.'!G730+'Rashodi po aktiv. i izv.fin.'!G864</f>
        <v>0</v>
      </c>
      <c r="H520" s="85">
        <f>'Rashodi po aktiv. i izv.fin.'!H730+'Rashodi po aktiv. i izv.fin.'!H864</f>
        <v>0</v>
      </c>
      <c r="I520" s="185" t="e">
        <f t="shared" si="27"/>
        <v>#DIV/0!</v>
      </c>
      <c r="J520" s="185" t="e">
        <f t="shared" si="28"/>
        <v>#DIV/0!</v>
      </c>
    </row>
    <row r="521" spans="1:10" s="115" customFormat="1" ht="15" customHeight="1">
      <c r="A521" s="321" t="s">
        <v>522</v>
      </c>
      <c r="B521" s="345"/>
      <c r="C521" s="345"/>
      <c r="D521" s="346"/>
      <c r="E521" s="169">
        <f>E522+E538</f>
        <v>20190</v>
      </c>
      <c r="F521" s="169">
        <f>F522+F538</f>
        <v>1990.8421262193906</v>
      </c>
      <c r="G521" s="169">
        <f>G522+G538</f>
        <v>7995</v>
      </c>
      <c r="H521" s="169">
        <f>H522+H538</f>
        <v>6019.54</v>
      </c>
      <c r="I521" s="170">
        <f t="shared" si="27"/>
        <v>29.814462605250124</v>
      </c>
      <c r="J521" s="170">
        <f t="shared" si="28"/>
        <v>75.291307066916829</v>
      </c>
    </row>
    <row r="522" spans="1:10" s="115" customFormat="1" ht="15" customHeight="1">
      <c r="A522" s="128">
        <v>3</v>
      </c>
      <c r="B522" s="128"/>
      <c r="C522" s="110"/>
      <c r="D522" s="129" t="s">
        <v>1358</v>
      </c>
      <c r="E522" s="129">
        <f>E523+E535</f>
        <v>13554</v>
      </c>
      <c r="F522" s="129">
        <f>F523+F535</f>
        <v>0</v>
      </c>
      <c r="G522" s="129">
        <f>G523+G535</f>
        <v>6004</v>
      </c>
      <c r="H522" s="129">
        <f>H523+H535</f>
        <v>6019.54</v>
      </c>
      <c r="I522" s="187">
        <f t="shared" si="27"/>
        <v>44.411539029068905</v>
      </c>
      <c r="J522" s="187">
        <f t="shared" si="28"/>
        <v>100.25882744836775</v>
      </c>
    </row>
    <row r="523" spans="1:10" s="115" customFormat="1" ht="15" customHeight="1">
      <c r="A523" s="128"/>
      <c r="B523" s="128">
        <v>32</v>
      </c>
      <c r="C523" s="110"/>
      <c r="D523" s="129" t="s">
        <v>1323</v>
      </c>
      <c r="E523" s="129">
        <f>SUM(E524:E534)</f>
        <v>13554</v>
      </c>
      <c r="F523" s="129">
        <f>SUM(F524:F534)</f>
        <v>0</v>
      </c>
      <c r="G523" s="129">
        <f>SUM(G524:G534)</f>
        <v>6004</v>
      </c>
      <c r="H523" s="129">
        <f>SUM(H524:H534)</f>
        <v>6019.54</v>
      </c>
      <c r="I523" s="187">
        <f t="shared" si="27"/>
        <v>44.411539029068905</v>
      </c>
      <c r="J523" s="187">
        <f t="shared" si="28"/>
        <v>100.25882744836775</v>
      </c>
    </row>
    <row r="524" spans="1:10" s="115" customFormat="1" ht="18" customHeight="1">
      <c r="A524" s="128"/>
      <c r="B524" s="128"/>
      <c r="C524" s="110">
        <v>3211</v>
      </c>
      <c r="D524" s="85" t="s">
        <v>1267</v>
      </c>
      <c r="E524" s="85">
        <f>'Rashodi po aktiv. i izv.fin.'!E734+'Rashodi po aktiv. i izv.fin.'!E557</f>
        <v>0</v>
      </c>
      <c r="F524" s="85">
        <f>'Rashodi po aktiv. i izv.fin.'!F734+'Rashodi po aktiv. i izv.fin.'!F557</f>
        <v>0</v>
      </c>
      <c r="G524" s="85">
        <f>'Rashodi po aktiv. i izv.fin.'!G734+'Rashodi po aktiv. i izv.fin.'!G557</f>
        <v>664</v>
      </c>
      <c r="H524" s="85">
        <f>'Rashodi po aktiv. i izv.fin.'!H734+'Rashodi po aktiv. i izv.fin.'!H557</f>
        <v>673.61</v>
      </c>
      <c r="I524" s="185" t="e">
        <f t="shared" si="27"/>
        <v>#DIV/0!</v>
      </c>
      <c r="J524" s="185">
        <f t="shared" si="28"/>
        <v>101.44728915662651</v>
      </c>
    </row>
    <row r="525" spans="1:10" s="115" customFormat="1" ht="18" customHeight="1">
      <c r="A525" s="128"/>
      <c r="B525" s="128"/>
      <c r="C525" s="110">
        <v>3224</v>
      </c>
      <c r="D525" s="85" t="s">
        <v>1280</v>
      </c>
      <c r="E525" s="85">
        <f>'Rashodi po aktiv. i izv.fin.'!E735</f>
        <v>1991</v>
      </c>
      <c r="F525" s="85">
        <f>'Rashodi po aktiv. i izv.fin.'!F735</f>
        <v>0</v>
      </c>
      <c r="G525" s="85">
        <f>'Rashodi po aktiv. i izv.fin.'!G735</f>
        <v>0</v>
      </c>
      <c r="H525" s="85">
        <f>'Rashodi po aktiv. i izv.fin.'!H735</f>
        <v>0</v>
      </c>
      <c r="I525" s="185">
        <f t="shared" si="27"/>
        <v>0</v>
      </c>
      <c r="J525" s="185" t="e">
        <f t="shared" si="28"/>
        <v>#DIV/0!</v>
      </c>
    </row>
    <row r="526" spans="1:10" s="115" customFormat="1" ht="18" customHeight="1">
      <c r="A526" s="128"/>
      <c r="B526" s="128"/>
      <c r="C526" s="110">
        <v>3231</v>
      </c>
      <c r="D526" s="85" t="s">
        <v>1272</v>
      </c>
      <c r="E526" s="85">
        <f>'Rashodi po aktiv. i izv.fin.'!E736</f>
        <v>1974</v>
      </c>
      <c r="F526" s="85">
        <f>'Rashodi po aktiv. i izv.fin.'!F736</f>
        <v>0</v>
      </c>
      <c r="G526" s="85">
        <f>'Rashodi po aktiv. i izv.fin.'!G736</f>
        <v>0</v>
      </c>
      <c r="H526" s="85">
        <f>'Rashodi po aktiv. i izv.fin.'!H736</f>
        <v>0</v>
      </c>
      <c r="I526" s="185">
        <f t="shared" si="27"/>
        <v>0</v>
      </c>
      <c r="J526" s="185" t="e">
        <f t="shared" si="28"/>
        <v>#DIV/0!</v>
      </c>
    </row>
    <row r="527" spans="1:10" s="115" customFormat="1" ht="18" customHeight="1">
      <c r="A527" s="128"/>
      <c r="B527" s="128"/>
      <c r="C527" s="110">
        <v>3235</v>
      </c>
      <c r="D527" s="85" t="s">
        <v>1276</v>
      </c>
      <c r="E527" s="85">
        <f>'Rashodi po aktiv. i izv.fin.'!E737</f>
        <v>0</v>
      </c>
      <c r="F527" s="85">
        <f>'Rashodi po aktiv. i izv.fin.'!F737</f>
        <v>0</v>
      </c>
      <c r="G527" s="85">
        <f>'Rashodi po aktiv. i izv.fin.'!G737</f>
        <v>0</v>
      </c>
      <c r="H527" s="85">
        <f>'Rashodi po aktiv. i izv.fin.'!H737</f>
        <v>0</v>
      </c>
      <c r="I527" s="185" t="e">
        <f t="shared" si="27"/>
        <v>#DIV/0!</v>
      </c>
      <c r="J527" s="185" t="e">
        <f t="shared" si="28"/>
        <v>#DIV/0!</v>
      </c>
    </row>
    <row r="528" spans="1:10" s="115" customFormat="1" ht="15" customHeight="1">
      <c r="A528" s="128"/>
      <c r="B528" s="128"/>
      <c r="C528" s="110">
        <v>3237</v>
      </c>
      <c r="D528" s="85" t="s">
        <v>1278</v>
      </c>
      <c r="E528" s="85">
        <f>'Rashodi po aktiv. i izv.fin.'!E738</f>
        <v>0</v>
      </c>
      <c r="F528" s="85">
        <f>'Rashodi po aktiv. i izv.fin.'!F738</f>
        <v>0</v>
      </c>
      <c r="G528" s="85">
        <f>'Rashodi po aktiv. i izv.fin.'!G738</f>
        <v>0</v>
      </c>
      <c r="H528" s="85">
        <f>'Rashodi po aktiv. i izv.fin.'!H738</f>
        <v>0</v>
      </c>
      <c r="I528" s="185" t="e">
        <f t="shared" si="27"/>
        <v>#DIV/0!</v>
      </c>
      <c r="J528" s="185" t="e">
        <f t="shared" si="28"/>
        <v>#DIV/0!</v>
      </c>
    </row>
    <row r="529" spans="1:10" s="115" customFormat="1" ht="15" customHeight="1">
      <c r="A529" s="128"/>
      <c r="B529" s="128"/>
      <c r="C529" s="110">
        <v>3235</v>
      </c>
      <c r="D529" s="85" t="s">
        <v>1276</v>
      </c>
      <c r="E529" s="85">
        <f>'Rashodi po aktiv. i izv.fin.'!E558</f>
        <v>0</v>
      </c>
      <c r="F529" s="85">
        <f>'Rashodi po aktiv. i izv.fin.'!F558</f>
        <v>0</v>
      </c>
      <c r="G529" s="85">
        <f>'Rashodi po aktiv. i izv.fin.'!G558</f>
        <v>2311</v>
      </c>
      <c r="H529" s="85">
        <f>'Rashodi po aktiv. i izv.fin.'!H558</f>
        <v>2310.84</v>
      </c>
      <c r="I529" s="185" t="e">
        <f t="shared" si="27"/>
        <v>#DIV/0!</v>
      </c>
      <c r="J529" s="185">
        <f t="shared" si="28"/>
        <v>99.993076590220682</v>
      </c>
    </row>
    <row r="530" spans="1:10" s="115" customFormat="1" ht="15" customHeight="1">
      <c r="A530" s="128"/>
      <c r="B530" s="128"/>
      <c r="C530" s="110">
        <v>3239</v>
      </c>
      <c r="D530" s="85" t="s">
        <v>1280</v>
      </c>
      <c r="E530" s="85">
        <f>'Rashodi po aktiv. i izv.fin.'!E739+'Rashodi po aktiv. i izv.fin.'!E868+'Rashodi po aktiv. i izv.fin.'!E559</f>
        <v>835</v>
      </c>
      <c r="F530" s="85">
        <f>'Rashodi po aktiv. i izv.fin.'!F739+'Rashodi po aktiv. i izv.fin.'!F868+'Rashodi po aktiv. i izv.fin.'!F559</f>
        <v>0</v>
      </c>
      <c r="G530" s="85">
        <f>'Rashodi po aktiv. i izv.fin.'!G739+'Rashodi po aktiv. i izv.fin.'!G868+'Rashodi po aktiv. i izv.fin.'!G559</f>
        <v>166</v>
      </c>
      <c r="H530" s="85">
        <f>'Rashodi po aktiv. i izv.fin.'!H739+'Rashodi po aktiv. i izv.fin.'!H868+'Rashodi po aktiv. i izv.fin.'!H559</f>
        <v>165.9</v>
      </c>
      <c r="I530" s="185">
        <f t="shared" si="27"/>
        <v>19.868263473053894</v>
      </c>
      <c r="J530" s="185">
        <f t="shared" si="28"/>
        <v>99.939759036144579</v>
      </c>
    </row>
    <row r="531" spans="1:10" s="115" customFormat="1" ht="15" customHeight="1">
      <c r="A531" s="128"/>
      <c r="B531" s="128"/>
      <c r="C531" s="110">
        <v>3241</v>
      </c>
      <c r="D531" s="85" t="s">
        <v>1350</v>
      </c>
      <c r="E531" s="85">
        <f>'Rashodi po aktiv. i izv.fin.'!E560</f>
        <v>0</v>
      </c>
      <c r="F531" s="85">
        <f>'Rashodi po aktiv. i izv.fin.'!F560</f>
        <v>0</v>
      </c>
      <c r="G531" s="85">
        <f>'Rashodi po aktiv. i izv.fin.'!G560</f>
        <v>315</v>
      </c>
      <c r="H531" s="85">
        <f>'Rashodi po aktiv. i izv.fin.'!H560</f>
        <v>315</v>
      </c>
      <c r="I531" s="185" t="e">
        <f t="shared" si="27"/>
        <v>#DIV/0!</v>
      </c>
      <c r="J531" s="185">
        <f t="shared" si="28"/>
        <v>100</v>
      </c>
    </row>
    <row r="532" spans="1:10" s="115" customFormat="1" ht="15" customHeight="1">
      <c r="A532" s="128"/>
      <c r="B532" s="128"/>
      <c r="C532" s="110">
        <v>3293</v>
      </c>
      <c r="D532" s="85" t="s">
        <v>1298</v>
      </c>
      <c r="E532" s="85">
        <f>'Rashodi po aktiv. i izv.fin.'!E740+'Rashodi po aktiv. i izv.fin.'!E869+'Rashodi po aktiv. i izv.fin.'!E561</f>
        <v>0</v>
      </c>
      <c r="F532" s="85">
        <f>'Rashodi po aktiv. i izv.fin.'!F740+'Rashodi po aktiv. i izv.fin.'!F869+'Rashodi po aktiv. i izv.fin.'!F561</f>
        <v>0</v>
      </c>
      <c r="G532" s="85">
        <f>'Rashodi po aktiv. i izv.fin.'!G740+'Rashodi po aktiv. i izv.fin.'!G869+'Rashodi po aktiv. i izv.fin.'!G561</f>
        <v>2548</v>
      </c>
      <c r="H532" s="85">
        <f>'Rashodi po aktiv. i izv.fin.'!H740+'Rashodi po aktiv. i izv.fin.'!H869+'Rashodi po aktiv. i izv.fin.'!H561</f>
        <v>2548.1999999999998</v>
      </c>
      <c r="I532" s="185" t="e">
        <f t="shared" si="27"/>
        <v>#DIV/0!</v>
      </c>
      <c r="J532" s="185">
        <f t="shared" si="28"/>
        <v>100.00784929356357</v>
      </c>
    </row>
    <row r="533" spans="1:10" s="115" customFormat="1" ht="15" customHeight="1">
      <c r="A533" s="128"/>
      <c r="B533" s="128"/>
      <c r="C533" s="110">
        <v>3295</v>
      </c>
      <c r="D533" s="85" t="s">
        <v>1284</v>
      </c>
      <c r="E533" s="85">
        <f>'Rashodi po aktiv. i izv.fin.'!E562</f>
        <v>0</v>
      </c>
      <c r="F533" s="85">
        <f>'Rashodi po aktiv. i izv.fin.'!F562</f>
        <v>0</v>
      </c>
      <c r="G533" s="85">
        <f>'Rashodi po aktiv. i izv.fin.'!G562</f>
        <v>0</v>
      </c>
      <c r="H533" s="85">
        <f>'Rashodi po aktiv. i izv.fin.'!H562</f>
        <v>5.99</v>
      </c>
      <c r="I533" s="185" t="e">
        <f t="shared" si="27"/>
        <v>#DIV/0!</v>
      </c>
      <c r="J533" s="185" t="e">
        <f t="shared" si="28"/>
        <v>#DIV/0!</v>
      </c>
    </row>
    <row r="534" spans="1:10" s="115" customFormat="1" ht="15" customHeight="1">
      <c r="A534" s="128"/>
      <c r="B534" s="128"/>
      <c r="C534" s="110">
        <v>3299</v>
      </c>
      <c r="D534" s="85" t="s">
        <v>1285</v>
      </c>
      <c r="E534" s="85">
        <f>'Rashodi po aktiv. i izv.fin.'!E741</f>
        <v>8754</v>
      </c>
      <c r="F534" s="85">
        <f>'Rashodi po aktiv. i izv.fin.'!F741</f>
        <v>0</v>
      </c>
      <c r="G534" s="85">
        <f>'Rashodi po aktiv. i izv.fin.'!G741</f>
        <v>0</v>
      </c>
      <c r="H534" s="85">
        <f>'Rashodi po aktiv. i izv.fin.'!H741</f>
        <v>0</v>
      </c>
      <c r="I534" s="185">
        <f t="shared" si="27"/>
        <v>0</v>
      </c>
      <c r="J534" s="185" t="e">
        <f t="shared" si="28"/>
        <v>#DIV/0!</v>
      </c>
    </row>
    <row r="535" spans="1:10" s="115" customFormat="1" ht="15" customHeight="1">
      <c r="A535" s="128"/>
      <c r="B535" s="128">
        <v>38</v>
      </c>
      <c r="C535" s="110"/>
      <c r="D535" s="129" t="s">
        <v>1352</v>
      </c>
      <c r="E535" s="129">
        <f>E536</f>
        <v>0</v>
      </c>
      <c r="F535" s="129">
        <f>F536</f>
        <v>0</v>
      </c>
      <c r="G535" s="129">
        <f>G536</f>
        <v>0</v>
      </c>
      <c r="H535" s="129">
        <f>H536</f>
        <v>0</v>
      </c>
      <c r="I535" s="187" t="e">
        <f t="shared" si="27"/>
        <v>#DIV/0!</v>
      </c>
      <c r="J535" s="187" t="e">
        <f t="shared" si="28"/>
        <v>#DIV/0!</v>
      </c>
    </row>
    <row r="536" spans="1:10" s="115" customFormat="1" ht="15" customHeight="1">
      <c r="A536" s="128"/>
      <c r="B536" s="128"/>
      <c r="C536" s="110">
        <v>3812</v>
      </c>
      <c r="D536" s="85" t="s">
        <v>1404</v>
      </c>
      <c r="E536" s="85">
        <f>'Rashodi po aktiv. i izv.fin.'!E743</f>
        <v>0</v>
      </c>
      <c r="F536" s="85">
        <f>'Rashodi po aktiv. i izv.fin.'!F743</f>
        <v>0</v>
      </c>
      <c r="G536" s="85">
        <f>'Rashodi po aktiv. i izv.fin.'!G743</f>
        <v>0</v>
      </c>
      <c r="H536" s="85">
        <f>'Rashodi po aktiv. i izv.fin.'!H743</f>
        <v>0</v>
      </c>
      <c r="I536" s="185" t="e">
        <f t="shared" si="27"/>
        <v>#DIV/0!</v>
      </c>
      <c r="J536" s="185" t="e">
        <f t="shared" si="28"/>
        <v>#DIV/0!</v>
      </c>
    </row>
    <row r="537" spans="1:10" s="115" customFormat="1" ht="15" customHeight="1">
      <c r="A537" s="128">
        <v>4</v>
      </c>
      <c r="B537" s="128"/>
      <c r="C537" s="110"/>
      <c r="D537" s="129" t="s">
        <v>1345</v>
      </c>
      <c r="E537" s="129">
        <f>E538</f>
        <v>6636</v>
      </c>
      <c r="F537" s="129">
        <f>F538</f>
        <v>1990.8421262193906</v>
      </c>
      <c r="G537" s="129">
        <f>G538</f>
        <v>1991</v>
      </c>
      <c r="H537" s="129">
        <f>H538</f>
        <v>0</v>
      </c>
      <c r="I537" s="187">
        <f t="shared" si="27"/>
        <v>0</v>
      </c>
      <c r="J537" s="187">
        <f t="shared" si="28"/>
        <v>0</v>
      </c>
    </row>
    <row r="538" spans="1:10" s="115" customFormat="1" ht="15" customHeight="1">
      <c r="A538" s="128"/>
      <c r="B538" s="128">
        <v>42</v>
      </c>
      <c r="C538" s="110"/>
      <c r="D538" s="129" t="s">
        <v>1346</v>
      </c>
      <c r="E538" s="129">
        <f>SUM(E539:E541)</f>
        <v>6636</v>
      </c>
      <c r="F538" s="129">
        <f>SUM(F539:F541)</f>
        <v>1990.8421262193906</v>
      </c>
      <c r="G538" s="129">
        <f>SUM(G539:G541)</f>
        <v>1991</v>
      </c>
      <c r="H538" s="129">
        <f>SUM(H539:H541)</f>
        <v>0</v>
      </c>
      <c r="I538" s="187">
        <f t="shared" si="27"/>
        <v>0</v>
      </c>
      <c r="J538" s="187">
        <f t="shared" si="28"/>
        <v>0</v>
      </c>
    </row>
    <row r="539" spans="1:10" s="115" customFormat="1" ht="15" customHeight="1">
      <c r="A539" s="128"/>
      <c r="B539" s="128"/>
      <c r="C539" s="110">
        <v>4221</v>
      </c>
      <c r="D539" s="85" t="s">
        <v>1565</v>
      </c>
      <c r="E539" s="85">
        <f>'Rashodi po aktiv. i izv.fin.'!E746</f>
        <v>6636</v>
      </c>
      <c r="F539" s="85">
        <f>'Rashodi po aktiv. i izv.fin.'!F746</f>
        <v>1990.8421262193906</v>
      </c>
      <c r="G539" s="85">
        <f>'Rashodi po aktiv. i izv.fin.'!G746</f>
        <v>1991</v>
      </c>
      <c r="H539" s="85">
        <f>'Rashodi po aktiv. i izv.fin.'!H746</f>
        <v>0</v>
      </c>
      <c r="I539" s="185">
        <f t="shared" si="27"/>
        <v>0</v>
      </c>
      <c r="J539" s="185">
        <f t="shared" si="28"/>
        <v>0</v>
      </c>
    </row>
    <row r="540" spans="1:10" s="115" customFormat="1" ht="15" customHeight="1">
      <c r="A540" s="128"/>
      <c r="B540" s="128"/>
      <c r="C540" s="110">
        <v>4241</v>
      </c>
      <c r="D540" s="85" t="s">
        <v>1304</v>
      </c>
      <c r="E540" s="85">
        <f>'Rashodi po aktiv. i izv.fin.'!E747</f>
        <v>0</v>
      </c>
      <c r="F540" s="85">
        <f>'Rashodi po aktiv. i izv.fin.'!F747</f>
        <v>0</v>
      </c>
      <c r="G540" s="85">
        <f>'Rashodi po aktiv. i izv.fin.'!G747</f>
        <v>0</v>
      </c>
      <c r="H540" s="85">
        <f>'Rashodi po aktiv. i izv.fin.'!H747</f>
        <v>0</v>
      </c>
      <c r="I540" s="185" t="e">
        <f t="shared" si="27"/>
        <v>#DIV/0!</v>
      </c>
      <c r="J540" s="185" t="e">
        <f t="shared" si="28"/>
        <v>#DIV/0!</v>
      </c>
    </row>
    <row r="541" spans="1:10" s="115" customFormat="1" ht="15" customHeight="1">
      <c r="A541" s="128"/>
      <c r="B541" s="128"/>
      <c r="C541" s="110">
        <v>4244</v>
      </c>
      <c r="D541" s="85" t="s">
        <v>1594</v>
      </c>
      <c r="E541" s="85">
        <f>'Rashodi po aktiv. i izv.fin.'!E748</f>
        <v>0</v>
      </c>
      <c r="F541" s="85">
        <f>'Rashodi po aktiv. i izv.fin.'!F748</f>
        <v>0</v>
      </c>
      <c r="G541" s="85">
        <f>'Rashodi po aktiv. i izv.fin.'!G748</f>
        <v>0</v>
      </c>
      <c r="H541" s="85">
        <f>'Rashodi po aktiv. i izv.fin.'!H748</f>
        <v>0</v>
      </c>
      <c r="I541" s="185" t="e">
        <f t="shared" si="27"/>
        <v>#DIV/0!</v>
      </c>
      <c r="J541" s="185" t="e">
        <f t="shared" si="28"/>
        <v>#DIV/0!</v>
      </c>
    </row>
    <row r="542" spans="1:10" s="115" customFormat="1" ht="15" customHeight="1">
      <c r="A542" s="321" t="s">
        <v>738</v>
      </c>
      <c r="B542" s="345"/>
      <c r="C542" s="345"/>
      <c r="D542" s="346"/>
      <c r="E542" s="169">
        <f>E543</f>
        <v>3558</v>
      </c>
      <c r="F542" s="169">
        <f t="shared" ref="F542:H543" si="29">F543</f>
        <v>796.33685048775624</v>
      </c>
      <c r="G542" s="169">
        <f t="shared" si="29"/>
        <v>722</v>
      </c>
      <c r="H542" s="169">
        <f t="shared" si="29"/>
        <v>548.94999999999982</v>
      </c>
      <c r="I542" s="170">
        <f t="shared" si="27"/>
        <v>15.428611579539062</v>
      </c>
      <c r="J542" s="170">
        <f t="shared" si="28"/>
        <v>76.031855955678637</v>
      </c>
    </row>
    <row r="543" spans="1:10" s="115" customFormat="1" ht="15" customHeight="1">
      <c r="A543" s="128">
        <v>4</v>
      </c>
      <c r="B543" s="128"/>
      <c r="C543" s="110"/>
      <c r="D543" s="129" t="s">
        <v>1345</v>
      </c>
      <c r="E543" s="129">
        <f>E544</f>
        <v>3558</v>
      </c>
      <c r="F543" s="129">
        <f t="shared" si="29"/>
        <v>796.33685048775624</v>
      </c>
      <c r="G543" s="129">
        <f t="shared" si="29"/>
        <v>722</v>
      </c>
      <c r="H543" s="129">
        <f t="shared" si="29"/>
        <v>548.94999999999982</v>
      </c>
      <c r="I543" s="187">
        <f t="shared" si="27"/>
        <v>15.428611579539062</v>
      </c>
      <c r="J543" s="187">
        <f t="shared" si="28"/>
        <v>76.031855955678637</v>
      </c>
    </row>
    <row r="544" spans="1:10" s="115" customFormat="1" ht="15" customHeight="1">
      <c r="A544" s="128"/>
      <c r="B544" s="128">
        <v>42</v>
      </c>
      <c r="C544" s="110"/>
      <c r="D544" s="129" t="s">
        <v>1346</v>
      </c>
      <c r="E544" s="129">
        <f>SUM(E545:E547)</f>
        <v>3558</v>
      </c>
      <c r="F544" s="129">
        <f>SUM(F545:F547)</f>
        <v>796.33685048775624</v>
      </c>
      <c r="G544" s="129">
        <f>SUM(G545:G547)</f>
        <v>722</v>
      </c>
      <c r="H544" s="129">
        <f>SUM(H545:H547)</f>
        <v>548.94999999999982</v>
      </c>
      <c r="I544" s="187">
        <f t="shared" si="27"/>
        <v>15.428611579539062</v>
      </c>
      <c r="J544" s="187">
        <f t="shared" si="28"/>
        <v>76.031855955678637</v>
      </c>
    </row>
    <row r="545" spans="1:10" s="115" customFormat="1" ht="15" customHeight="1">
      <c r="A545" s="128"/>
      <c r="B545" s="128"/>
      <c r="C545" s="110">
        <v>4221</v>
      </c>
      <c r="D545" s="85" t="s">
        <v>1287</v>
      </c>
      <c r="E545" s="85">
        <f>'Rashodi po aktiv. i izv.fin.'!E752</f>
        <v>3558</v>
      </c>
      <c r="F545" s="85">
        <f>'Rashodi po aktiv. i izv.fin.'!F752</f>
        <v>796.33685048775624</v>
      </c>
      <c r="G545" s="85">
        <f>'Rashodi po aktiv. i izv.fin.'!G752</f>
        <v>722</v>
      </c>
      <c r="H545" s="85">
        <f>'Rashodi po aktiv. i izv.fin.'!H752</f>
        <v>548.94999999999982</v>
      </c>
      <c r="I545" s="185">
        <f t="shared" si="27"/>
        <v>15.428611579539062</v>
      </c>
      <c r="J545" s="185">
        <f t="shared" si="28"/>
        <v>76.031855955678637</v>
      </c>
    </row>
    <row r="546" spans="1:10" s="115" customFormat="1" ht="18" customHeight="1">
      <c r="A546" s="128"/>
      <c r="B546" s="128"/>
      <c r="C546" s="110">
        <v>4227</v>
      </c>
      <c r="D546" s="85" t="s">
        <v>1288</v>
      </c>
      <c r="E546" s="85">
        <f>'Rashodi po aktiv. i izv.fin.'!E753</f>
        <v>0</v>
      </c>
      <c r="F546" s="85">
        <f>'Rashodi po aktiv. i izv.fin.'!F753</f>
        <v>0</v>
      </c>
      <c r="G546" s="85">
        <f>'Rashodi po aktiv. i izv.fin.'!G753</f>
        <v>0</v>
      </c>
      <c r="H546" s="85">
        <f>'Rashodi po aktiv. i izv.fin.'!H753</f>
        <v>0</v>
      </c>
      <c r="I546" s="185" t="e">
        <f t="shared" si="27"/>
        <v>#DIV/0!</v>
      </c>
      <c r="J546" s="185" t="e">
        <f t="shared" si="28"/>
        <v>#DIV/0!</v>
      </c>
    </row>
    <row r="547" spans="1:10" s="115" customFormat="1" ht="15" customHeight="1">
      <c r="A547" s="128"/>
      <c r="B547" s="128"/>
      <c r="C547" s="110">
        <v>4263</v>
      </c>
      <c r="D547" s="85" t="s">
        <v>1517</v>
      </c>
      <c r="E547" s="85">
        <f>'Rashodi po aktiv. i izv.fin.'!E754</f>
        <v>0</v>
      </c>
      <c r="F547" s="85">
        <f>'Rashodi po aktiv. i izv.fin.'!F754</f>
        <v>0</v>
      </c>
      <c r="G547" s="85">
        <f>'Rashodi po aktiv. i izv.fin.'!G754</f>
        <v>0</v>
      </c>
      <c r="H547" s="85">
        <f>'Rashodi po aktiv. i izv.fin.'!H754</f>
        <v>0</v>
      </c>
      <c r="I547" s="185" t="e">
        <f t="shared" si="27"/>
        <v>#DIV/0!</v>
      </c>
      <c r="J547" s="185" t="e">
        <f t="shared" si="28"/>
        <v>#DIV/0!</v>
      </c>
    </row>
    <row r="548" spans="1:10" s="115" customFormat="1">
      <c r="I548" s="198"/>
      <c r="J548" s="198"/>
    </row>
    <row r="549" spans="1:10" s="115" customFormat="1">
      <c r="I549" s="198"/>
      <c r="J549" s="198"/>
    </row>
    <row r="550" spans="1:10" s="115" customFormat="1">
      <c r="I550" s="198"/>
      <c r="J550" s="198"/>
    </row>
    <row r="551" spans="1:10" s="115" customFormat="1">
      <c r="I551" s="198"/>
      <c r="J551" s="198"/>
    </row>
    <row r="552" spans="1:10" s="115" customFormat="1">
      <c r="I552" s="198"/>
      <c r="J552" s="198"/>
    </row>
    <row r="553" spans="1:10" s="115" customFormat="1">
      <c r="I553" s="198"/>
      <c r="J553" s="198"/>
    </row>
    <row r="554" spans="1:10" s="115" customFormat="1">
      <c r="I554" s="198"/>
      <c r="J554" s="198"/>
    </row>
    <row r="555" spans="1:10" s="115" customFormat="1">
      <c r="I555" s="198"/>
      <c r="J555" s="198"/>
    </row>
    <row r="556" spans="1:10" s="115" customFormat="1">
      <c r="I556" s="198"/>
      <c r="J556" s="198"/>
    </row>
    <row r="557" spans="1:10" s="115" customFormat="1">
      <c r="I557" s="198"/>
      <c r="J557" s="198"/>
    </row>
    <row r="558" spans="1:10" s="115" customFormat="1">
      <c r="I558" s="198"/>
      <c r="J558" s="198"/>
    </row>
    <row r="559" spans="1:10" s="115" customFormat="1">
      <c r="I559" s="198"/>
      <c r="J559" s="198"/>
    </row>
    <row r="560" spans="1:10" s="115" customFormat="1">
      <c r="I560" s="198"/>
      <c r="J560" s="198"/>
    </row>
    <row r="561" spans="9:10" s="115" customFormat="1">
      <c r="I561" s="198"/>
      <c r="J561" s="198"/>
    </row>
    <row r="562" spans="9:10" s="115" customFormat="1">
      <c r="I562" s="198"/>
      <c r="J562" s="198"/>
    </row>
    <row r="563" spans="9:10" s="115" customFormat="1">
      <c r="I563" s="198"/>
      <c r="J563" s="198"/>
    </row>
    <row r="564" spans="9:10" s="115" customFormat="1">
      <c r="I564" s="198"/>
      <c r="J564" s="198"/>
    </row>
    <row r="565" spans="9:10" s="115" customFormat="1">
      <c r="I565" s="198"/>
      <c r="J565" s="198"/>
    </row>
    <row r="566" spans="9:10" s="115" customFormat="1">
      <c r="I566" s="198"/>
      <c r="J566" s="198"/>
    </row>
    <row r="567" spans="9:10" s="115" customFormat="1">
      <c r="I567" s="198"/>
      <c r="J567" s="198"/>
    </row>
    <row r="568" spans="9:10" s="115" customFormat="1">
      <c r="I568" s="198"/>
      <c r="J568" s="198"/>
    </row>
    <row r="569" spans="9:10" s="115" customFormat="1">
      <c r="I569" s="198"/>
      <c r="J569" s="198"/>
    </row>
    <row r="570" spans="9:10" s="115" customFormat="1">
      <c r="I570" s="198"/>
      <c r="J570" s="198"/>
    </row>
    <row r="571" spans="9:10" s="115" customFormat="1">
      <c r="I571" s="198"/>
      <c r="J571" s="198"/>
    </row>
    <row r="572" spans="9:10" s="115" customFormat="1">
      <c r="I572" s="198"/>
      <c r="J572" s="198"/>
    </row>
    <row r="573" spans="9:10" s="115" customFormat="1">
      <c r="I573" s="198"/>
      <c r="J573" s="198"/>
    </row>
  </sheetData>
  <mergeCells count="25">
    <mergeCell ref="A2:C2"/>
    <mergeCell ref="A3:C3"/>
    <mergeCell ref="A4:D4"/>
    <mergeCell ref="A5:D5"/>
    <mergeCell ref="A234:D234"/>
    <mergeCell ref="A6:D6"/>
    <mergeCell ref="A18:D18"/>
    <mergeCell ref="A19:D19"/>
    <mergeCell ref="A71:D71"/>
    <mergeCell ref="A72:D72"/>
    <mergeCell ref="A83:D83"/>
    <mergeCell ref="A84:D84"/>
    <mergeCell ref="A99:D99"/>
    <mergeCell ref="A133:D133"/>
    <mergeCell ref="A175:D175"/>
    <mergeCell ref="A204:D204"/>
    <mergeCell ref="A233:D233"/>
    <mergeCell ref="A521:D521"/>
    <mergeCell ref="A542:D542"/>
    <mergeCell ref="A268:D268"/>
    <mergeCell ref="A302:D302"/>
    <mergeCell ref="A303:D303"/>
    <mergeCell ref="A356:D356"/>
    <mergeCell ref="A422:D422"/>
    <mergeCell ref="A474:D474"/>
  </mergeCells>
  <pageMargins left="0.7" right="0.7" top="0.75" bottom="0.75" header="0.3" footer="0.3"/>
  <pageSetup paperSize="9" scale="4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B7447-C5A8-47E7-9B5F-325B92363573}">
  <sheetPr>
    <pageSetUpPr fitToPage="1"/>
  </sheetPr>
  <dimension ref="A1:P22"/>
  <sheetViews>
    <sheetView zoomScale="90" zoomScaleNormal="90" workbookViewId="0">
      <selection activeCell="L33" sqref="L33"/>
    </sheetView>
  </sheetViews>
  <sheetFormatPr defaultRowHeight="14.4"/>
  <cols>
    <col min="1" max="1" width="3.33203125" customWidth="1"/>
    <col min="2" max="2" width="6.109375" customWidth="1"/>
    <col min="3" max="3" width="3.33203125" customWidth="1"/>
    <col min="4" max="4" width="25" customWidth="1"/>
    <col min="5" max="5" width="19.5546875" customWidth="1"/>
    <col min="6" max="6" width="28" customWidth="1"/>
    <col min="7" max="7" width="17.109375" customWidth="1"/>
    <col min="8" max="8" width="18.44140625" customWidth="1"/>
    <col min="9" max="9" width="28.21875" customWidth="1"/>
    <col min="10" max="10" width="11.33203125" customWidth="1"/>
    <col min="11" max="11" width="12.21875" customWidth="1"/>
    <col min="12" max="13" width="21.33203125" customWidth="1"/>
    <col min="242" max="242" width="3.33203125" customWidth="1"/>
    <col min="243" max="243" width="6.109375" customWidth="1"/>
    <col min="244" max="244" width="3.33203125" customWidth="1"/>
    <col min="245" max="245" width="22" customWidth="1"/>
    <col min="246" max="246" width="5.109375" customWidth="1"/>
    <col min="247" max="247" width="4" customWidth="1"/>
    <col min="249" max="249" width="10" customWidth="1"/>
    <col min="250" max="250" width="2.44140625" customWidth="1"/>
    <col min="251" max="251" width="8" customWidth="1"/>
    <col min="252" max="252" width="12.33203125" customWidth="1"/>
    <col min="253" max="253" width="0.109375" customWidth="1"/>
    <col min="254" max="254" width="7.6640625" customWidth="1"/>
    <col min="255" max="255" width="11.33203125" customWidth="1"/>
    <col min="256" max="256" width="3.88671875" customWidth="1"/>
    <col min="257" max="257" width="6" customWidth="1"/>
    <col min="258" max="258" width="2.44140625" customWidth="1"/>
    <col min="259" max="259" width="3" customWidth="1"/>
    <col min="260" max="260" width="0.33203125" customWidth="1"/>
    <col min="262" max="262" width="0.33203125" customWidth="1"/>
    <col min="263" max="263" width="3.33203125" customWidth="1"/>
    <col min="498" max="498" width="3.33203125" customWidth="1"/>
    <col min="499" max="499" width="6.109375" customWidth="1"/>
    <col min="500" max="500" width="3.33203125" customWidth="1"/>
    <col min="501" max="501" width="22" customWidth="1"/>
    <col min="502" max="502" width="5.109375" customWidth="1"/>
    <col min="503" max="503" width="4" customWidth="1"/>
    <col min="505" max="505" width="10" customWidth="1"/>
    <col min="506" max="506" width="2.44140625" customWidth="1"/>
    <col min="507" max="507" width="8" customWidth="1"/>
    <col min="508" max="508" width="12.33203125" customWidth="1"/>
    <col min="509" max="509" width="0.109375" customWidth="1"/>
    <col min="510" max="510" width="7.6640625" customWidth="1"/>
    <col min="511" max="511" width="11.33203125" customWidth="1"/>
    <col min="512" max="512" width="3.88671875" customWidth="1"/>
    <col min="513" max="513" width="6" customWidth="1"/>
    <col min="514" max="514" width="2.44140625" customWidth="1"/>
    <col min="515" max="515" width="3" customWidth="1"/>
    <col min="516" max="516" width="0.33203125" customWidth="1"/>
    <col min="518" max="518" width="0.33203125" customWidth="1"/>
    <col min="519" max="519" width="3.33203125" customWidth="1"/>
    <col min="754" max="754" width="3.33203125" customWidth="1"/>
    <col min="755" max="755" width="6.109375" customWidth="1"/>
    <col min="756" max="756" width="3.33203125" customWidth="1"/>
    <col min="757" max="757" width="22" customWidth="1"/>
    <col min="758" max="758" width="5.109375" customWidth="1"/>
    <col min="759" max="759" width="4" customWidth="1"/>
    <col min="761" max="761" width="10" customWidth="1"/>
    <col min="762" max="762" width="2.44140625" customWidth="1"/>
    <col min="763" max="763" width="8" customWidth="1"/>
    <col min="764" max="764" width="12.33203125" customWidth="1"/>
    <col min="765" max="765" width="0.109375" customWidth="1"/>
    <col min="766" max="766" width="7.6640625" customWidth="1"/>
    <col min="767" max="767" width="11.33203125" customWidth="1"/>
    <col min="768" max="768" width="3.88671875" customWidth="1"/>
    <col min="769" max="769" width="6" customWidth="1"/>
    <col min="770" max="770" width="2.44140625" customWidth="1"/>
    <col min="771" max="771" width="3" customWidth="1"/>
    <col min="772" max="772" width="0.33203125" customWidth="1"/>
    <col min="774" max="774" width="0.33203125" customWidth="1"/>
    <col min="775" max="775" width="3.33203125" customWidth="1"/>
    <col min="1010" max="1010" width="3.33203125" customWidth="1"/>
    <col min="1011" max="1011" width="6.109375" customWidth="1"/>
    <col min="1012" max="1012" width="3.33203125" customWidth="1"/>
    <col min="1013" max="1013" width="22" customWidth="1"/>
    <col min="1014" max="1014" width="5.109375" customWidth="1"/>
    <col min="1015" max="1015" width="4" customWidth="1"/>
    <col min="1017" max="1017" width="10" customWidth="1"/>
    <col min="1018" max="1018" width="2.44140625" customWidth="1"/>
    <col min="1019" max="1019" width="8" customWidth="1"/>
    <col min="1020" max="1020" width="12.33203125" customWidth="1"/>
    <col min="1021" max="1021" width="0.109375" customWidth="1"/>
    <col min="1022" max="1022" width="7.6640625" customWidth="1"/>
    <col min="1023" max="1023" width="11.33203125" customWidth="1"/>
    <col min="1024" max="1024" width="3.88671875" customWidth="1"/>
    <col min="1025" max="1025" width="6" customWidth="1"/>
    <col min="1026" max="1026" width="2.44140625" customWidth="1"/>
    <col min="1027" max="1027" width="3" customWidth="1"/>
    <col min="1028" max="1028" width="0.33203125" customWidth="1"/>
    <col min="1030" max="1030" width="0.33203125" customWidth="1"/>
    <col min="1031" max="1031" width="3.33203125" customWidth="1"/>
    <col min="1266" max="1266" width="3.33203125" customWidth="1"/>
    <col min="1267" max="1267" width="6.109375" customWidth="1"/>
    <col min="1268" max="1268" width="3.33203125" customWidth="1"/>
    <col min="1269" max="1269" width="22" customWidth="1"/>
    <col min="1270" max="1270" width="5.109375" customWidth="1"/>
    <col min="1271" max="1271" width="4" customWidth="1"/>
    <col min="1273" max="1273" width="10" customWidth="1"/>
    <col min="1274" max="1274" width="2.44140625" customWidth="1"/>
    <col min="1275" max="1275" width="8" customWidth="1"/>
    <col min="1276" max="1276" width="12.33203125" customWidth="1"/>
    <col min="1277" max="1277" width="0.109375" customWidth="1"/>
    <col min="1278" max="1278" width="7.6640625" customWidth="1"/>
    <col min="1279" max="1279" width="11.33203125" customWidth="1"/>
    <col min="1280" max="1280" width="3.88671875" customWidth="1"/>
    <col min="1281" max="1281" width="6" customWidth="1"/>
    <col min="1282" max="1282" width="2.44140625" customWidth="1"/>
    <col min="1283" max="1283" width="3" customWidth="1"/>
    <col min="1284" max="1284" width="0.33203125" customWidth="1"/>
    <col min="1286" max="1286" width="0.33203125" customWidth="1"/>
    <col min="1287" max="1287" width="3.33203125" customWidth="1"/>
    <col min="1522" max="1522" width="3.33203125" customWidth="1"/>
    <col min="1523" max="1523" width="6.109375" customWidth="1"/>
    <col min="1524" max="1524" width="3.33203125" customWidth="1"/>
    <col min="1525" max="1525" width="22" customWidth="1"/>
    <col min="1526" max="1526" width="5.109375" customWidth="1"/>
    <col min="1527" max="1527" width="4" customWidth="1"/>
    <col min="1529" max="1529" width="10" customWidth="1"/>
    <col min="1530" max="1530" width="2.44140625" customWidth="1"/>
    <col min="1531" max="1531" width="8" customWidth="1"/>
    <col min="1532" max="1532" width="12.33203125" customWidth="1"/>
    <col min="1533" max="1533" width="0.109375" customWidth="1"/>
    <col min="1534" max="1534" width="7.6640625" customWidth="1"/>
    <col min="1535" max="1535" width="11.33203125" customWidth="1"/>
    <col min="1536" max="1536" width="3.88671875" customWidth="1"/>
    <col min="1537" max="1537" width="6" customWidth="1"/>
    <col min="1538" max="1538" width="2.44140625" customWidth="1"/>
    <col min="1539" max="1539" width="3" customWidth="1"/>
    <col min="1540" max="1540" width="0.33203125" customWidth="1"/>
    <col min="1542" max="1542" width="0.33203125" customWidth="1"/>
    <col min="1543" max="1543" width="3.33203125" customWidth="1"/>
    <col min="1778" max="1778" width="3.33203125" customWidth="1"/>
    <col min="1779" max="1779" width="6.109375" customWidth="1"/>
    <col min="1780" max="1780" width="3.33203125" customWidth="1"/>
    <col min="1781" max="1781" width="22" customWidth="1"/>
    <col min="1782" max="1782" width="5.109375" customWidth="1"/>
    <col min="1783" max="1783" width="4" customWidth="1"/>
    <col min="1785" max="1785" width="10" customWidth="1"/>
    <col min="1786" max="1786" width="2.44140625" customWidth="1"/>
    <col min="1787" max="1787" width="8" customWidth="1"/>
    <col min="1788" max="1788" width="12.33203125" customWidth="1"/>
    <col min="1789" max="1789" width="0.109375" customWidth="1"/>
    <col min="1790" max="1790" width="7.6640625" customWidth="1"/>
    <col min="1791" max="1791" width="11.33203125" customWidth="1"/>
    <col min="1792" max="1792" width="3.88671875" customWidth="1"/>
    <col min="1793" max="1793" width="6" customWidth="1"/>
    <col min="1794" max="1794" width="2.44140625" customWidth="1"/>
    <col min="1795" max="1795" width="3" customWidth="1"/>
    <col min="1796" max="1796" width="0.33203125" customWidth="1"/>
    <col min="1798" max="1798" width="0.33203125" customWidth="1"/>
    <col min="1799" max="1799" width="3.33203125" customWidth="1"/>
    <col min="2034" max="2034" width="3.33203125" customWidth="1"/>
    <col min="2035" max="2035" width="6.109375" customWidth="1"/>
    <col min="2036" max="2036" width="3.33203125" customWidth="1"/>
    <col min="2037" max="2037" width="22" customWidth="1"/>
    <col min="2038" max="2038" width="5.109375" customWidth="1"/>
    <col min="2039" max="2039" width="4" customWidth="1"/>
    <col min="2041" max="2041" width="10" customWidth="1"/>
    <col min="2042" max="2042" width="2.44140625" customWidth="1"/>
    <col min="2043" max="2043" width="8" customWidth="1"/>
    <col min="2044" max="2044" width="12.33203125" customWidth="1"/>
    <col min="2045" max="2045" width="0.109375" customWidth="1"/>
    <col min="2046" max="2046" width="7.6640625" customWidth="1"/>
    <col min="2047" max="2047" width="11.33203125" customWidth="1"/>
    <col min="2048" max="2048" width="3.88671875" customWidth="1"/>
    <col min="2049" max="2049" width="6" customWidth="1"/>
    <col min="2050" max="2050" width="2.44140625" customWidth="1"/>
    <col min="2051" max="2051" width="3" customWidth="1"/>
    <col min="2052" max="2052" width="0.33203125" customWidth="1"/>
    <col min="2054" max="2054" width="0.33203125" customWidth="1"/>
    <col min="2055" max="2055" width="3.33203125" customWidth="1"/>
    <col min="2290" max="2290" width="3.33203125" customWidth="1"/>
    <col min="2291" max="2291" width="6.109375" customWidth="1"/>
    <col min="2292" max="2292" width="3.33203125" customWidth="1"/>
    <col min="2293" max="2293" width="22" customWidth="1"/>
    <col min="2294" max="2294" width="5.109375" customWidth="1"/>
    <col min="2295" max="2295" width="4" customWidth="1"/>
    <col min="2297" max="2297" width="10" customWidth="1"/>
    <col min="2298" max="2298" width="2.44140625" customWidth="1"/>
    <col min="2299" max="2299" width="8" customWidth="1"/>
    <col min="2300" max="2300" width="12.33203125" customWidth="1"/>
    <col min="2301" max="2301" width="0.109375" customWidth="1"/>
    <col min="2302" max="2302" width="7.6640625" customWidth="1"/>
    <col min="2303" max="2303" width="11.33203125" customWidth="1"/>
    <col min="2304" max="2304" width="3.88671875" customWidth="1"/>
    <col min="2305" max="2305" width="6" customWidth="1"/>
    <col min="2306" max="2306" width="2.44140625" customWidth="1"/>
    <col min="2307" max="2307" width="3" customWidth="1"/>
    <col min="2308" max="2308" width="0.33203125" customWidth="1"/>
    <col min="2310" max="2310" width="0.33203125" customWidth="1"/>
    <col min="2311" max="2311" width="3.33203125" customWidth="1"/>
    <col min="2546" max="2546" width="3.33203125" customWidth="1"/>
    <col min="2547" max="2547" width="6.109375" customWidth="1"/>
    <col min="2548" max="2548" width="3.33203125" customWidth="1"/>
    <col min="2549" max="2549" width="22" customWidth="1"/>
    <col min="2550" max="2550" width="5.109375" customWidth="1"/>
    <col min="2551" max="2551" width="4" customWidth="1"/>
    <col min="2553" max="2553" width="10" customWidth="1"/>
    <col min="2554" max="2554" width="2.44140625" customWidth="1"/>
    <col min="2555" max="2555" width="8" customWidth="1"/>
    <col min="2556" max="2556" width="12.33203125" customWidth="1"/>
    <col min="2557" max="2557" width="0.109375" customWidth="1"/>
    <col min="2558" max="2558" width="7.6640625" customWidth="1"/>
    <col min="2559" max="2559" width="11.33203125" customWidth="1"/>
    <col min="2560" max="2560" width="3.88671875" customWidth="1"/>
    <col min="2561" max="2561" width="6" customWidth="1"/>
    <col min="2562" max="2562" width="2.44140625" customWidth="1"/>
    <col min="2563" max="2563" width="3" customWidth="1"/>
    <col min="2564" max="2564" width="0.33203125" customWidth="1"/>
    <col min="2566" max="2566" width="0.33203125" customWidth="1"/>
    <col min="2567" max="2567" width="3.33203125" customWidth="1"/>
    <col min="2802" max="2802" width="3.33203125" customWidth="1"/>
    <col min="2803" max="2803" width="6.109375" customWidth="1"/>
    <col min="2804" max="2804" width="3.33203125" customWidth="1"/>
    <col min="2805" max="2805" width="22" customWidth="1"/>
    <col min="2806" max="2806" width="5.109375" customWidth="1"/>
    <col min="2807" max="2807" width="4" customWidth="1"/>
    <col min="2809" max="2809" width="10" customWidth="1"/>
    <col min="2810" max="2810" width="2.44140625" customWidth="1"/>
    <col min="2811" max="2811" width="8" customWidth="1"/>
    <col min="2812" max="2812" width="12.33203125" customWidth="1"/>
    <col min="2813" max="2813" width="0.109375" customWidth="1"/>
    <col min="2814" max="2814" width="7.6640625" customWidth="1"/>
    <col min="2815" max="2815" width="11.33203125" customWidth="1"/>
    <col min="2816" max="2816" width="3.88671875" customWidth="1"/>
    <col min="2817" max="2817" width="6" customWidth="1"/>
    <col min="2818" max="2818" width="2.44140625" customWidth="1"/>
    <col min="2819" max="2819" width="3" customWidth="1"/>
    <col min="2820" max="2820" width="0.33203125" customWidth="1"/>
    <col min="2822" max="2822" width="0.33203125" customWidth="1"/>
    <col min="2823" max="2823" width="3.33203125" customWidth="1"/>
    <col min="3058" max="3058" width="3.33203125" customWidth="1"/>
    <col min="3059" max="3059" width="6.109375" customWidth="1"/>
    <col min="3060" max="3060" width="3.33203125" customWidth="1"/>
    <col min="3061" max="3061" width="22" customWidth="1"/>
    <col min="3062" max="3062" width="5.109375" customWidth="1"/>
    <col min="3063" max="3063" width="4" customWidth="1"/>
    <col min="3065" max="3065" width="10" customWidth="1"/>
    <col min="3066" max="3066" width="2.44140625" customWidth="1"/>
    <col min="3067" max="3067" width="8" customWidth="1"/>
    <col min="3068" max="3068" width="12.33203125" customWidth="1"/>
    <col min="3069" max="3069" width="0.109375" customWidth="1"/>
    <col min="3070" max="3070" width="7.6640625" customWidth="1"/>
    <col min="3071" max="3071" width="11.33203125" customWidth="1"/>
    <col min="3072" max="3072" width="3.88671875" customWidth="1"/>
    <col min="3073" max="3073" width="6" customWidth="1"/>
    <col min="3074" max="3074" width="2.44140625" customWidth="1"/>
    <col min="3075" max="3075" width="3" customWidth="1"/>
    <col min="3076" max="3076" width="0.33203125" customWidth="1"/>
    <col min="3078" max="3078" width="0.33203125" customWidth="1"/>
    <col min="3079" max="3079" width="3.33203125" customWidth="1"/>
    <col min="3314" max="3314" width="3.33203125" customWidth="1"/>
    <col min="3315" max="3315" width="6.109375" customWidth="1"/>
    <col min="3316" max="3316" width="3.33203125" customWidth="1"/>
    <col min="3317" max="3317" width="22" customWidth="1"/>
    <col min="3318" max="3318" width="5.109375" customWidth="1"/>
    <col min="3319" max="3319" width="4" customWidth="1"/>
    <col min="3321" max="3321" width="10" customWidth="1"/>
    <col min="3322" max="3322" width="2.44140625" customWidth="1"/>
    <col min="3323" max="3323" width="8" customWidth="1"/>
    <col min="3324" max="3324" width="12.33203125" customWidth="1"/>
    <col min="3325" max="3325" width="0.109375" customWidth="1"/>
    <col min="3326" max="3326" width="7.6640625" customWidth="1"/>
    <col min="3327" max="3327" width="11.33203125" customWidth="1"/>
    <col min="3328" max="3328" width="3.88671875" customWidth="1"/>
    <col min="3329" max="3329" width="6" customWidth="1"/>
    <col min="3330" max="3330" width="2.44140625" customWidth="1"/>
    <col min="3331" max="3331" width="3" customWidth="1"/>
    <col min="3332" max="3332" width="0.33203125" customWidth="1"/>
    <col min="3334" max="3334" width="0.33203125" customWidth="1"/>
    <col min="3335" max="3335" width="3.33203125" customWidth="1"/>
    <col min="3570" max="3570" width="3.33203125" customWidth="1"/>
    <col min="3571" max="3571" width="6.109375" customWidth="1"/>
    <col min="3572" max="3572" width="3.33203125" customWidth="1"/>
    <col min="3573" max="3573" width="22" customWidth="1"/>
    <col min="3574" max="3574" width="5.109375" customWidth="1"/>
    <col min="3575" max="3575" width="4" customWidth="1"/>
    <col min="3577" max="3577" width="10" customWidth="1"/>
    <col min="3578" max="3578" width="2.44140625" customWidth="1"/>
    <col min="3579" max="3579" width="8" customWidth="1"/>
    <col min="3580" max="3580" width="12.33203125" customWidth="1"/>
    <col min="3581" max="3581" width="0.109375" customWidth="1"/>
    <col min="3582" max="3582" width="7.6640625" customWidth="1"/>
    <col min="3583" max="3583" width="11.33203125" customWidth="1"/>
    <col min="3584" max="3584" width="3.88671875" customWidth="1"/>
    <col min="3585" max="3585" width="6" customWidth="1"/>
    <col min="3586" max="3586" width="2.44140625" customWidth="1"/>
    <col min="3587" max="3587" width="3" customWidth="1"/>
    <col min="3588" max="3588" width="0.33203125" customWidth="1"/>
    <col min="3590" max="3590" width="0.33203125" customWidth="1"/>
    <col min="3591" max="3591" width="3.33203125" customWidth="1"/>
    <col min="3826" max="3826" width="3.33203125" customWidth="1"/>
    <col min="3827" max="3827" width="6.109375" customWidth="1"/>
    <col min="3828" max="3828" width="3.33203125" customWidth="1"/>
    <col min="3829" max="3829" width="22" customWidth="1"/>
    <col min="3830" max="3830" width="5.109375" customWidth="1"/>
    <col min="3831" max="3831" width="4" customWidth="1"/>
    <col min="3833" max="3833" width="10" customWidth="1"/>
    <col min="3834" max="3834" width="2.44140625" customWidth="1"/>
    <col min="3835" max="3835" width="8" customWidth="1"/>
    <col min="3836" max="3836" width="12.33203125" customWidth="1"/>
    <col min="3837" max="3837" width="0.109375" customWidth="1"/>
    <col min="3838" max="3838" width="7.6640625" customWidth="1"/>
    <col min="3839" max="3839" width="11.33203125" customWidth="1"/>
    <col min="3840" max="3840" width="3.88671875" customWidth="1"/>
    <col min="3841" max="3841" width="6" customWidth="1"/>
    <col min="3842" max="3842" width="2.44140625" customWidth="1"/>
    <col min="3843" max="3843" width="3" customWidth="1"/>
    <col min="3844" max="3844" width="0.33203125" customWidth="1"/>
    <col min="3846" max="3846" width="0.33203125" customWidth="1"/>
    <col min="3847" max="3847" width="3.33203125" customWidth="1"/>
    <col min="4082" max="4082" width="3.33203125" customWidth="1"/>
    <col min="4083" max="4083" width="6.109375" customWidth="1"/>
    <col min="4084" max="4084" width="3.33203125" customWidth="1"/>
    <col min="4085" max="4085" width="22" customWidth="1"/>
    <col min="4086" max="4086" width="5.109375" customWidth="1"/>
    <col min="4087" max="4087" width="4" customWidth="1"/>
    <col min="4089" max="4089" width="10" customWidth="1"/>
    <col min="4090" max="4090" width="2.44140625" customWidth="1"/>
    <col min="4091" max="4091" width="8" customWidth="1"/>
    <col min="4092" max="4092" width="12.33203125" customWidth="1"/>
    <col min="4093" max="4093" width="0.109375" customWidth="1"/>
    <col min="4094" max="4094" width="7.6640625" customWidth="1"/>
    <col min="4095" max="4095" width="11.33203125" customWidth="1"/>
    <col min="4096" max="4096" width="3.88671875" customWidth="1"/>
    <col min="4097" max="4097" width="6" customWidth="1"/>
    <col min="4098" max="4098" width="2.44140625" customWidth="1"/>
    <col min="4099" max="4099" width="3" customWidth="1"/>
    <col min="4100" max="4100" width="0.33203125" customWidth="1"/>
    <col min="4102" max="4102" width="0.33203125" customWidth="1"/>
    <col min="4103" max="4103" width="3.33203125" customWidth="1"/>
    <col min="4338" max="4338" width="3.33203125" customWidth="1"/>
    <col min="4339" max="4339" width="6.109375" customWidth="1"/>
    <col min="4340" max="4340" width="3.33203125" customWidth="1"/>
    <col min="4341" max="4341" width="22" customWidth="1"/>
    <col min="4342" max="4342" width="5.109375" customWidth="1"/>
    <col min="4343" max="4343" width="4" customWidth="1"/>
    <col min="4345" max="4345" width="10" customWidth="1"/>
    <col min="4346" max="4346" width="2.44140625" customWidth="1"/>
    <col min="4347" max="4347" width="8" customWidth="1"/>
    <col min="4348" max="4348" width="12.33203125" customWidth="1"/>
    <col min="4349" max="4349" width="0.109375" customWidth="1"/>
    <col min="4350" max="4350" width="7.6640625" customWidth="1"/>
    <col min="4351" max="4351" width="11.33203125" customWidth="1"/>
    <col min="4352" max="4352" width="3.88671875" customWidth="1"/>
    <col min="4353" max="4353" width="6" customWidth="1"/>
    <col min="4354" max="4354" width="2.44140625" customWidth="1"/>
    <col min="4355" max="4355" width="3" customWidth="1"/>
    <col min="4356" max="4356" width="0.33203125" customWidth="1"/>
    <col min="4358" max="4358" width="0.33203125" customWidth="1"/>
    <col min="4359" max="4359" width="3.33203125" customWidth="1"/>
    <col min="4594" max="4594" width="3.33203125" customWidth="1"/>
    <col min="4595" max="4595" width="6.109375" customWidth="1"/>
    <col min="4596" max="4596" width="3.33203125" customWidth="1"/>
    <col min="4597" max="4597" width="22" customWidth="1"/>
    <col min="4598" max="4598" width="5.109375" customWidth="1"/>
    <col min="4599" max="4599" width="4" customWidth="1"/>
    <col min="4601" max="4601" width="10" customWidth="1"/>
    <col min="4602" max="4602" width="2.44140625" customWidth="1"/>
    <col min="4603" max="4603" width="8" customWidth="1"/>
    <col min="4604" max="4604" width="12.33203125" customWidth="1"/>
    <col min="4605" max="4605" width="0.109375" customWidth="1"/>
    <col min="4606" max="4606" width="7.6640625" customWidth="1"/>
    <col min="4607" max="4607" width="11.33203125" customWidth="1"/>
    <col min="4608" max="4608" width="3.88671875" customWidth="1"/>
    <col min="4609" max="4609" width="6" customWidth="1"/>
    <col min="4610" max="4610" width="2.44140625" customWidth="1"/>
    <col min="4611" max="4611" width="3" customWidth="1"/>
    <col min="4612" max="4612" width="0.33203125" customWidth="1"/>
    <col min="4614" max="4614" width="0.33203125" customWidth="1"/>
    <col min="4615" max="4615" width="3.33203125" customWidth="1"/>
    <col min="4850" max="4850" width="3.33203125" customWidth="1"/>
    <col min="4851" max="4851" width="6.109375" customWidth="1"/>
    <col min="4852" max="4852" width="3.33203125" customWidth="1"/>
    <col min="4853" max="4853" width="22" customWidth="1"/>
    <col min="4854" max="4854" width="5.109375" customWidth="1"/>
    <col min="4855" max="4855" width="4" customWidth="1"/>
    <col min="4857" max="4857" width="10" customWidth="1"/>
    <col min="4858" max="4858" width="2.44140625" customWidth="1"/>
    <col min="4859" max="4859" width="8" customWidth="1"/>
    <col min="4860" max="4860" width="12.33203125" customWidth="1"/>
    <col min="4861" max="4861" width="0.109375" customWidth="1"/>
    <col min="4862" max="4862" width="7.6640625" customWidth="1"/>
    <col min="4863" max="4863" width="11.33203125" customWidth="1"/>
    <col min="4864" max="4864" width="3.88671875" customWidth="1"/>
    <col min="4865" max="4865" width="6" customWidth="1"/>
    <col min="4866" max="4866" width="2.44140625" customWidth="1"/>
    <col min="4867" max="4867" width="3" customWidth="1"/>
    <col min="4868" max="4868" width="0.33203125" customWidth="1"/>
    <col min="4870" max="4870" width="0.33203125" customWidth="1"/>
    <col min="4871" max="4871" width="3.33203125" customWidth="1"/>
    <col min="5106" max="5106" width="3.33203125" customWidth="1"/>
    <col min="5107" max="5107" width="6.109375" customWidth="1"/>
    <col min="5108" max="5108" width="3.33203125" customWidth="1"/>
    <col min="5109" max="5109" width="22" customWidth="1"/>
    <col min="5110" max="5110" width="5.109375" customWidth="1"/>
    <col min="5111" max="5111" width="4" customWidth="1"/>
    <col min="5113" max="5113" width="10" customWidth="1"/>
    <col min="5114" max="5114" width="2.44140625" customWidth="1"/>
    <col min="5115" max="5115" width="8" customWidth="1"/>
    <col min="5116" max="5116" width="12.33203125" customWidth="1"/>
    <col min="5117" max="5117" width="0.109375" customWidth="1"/>
    <col min="5118" max="5118" width="7.6640625" customWidth="1"/>
    <col min="5119" max="5119" width="11.33203125" customWidth="1"/>
    <col min="5120" max="5120" width="3.88671875" customWidth="1"/>
    <col min="5121" max="5121" width="6" customWidth="1"/>
    <col min="5122" max="5122" width="2.44140625" customWidth="1"/>
    <col min="5123" max="5123" width="3" customWidth="1"/>
    <col min="5124" max="5124" width="0.33203125" customWidth="1"/>
    <col min="5126" max="5126" width="0.33203125" customWidth="1"/>
    <col min="5127" max="5127" width="3.33203125" customWidth="1"/>
    <col min="5362" max="5362" width="3.33203125" customWidth="1"/>
    <col min="5363" max="5363" width="6.109375" customWidth="1"/>
    <col min="5364" max="5364" width="3.33203125" customWidth="1"/>
    <col min="5365" max="5365" width="22" customWidth="1"/>
    <col min="5366" max="5366" width="5.109375" customWidth="1"/>
    <col min="5367" max="5367" width="4" customWidth="1"/>
    <col min="5369" max="5369" width="10" customWidth="1"/>
    <col min="5370" max="5370" width="2.44140625" customWidth="1"/>
    <col min="5371" max="5371" width="8" customWidth="1"/>
    <col min="5372" max="5372" width="12.33203125" customWidth="1"/>
    <col min="5373" max="5373" width="0.109375" customWidth="1"/>
    <col min="5374" max="5374" width="7.6640625" customWidth="1"/>
    <col min="5375" max="5375" width="11.33203125" customWidth="1"/>
    <col min="5376" max="5376" width="3.88671875" customWidth="1"/>
    <col min="5377" max="5377" width="6" customWidth="1"/>
    <col min="5378" max="5378" width="2.44140625" customWidth="1"/>
    <col min="5379" max="5379" width="3" customWidth="1"/>
    <col min="5380" max="5380" width="0.33203125" customWidth="1"/>
    <col min="5382" max="5382" width="0.33203125" customWidth="1"/>
    <col min="5383" max="5383" width="3.33203125" customWidth="1"/>
    <col min="5618" max="5618" width="3.33203125" customWidth="1"/>
    <col min="5619" max="5619" width="6.109375" customWidth="1"/>
    <col min="5620" max="5620" width="3.33203125" customWidth="1"/>
    <col min="5621" max="5621" width="22" customWidth="1"/>
    <col min="5622" max="5622" width="5.109375" customWidth="1"/>
    <col min="5623" max="5623" width="4" customWidth="1"/>
    <col min="5625" max="5625" width="10" customWidth="1"/>
    <col min="5626" max="5626" width="2.44140625" customWidth="1"/>
    <col min="5627" max="5627" width="8" customWidth="1"/>
    <col min="5628" max="5628" width="12.33203125" customWidth="1"/>
    <col min="5629" max="5629" width="0.109375" customWidth="1"/>
    <col min="5630" max="5630" width="7.6640625" customWidth="1"/>
    <col min="5631" max="5631" width="11.33203125" customWidth="1"/>
    <col min="5632" max="5632" width="3.88671875" customWidth="1"/>
    <col min="5633" max="5633" width="6" customWidth="1"/>
    <col min="5634" max="5634" width="2.44140625" customWidth="1"/>
    <col min="5635" max="5635" width="3" customWidth="1"/>
    <col min="5636" max="5636" width="0.33203125" customWidth="1"/>
    <col min="5638" max="5638" width="0.33203125" customWidth="1"/>
    <col min="5639" max="5639" width="3.33203125" customWidth="1"/>
    <col min="5874" max="5874" width="3.33203125" customWidth="1"/>
    <col min="5875" max="5875" width="6.109375" customWidth="1"/>
    <col min="5876" max="5876" width="3.33203125" customWidth="1"/>
    <col min="5877" max="5877" width="22" customWidth="1"/>
    <col min="5878" max="5878" width="5.109375" customWidth="1"/>
    <col min="5879" max="5879" width="4" customWidth="1"/>
    <col min="5881" max="5881" width="10" customWidth="1"/>
    <col min="5882" max="5882" width="2.44140625" customWidth="1"/>
    <col min="5883" max="5883" width="8" customWidth="1"/>
    <col min="5884" max="5884" width="12.33203125" customWidth="1"/>
    <col min="5885" max="5885" width="0.109375" customWidth="1"/>
    <col min="5886" max="5886" width="7.6640625" customWidth="1"/>
    <col min="5887" max="5887" width="11.33203125" customWidth="1"/>
    <col min="5888" max="5888" width="3.88671875" customWidth="1"/>
    <col min="5889" max="5889" width="6" customWidth="1"/>
    <col min="5890" max="5890" width="2.44140625" customWidth="1"/>
    <col min="5891" max="5891" width="3" customWidth="1"/>
    <col min="5892" max="5892" width="0.33203125" customWidth="1"/>
    <col min="5894" max="5894" width="0.33203125" customWidth="1"/>
    <col min="5895" max="5895" width="3.33203125" customWidth="1"/>
    <col min="6130" max="6130" width="3.33203125" customWidth="1"/>
    <col min="6131" max="6131" width="6.109375" customWidth="1"/>
    <col min="6132" max="6132" width="3.33203125" customWidth="1"/>
    <col min="6133" max="6133" width="22" customWidth="1"/>
    <col min="6134" max="6134" width="5.109375" customWidth="1"/>
    <col min="6135" max="6135" width="4" customWidth="1"/>
    <col min="6137" max="6137" width="10" customWidth="1"/>
    <col min="6138" max="6138" width="2.44140625" customWidth="1"/>
    <col min="6139" max="6139" width="8" customWidth="1"/>
    <col min="6140" max="6140" width="12.33203125" customWidth="1"/>
    <col min="6141" max="6141" width="0.109375" customWidth="1"/>
    <col min="6142" max="6142" width="7.6640625" customWidth="1"/>
    <col min="6143" max="6143" width="11.33203125" customWidth="1"/>
    <col min="6144" max="6144" width="3.88671875" customWidth="1"/>
    <col min="6145" max="6145" width="6" customWidth="1"/>
    <col min="6146" max="6146" width="2.44140625" customWidth="1"/>
    <col min="6147" max="6147" width="3" customWidth="1"/>
    <col min="6148" max="6148" width="0.33203125" customWidth="1"/>
    <col min="6150" max="6150" width="0.33203125" customWidth="1"/>
    <col min="6151" max="6151" width="3.33203125" customWidth="1"/>
    <col min="6386" max="6386" width="3.33203125" customWidth="1"/>
    <col min="6387" max="6387" width="6.109375" customWidth="1"/>
    <col min="6388" max="6388" width="3.33203125" customWidth="1"/>
    <col min="6389" max="6389" width="22" customWidth="1"/>
    <col min="6390" max="6390" width="5.109375" customWidth="1"/>
    <col min="6391" max="6391" width="4" customWidth="1"/>
    <col min="6393" max="6393" width="10" customWidth="1"/>
    <col min="6394" max="6394" width="2.44140625" customWidth="1"/>
    <col min="6395" max="6395" width="8" customWidth="1"/>
    <col min="6396" max="6396" width="12.33203125" customWidth="1"/>
    <col min="6397" max="6397" width="0.109375" customWidth="1"/>
    <col min="6398" max="6398" width="7.6640625" customWidth="1"/>
    <col min="6399" max="6399" width="11.33203125" customWidth="1"/>
    <col min="6400" max="6400" width="3.88671875" customWidth="1"/>
    <col min="6401" max="6401" width="6" customWidth="1"/>
    <col min="6402" max="6402" width="2.44140625" customWidth="1"/>
    <col min="6403" max="6403" width="3" customWidth="1"/>
    <col min="6404" max="6404" width="0.33203125" customWidth="1"/>
    <col min="6406" max="6406" width="0.33203125" customWidth="1"/>
    <col min="6407" max="6407" width="3.33203125" customWidth="1"/>
    <col min="6642" max="6642" width="3.33203125" customWidth="1"/>
    <col min="6643" max="6643" width="6.109375" customWidth="1"/>
    <col min="6644" max="6644" width="3.33203125" customWidth="1"/>
    <col min="6645" max="6645" width="22" customWidth="1"/>
    <col min="6646" max="6646" width="5.109375" customWidth="1"/>
    <col min="6647" max="6647" width="4" customWidth="1"/>
    <col min="6649" max="6649" width="10" customWidth="1"/>
    <col min="6650" max="6650" width="2.44140625" customWidth="1"/>
    <col min="6651" max="6651" width="8" customWidth="1"/>
    <col min="6652" max="6652" width="12.33203125" customWidth="1"/>
    <col min="6653" max="6653" width="0.109375" customWidth="1"/>
    <col min="6654" max="6654" width="7.6640625" customWidth="1"/>
    <col min="6655" max="6655" width="11.33203125" customWidth="1"/>
    <col min="6656" max="6656" width="3.88671875" customWidth="1"/>
    <col min="6657" max="6657" width="6" customWidth="1"/>
    <col min="6658" max="6658" width="2.44140625" customWidth="1"/>
    <col min="6659" max="6659" width="3" customWidth="1"/>
    <col min="6660" max="6660" width="0.33203125" customWidth="1"/>
    <col min="6662" max="6662" width="0.33203125" customWidth="1"/>
    <col min="6663" max="6663" width="3.33203125" customWidth="1"/>
    <col min="6898" max="6898" width="3.33203125" customWidth="1"/>
    <col min="6899" max="6899" width="6.109375" customWidth="1"/>
    <col min="6900" max="6900" width="3.33203125" customWidth="1"/>
    <col min="6901" max="6901" width="22" customWidth="1"/>
    <col min="6902" max="6902" width="5.109375" customWidth="1"/>
    <col min="6903" max="6903" width="4" customWidth="1"/>
    <col min="6905" max="6905" width="10" customWidth="1"/>
    <col min="6906" max="6906" width="2.44140625" customWidth="1"/>
    <col min="6907" max="6907" width="8" customWidth="1"/>
    <col min="6908" max="6908" width="12.33203125" customWidth="1"/>
    <col min="6909" max="6909" width="0.109375" customWidth="1"/>
    <col min="6910" max="6910" width="7.6640625" customWidth="1"/>
    <col min="6911" max="6911" width="11.33203125" customWidth="1"/>
    <col min="6912" max="6912" width="3.88671875" customWidth="1"/>
    <col min="6913" max="6913" width="6" customWidth="1"/>
    <col min="6914" max="6914" width="2.44140625" customWidth="1"/>
    <col min="6915" max="6915" width="3" customWidth="1"/>
    <col min="6916" max="6916" width="0.33203125" customWidth="1"/>
    <col min="6918" max="6918" width="0.33203125" customWidth="1"/>
    <col min="6919" max="6919" width="3.33203125" customWidth="1"/>
    <col min="7154" max="7154" width="3.33203125" customWidth="1"/>
    <col min="7155" max="7155" width="6.109375" customWidth="1"/>
    <col min="7156" max="7156" width="3.33203125" customWidth="1"/>
    <col min="7157" max="7157" width="22" customWidth="1"/>
    <col min="7158" max="7158" width="5.109375" customWidth="1"/>
    <col min="7159" max="7159" width="4" customWidth="1"/>
    <col min="7161" max="7161" width="10" customWidth="1"/>
    <col min="7162" max="7162" width="2.44140625" customWidth="1"/>
    <col min="7163" max="7163" width="8" customWidth="1"/>
    <col min="7164" max="7164" width="12.33203125" customWidth="1"/>
    <col min="7165" max="7165" width="0.109375" customWidth="1"/>
    <col min="7166" max="7166" width="7.6640625" customWidth="1"/>
    <col min="7167" max="7167" width="11.33203125" customWidth="1"/>
    <col min="7168" max="7168" width="3.88671875" customWidth="1"/>
    <col min="7169" max="7169" width="6" customWidth="1"/>
    <col min="7170" max="7170" width="2.44140625" customWidth="1"/>
    <col min="7171" max="7171" width="3" customWidth="1"/>
    <col min="7172" max="7172" width="0.33203125" customWidth="1"/>
    <col min="7174" max="7174" width="0.33203125" customWidth="1"/>
    <col min="7175" max="7175" width="3.33203125" customWidth="1"/>
    <col min="7410" max="7410" width="3.33203125" customWidth="1"/>
    <col min="7411" max="7411" width="6.109375" customWidth="1"/>
    <col min="7412" max="7412" width="3.33203125" customWidth="1"/>
    <col min="7413" max="7413" width="22" customWidth="1"/>
    <col min="7414" max="7414" width="5.109375" customWidth="1"/>
    <col min="7415" max="7415" width="4" customWidth="1"/>
    <col min="7417" max="7417" width="10" customWidth="1"/>
    <col min="7418" max="7418" width="2.44140625" customWidth="1"/>
    <col min="7419" max="7419" width="8" customWidth="1"/>
    <col min="7420" max="7420" width="12.33203125" customWidth="1"/>
    <col min="7421" max="7421" width="0.109375" customWidth="1"/>
    <col min="7422" max="7422" width="7.6640625" customWidth="1"/>
    <col min="7423" max="7423" width="11.33203125" customWidth="1"/>
    <col min="7424" max="7424" width="3.88671875" customWidth="1"/>
    <col min="7425" max="7425" width="6" customWidth="1"/>
    <col min="7426" max="7426" width="2.44140625" customWidth="1"/>
    <col min="7427" max="7427" width="3" customWidth="1"/>
    <col min="7428" max="7428" width="0.33203125" customWidth="1"/>
    <col min="7430" max="7430" width="0.33203125" customWidth="1"/>
    <col min="7431" max="7431" width="3.33203125" customWidth="1"/>
    <col min="7666" max="7666" width="3.33203125" customWidth="1"/>
    <col min="7667" max="7667" width="6.109375" customWidth="1"/>
    <col min="7668" max="7668" width="3.33203125" customWidth="1"/>
    <col min="7669" max="7669" width="22" customWidth="1"/>
    <col min="7670" max="7670" width="5.109375" customWidth="1"/>
    <col min="7671" max="7671" width="4" customWidth="1"/>
    <col min="7673" max="7673" width="10" customWidth="1"/>
    <col min="7674" max="7674" width="2.44140625" customWidth="1"/>
    <col min="7675" max="7675" width="8" customWidth="1"/>
    <col min="7676" max="7676" width="12.33203125" customWidth="1"/>
    <col min="7677" max="7677" width="0.109375" customWidth="1"/>
    <col min="7678" max="7678" width="7.6640625" customWidth="1"/>
    <col min="7679" max="7679" width="11.33203125" customWidth="1"/>
    <col min="7680" max="7680" width="3.88671875" customWidth="1"/>
    <col min="7681" max="7681" width="6" customWidth="1"/>
    <col min="7682" max="7682" width="2.44140625" customWidth="1"/>
    <col min="7683" max="7683" width="3" customWidth="1"/>
    <col min="7684" max="7684" width="0.33203125" customWidth="1"/>
    <col min="7686" max="7686" width="0.33203125" customWidth="1"/>
    <col min="7687" max="7687" width="3.33203125" customWidth="1"/>
    <col min="7922" max="7922" width="3.33203125" customWidth="1"/>
    <col min="7923" max="7923" width="6.109375" customWidth="1"/>
    <col min="7924" max="7924" width="3.33203125" customWidth="1"/>
    <col min="7925" max="7925" width="22" customWidth="1"/>
    <col min="7926" max="7926" width="5.109375" customWidth="1"/>
    <col min="7927" max="7927" width="4" customWidth="1"/>
    <col min="7929" max="7929" width="10" customWidth="1"/>
    <col min="7930" max="7930" width="2.44140625" customWidth="1"/>
    <col min="7931" max="7931" width="8" customWidth="1"/>
    <col min="7932" max="7932" width="12.33203125" customWidth="1"/>
    <col min="7933" max="7933" width="0.109375" customWidth="1"/>
    <col min="7934" max="7934" width="7.6640625" customWidth="1"/>
    <col min="7935" max="7935" width="11.33203125" customWidth="1"/>
    <col min="7936" max="7936" width="3.88671875" customWidth="1"/>
    <col min="7937" max="7937" width="6" customWidth="1"/>
    <col min="7938" max="7938" width="2.44140625" customWidth="1"/>
    <col min="7939" max="7939" width="3" customWidth="1"/>
    <col min="7940" max="7940" width="0.33203125" customWidth="1"/>
    <col min="7942" max="7942" width="0.33203125" customWidth="1"/>
    <col min="7943" max="7943" width="3.33203125" customWidth="1"/>
    <col min="8178" max="8178" width="3.33203125" customWidth="1"/>
    <col min="8179" max="8179" width="6.109375" customWidth="1"/>
    <col min="8180" max="8180" width="3.33203125" customWidth="1"/>
    <col min="8181" max="8181" width="22" customWidth="1"/>
    <col min="8182" max="8182" width="5.109375" customWidth="1"/>
    <col min="8183" max="8183" width="4" customWidth="1"/>
    <col min="8185" max="8185" width="10" customWidth="1"/>
    <col min="8186" max="8186" width="2.44140625" customWidth="1"/>
    <col min="8187" max="8187" width="8" customWidth="1"/>
    <col min="8188" max="8188" width="12.33203125" customWidth="1"/>
    <col min="8189" max="8189" width="0.109375" customWidth="1"/>
    <col min="8190" max="8190" width="7.6640625" customWidth="1"/>
    <col min="8191" max="8191" width="11.33203125" customWidth="1"/>
    <col min="8192" max="8192" width="3.88671875" customWidth="1"/>
    <col min="8193" max="8193" width="6" customWidth="1"/>
    <col min="8194" max="8194" width="2.44140625" customWidth="1"/>
    <col min="8195" max="8195" width="3" customWidth="1"/>
    <col min="8196" max="8196" width="0.33203125" customWidth="1"/>
    <col min="8198" max="8198" width="0.33203125" customWidth="1"/>
    <col min="8199" max="8199" width="3.33203125" customWidth="1"/>
    <col min="8434" max="8434" width="3.33203125" customWidth="1"/>
    <col min="8435" max="8435" width="6.109375" customWidth="1"/>
    <col min="8436" max="8436" width="3.33203125" customWidth="1"/>
    <col min="8437" max="8437" width="22" customWidth="1"/>
    <col min="8438" max="8438" width="5.109375" customWidth="1"/>
    <col min="8439" max="8439" width="4" customWidth="1"/>
    <col min="8441" max="8441" width="10" customWidth="1"/>
    <col min="8442" max="8442" width="2.44140625" customWidth="1"/>
    <col min="8443" max="8443" width="8" customWidth="1"/>
    <col min="8444" max="8444" width="12.33203125" customWidth="1"/>
    <col min="8445" max="8445" width="0.109375" customWidth="1"/>
    <col min="8446" max="8446" width="7.6640625" customWidth="1"/>
    <col min="8447" max="8447" width="11.33203125" customWidth="1"/>
    <col min="8448" max="8448" width="3.88671875" customWidth="1"/>
    <col min="8449" max="8449" width="6" customWidth="1"/>
    <col min="8450" max="8450" width="2.44140625" customWidth="1"/>
    <col min="8451" max="8451" width="3" customWidth="1"/>
    <col min="8452" max="8452" width="0.33203125" customWidth="1"/>
    <col min="8454" max="8454" width="0.33203125" customWidth="1"/>
    <col min="8455" max="8455" width="3.33203125" customWidth="1"/>
    <col min="8690" max="8690" width="3.33203125" customWidth="1"/>
    <col min="8691" max="8691" width="6.109375" customWidth="1"/>
    <col min="8692" max="8692" width="3.33203125" customWidth="1"/>
    <col min="8693" max="8693" width="22" customWidth="1"/>
    <col min="8694" max="8694" width="5.109375" customWidth="1"/>
    <col min="8695" max="8695" width="4" customWidth="1"/>
    <col min="8697" max="8697" width="10" customWidth="1"/>
    <col min="8698" max="8698" width="2.44140625" customWidth="1"/>
    <col min="8699" max="8699" width="8" customWidth="1"/>
    <col min="8700" max="8700" width="12.33203125" customWidth="1"/>
    <col min="8701" max="8701" width="0.109375" customWidth="1"/>
    <col min="8702" max="8702" width="7.6640625" customWidth="1"/>
    <col min="8703" max="8703" width="11.33203125" customWidth="1"/>
    <col min="8704" max="8704" width="3.88671875" customWidth="1"/>
    <col min="8705" max="8705" width="6" customWidth="1"/>
    <col min="8706" max="8706" width="2.44140625" customWidth="1"/>
    <col min="8707" max="8707" width="3" customWidth="1"/>
    <col min="8708" max="8708" width="0.33203125" customWidth="1"/>
    <col min="8710" max="8710" width="0.33203125" customWidth="1"/>
    <col min="8711" max="8711" width="3.33203125" customWidth="1"/>
    <col min="8946" max="8946" width="3.33203125" customWidth="1"/>
    <col min="8947" max="8947" width="6.109375" customWidth="1"/>
    <col min="8948" max="8948" width="3.33203125" customWidth="1"/>
    <col min="8949" max="8949" width="22" customWidth="1"/>
    <col min="8950" max="8950" width="5.109375" customWidth="1"/>
    <col min="8951" max="8951" width="4" customWidth="1"/>
    <col min="8953" max="8953" width="10" customWidth="1"/>
    <col min="8954" max="8954" width="2.44140625" customWidth="1"/>
    <col min="8955" max="8955" width="8" customWidth="1"/>
    <col min="8956" max="8956" width="12.33203125" customWidth="1"/>
    <col min="8957" max="8957" width="0.109375" customWidth="1"/>
    <col min="8958" max="8958" width="7.6640625" customWidth="1"/>
    <col min="8959" max="8959" width="11.33203125" customWidth="1"/>
    <col min="8960" max="8960" width="3.88671875" customWidth="1"/>
    <col min="8961" max="8961" width="6" customWidth="1"/>
    <col min="8962" max="8962" width="2.44140625" customWidth="1"/>
    <col min="8963" max="8963" width="3" customWidth="1"/>
    <col min="8964" max="8964" width="0.33203125" customWidth="1"/>
    <col min="8966" max="8966" width="0.33203125" customWidth="1"/>
    <col min="8967" max="8967" width="3.33203125" customWidth="1"/>
    <col min="9202" max="9202" width="3.33203125" customWidth="1"/>
    <col min="9203" max="9203" width="6.109375" customWidth="1"/>
    <col min="9204" max="9204" width="3.33203125" customWidth="1"/>
    <col min="9205" max="9205" width="22" customWidth="1"/>
    <col min="9206" max="9206" width="5.109375" customWidth="1"/>
    <col min="9207" max="9207" width="4" customWidth="1"/>
    <col min="9209" max="9209" width="10" customWidth="1"/>
    <col min="9210" max="9210" width="2.44140625" customWidth="1"/>
    <col min="9211" max="9211" width="8" customWidth="1"/>
    <col min="9212" max="9212" width="12.33203125" customWidth="1"/>
    <col min="9213" max="9213" width="0.109375" customWidth="1"/>
    <col min="9214" max="9214" width="7.6640625" customWidth="1"/>
    <col min="9215" max="9215" width="11.33203125" customWidth="1"/>
    <col min="9216" max="9216" width="3.88671875" customWidth="1"/>
    <col min="9217" max="9217" width="6" customWidth="1"/>
    <col min="9218" max="9218" width="2.44140625" customWidth="1"/>
    <col min="9219" max="9219" width="3" customWidth="1"/>
    <col min="9220" max="9220" width="0.33203125" customWidth="1"/>
    <col min="9222" max="9222" width="0.33203125" customWidth="1"/>
    <col min="9223" max="9223" width="3.33203125" customWidth="1"/>
    <col min="9458" max="9458" width="3.33203125" customWidth="1"/>
    <col min="9459" max="9459" width="6.109375" customWidth="1"/>
    <col min="9460" max="9460" width="3.33203125" customWidth="1"/>
    <col min="9461" max="9461" width="22" customWidth="1"/>
    <col min="9462" max="9462" width="5.109375" customWidth="1"/>
    <col min="9463" max="9463" width="4" customWidth="1"/>
    <col min="9465" max="9465" width="10" customWidth="1"/>
    <col min="9466" max="9466" width="2.44140625" customWidth="1"/>
    <col min="9467" max="9467" width="8" customWidth="1"/>
    <col min="9468" max="9468" width="12.33203125" customWidth="1"/>
    <col min="9469" max="9469" width="0.109375" customWidth="1"/>
    <col min="9470" max="9470" width="7.6640625" customWidth="1"/>
    <col min="9471" max="9471" width="11.33203125" customWidth="1"/>
    <col min="9472" max="9472" width="3.88671875" customWidth="1"/>
    <col min="9473" max="9473" width="6" customWidth="1"/>
    <col min="9474" max="9474" width="2.44140625" customWidth="1"/>
    <col min="9475" max="9475" width="3" customWidth="1"/>
    <col min="9476" max="9476" width="0.33203125" customWidth="1"/>
    <col min="9478" max="9478" width="0.33203125" customWidth="1"/>
    <col min="9479" max="9479" width="3.33203125" customWidth="1"/>
    <col min="9714" max="9714" width="3.33203125" customWidth="1"/>
    <col min="9715" max="9715" width="6.109375" customWidth="1"/>
    <col min="9716" max="9716" width="3.33203125" customWidth="1"/>
    <col min="9717" max="9717" width="22" customWidth="1"/>
    <col min="9718" max="9718" width="5.109375" customWidth="1"/>
    <col min="9719" max="9719" width="4" customWidth="1"/>
    <col min="9721" max="9721" width="10" customWidth="1"/>
    <col min="9722" max="9722" width="2.44140625" customWidth="1"/>
    <col min="9723" max="9723" width="8" customWidth="1"/>
    <col min="9724" max="9724" width="12.33203125" customWidth="1"/>
    <col min="9725" max="9725" width="0.109375" customWidth="1"/>
    <col min="9726" max="9726" width="7.6640625" customWidth="1"/>
    <col min="9727" max="9727" width="11.33203125" customWidth="1"/>
    <col min="9728" max="9728" width="3.88671875" customWidth="1"/>
    <col min="9729" max="9729" width="6" customWidth="1"/>
    <col min="9730" max="9730" width="2.44140625" customWidth="1"/>
    <col min="9731" max="9731" width="3" customWidth="1"/>
    <col min="9732" max="9732" width="0.33203125" customWidth="1"/>
    <col min="9734" max="9734" width="0.33203125" customWidth="1"/>
    <col min="9735" max="9735" width="3.33203125" customWidth="1"/>
    <col min="9970" max="9970" width="3.33203125" customWidth="1"/>
    <col min="9971" max="9971" width="6.109375" customWidth="1"/>
    <col min="9972" max="9972" width="3.33203125" customWidth="1"/>
    <col min="9973" max="9973" width="22" customWidth="1"/>
    <col min="9974" max="9974" width="5.109375" customWidth="1"/>
    <col min="9975" max="9975" width="4" customWidth="1"/>
    <col min="9977" max="9977" width="10" customWidth="1"/>
    <col min="9978" max="9978" width="2.44140625" customWidth="1"/>
    <col min="9979" max="9979" width="8" customWidth="1"/>
    <col min="9980" max="9980" width="12.33203125" customWidth="1"/>
    <col min="9981" max="9981" width="0.109375" customWidth="1"/>
    <col min="9982" max="9982" width="7.6640625" customWidth="1"/>
    <col min="9983" max="9983" width="11.33203125" customWidth="1"/>
    <col min="9984" max="9984" width="3.88671875" customWidth="1"/>
    <col min="9985" max="9985" width="6" customWidth="1"/>
    <col min="9986" max="9986" width="2.44140625" customWidth="1"/>
    <col min="9987" max="9987" width="3" customWidth="1"/>
    <col min="9988" max="9988" width="0.33203125" customWidth="1"/>
    <col min="9990" max="9990" width="0.33203125" customWidth="1"/>
    <col min="9991" max="9991" width="3.33203125" customWidth="1"/>
    <col min="10226" max="10226" width="3.33203125" customWidth="1"/>
    <col min="10227" max="10227" width="6.109375" customWidth="1"/>
    <col min="10228" max="10228" width="3.33203125" customWidth="1"/>
    <col min="10229" max="10229" width="22" customWidth="1"/>
    <col min="10230" max="10230" width="5.109375" customWidth="1"/>
    <col min="10231" max="10231" width="4" customWidth="1"/>
    <col min="10233" max="10233" width="10" customWidth="1"/>
    <col min="10234" max="10234" width="2.44140625" customWidth="1"/>
    <col min="10235" max="10235" width="8" customWidth="1"/>
    <col min="10236" max="10236" width="12.33203125" customWidth="1"/>
    <col min="10237" max="10237" width="0.109375" customWidth="1"/>
    <col min="10238" max="10238" width="7.6640625" customWidth="1"/>
    <col min="10239" max="10239" width="11.33203125" customWidth="1"/>
    <col min="10240" max="10240" width="3.88671875" customWidth="1"/>
    <col min="10241" max="10241" width="6" customWidth="1"/>
    <col min="10242" max="10242" width="2.44140625" customWidth="1"/>
    <col min="10243" max="10243" width="3" customWidth="1"/>
    <col min="10244" max="10244" width="0.33203125" customWidth="1"/>
    <col min="10246" max="10246" width="0.33203125" customWidth="1"/>
    <col min="10247" max="10247" width="3.33203125" customWidth="1"/>
    <col min="10482" max="10482" width="3.33203125" customWidth="1"/>
    <col min="10483" max="10483" width="6.109375" customWidth="1"/>
    <col min="10484" max="10484" width="3.33203125" customWidth="1"/>
    <col min="10485" max="10485" width="22" customWidth="1"/>
    <col min="10486" max="10486" width="5.109375" customWidth="1"/>
    <col min="10487" max="10487" width="4" customWidth="1"/>
    <col min="10489" max="10489" width="10" customWidth="1"/>
    <col min="10490" max="10490" width="2.44140625" customWidth="1"/>
    <col min="10491" max="10491" width="8" customWidth="1"/>
    <col min="10492" max="10492" width="12.33203125" customWidth="1"/>
    <col min="10493" max="10493" width="0.109375" customWidth="1"/>
    <col min="10494" max="10494" width="7.6640625" customWidth="1"/>
    <col min="10495" max="10495" width="11.33203125" customWidth="1"/>
    <col min="10496" max="10496" width="3.88671875" customWidth="1"/>
    <col min="10497" max="10497" width="6" customWidth="1"/>
    <col min="10498" max="10498" width="2.44140625" customWidth="1"/>
    <col min="10499" max="10499" width="3" customWidth="1"/>
    <col min="10500" max="10500" width="0.33203125" customWidth="1"/>
    <col min="10502" max="10502" width="0.33203125" customWidth="1"/>
    <col min="10503" max="10503" width="3.33203125" customWidth="1"/>
    <col min="10738" max="10738" width="3.33203125" customWidth="1"/>
    <col min="10739" max="10739" width="6.109375" customWidth="1"/>
    <col min="10740" max="10740" width="3.33203125" customWidth="1"/>
    <col min="10741" max="10741" width="22" customWidth="1"/>
    <col min="10742" max="10742" width="5.109375" customWidth="1"/>
    <col min="10743" max="10743" width="4" customWidth="1"/>
    <col min="10745" max="10745" width="10" customWidth="1"/>
    <col min="10746" max="10746" width="2.44140625" customWidth="1"/>
    <col min="10747" max="10747" width="8" customWidth="1"/>
    <col min="10748" max="10748" width="12.33203125" customWidth="1"/>
    <col min="10749" max="10749" width="0.109375" customWidth="1"/>
    <col min="10750" max="10750" width="7.6640625" customWidth="1"/>
    <col min="10751" max="10751" width="11.33203125" customWidth="1"/>
    <col min="10752" max="10752" width="3.88671875" customWidth="1"/>
    <col min="10753" max="10753" width="6" customWidth="1"/>
    <col min="10754" max="10754" width="2.44140625" customWidth="1"/>
    <col min="10755" max="10755" width="3" customWidth="1"/>
    <col min="10756" max="10756" width="0.33203125" customWidth="1"/>
    <col min="10758" max="10758" width="0.33203125" customWidth="1"/>
    <col min="10759" max="10759" width="3.33203125" customWidth="1"/>
    <col min="10994" max="10994" width="3.33203125" customWidth="1"/>
    <col min="10995" max="10995" width="6.109375" customWidth="1"/>
    <col min="10996" max="10996" width="3.33203125" customWidth="1"/>
    <col min="10997" max="10997" width="22" customWidth="1"/>
    <col min="10998" max="10998" width="5.109375" customWidth="1"/>
    <col min="10999" max="10999" width="4" customWidth="1"/>
    <col min="11001" max="11001" width="10" customWidth="1"/>
    <col min="11002" max="11002" width="2.44140625" customWidth="1"/>
    <col min="11003" max="11003" width="8" customWidth="1"/>
    <col min="11004" max="11004" width="12.33203125" customWidth="1"/>
    <col min="11005" max="11005" width="0.109375" customWidth="1"/>
    <col min="11006" max="11006" width="7.6640625" customWidth="1"/>
    <col min="11007" max="11007" width="11.33203125" customWidth="1"/>
    <col min="11008" max="11008" width="3.88671875" customWidth="1"/>
    <col min="11009" max="11009" width="6" customWidth="1"/>
    <col min="11010" max="11010" width="2.44140625" customWidth="1"/>
    <col min="11011" max="11011" width="3" customWidth="1"/>
    <col min="11012" max="11012" width="0.33203125" customWidth="1"/>
    <col min="11014" max="11014" width="0.33203125" customWidth="1"/>
    <col min="11015" max="11015" width="3.33203125" customWidth="1"/>
    <col min="11250" max="11250" width="3.33203125" customWidth="1"/>
    <col min="11251" max="11251" width="6.109375" customWidth="1"/>
    <col min="11252" max="11252" width="3.33203125" customWidth="1"/>
    <col min="11253" max="11253" width="22" customWidth="1"/>
    <col min="11254" max="11254" width="5.109375" customWidth="1"/>
    <col min="11255" max="11255" width="4" customWidth="1"/>
    <col min="11257" max="11257" width="10" customWidth="1"/>
    <col min="11258" max="11258" width="2.44140625" customWidth="1"/>
    <col min="11259" max="11259" width="8" customWidth="1"/>
    <col min="11260" max="11260" width="12.33203125" customWidth="1"/>
    <col min="11261" max="11261" width="0.109375" customWidth="1"/>
    <col min="11262" max="11262" width="7.6640625" customWidth="1"/>
    <col min="11263" max="11263" width="11.33203125" customWidth="1"/>
    <col min="11264" max="11264" width="3.88671875" customWidth="1"/>
    <col min="11265" max="11265" width="6" customWidth="1"/>
    <col min="11266" max="11266" width="2.44140625" customWidth="1"/>
    <col min="11267" max="11267" width="3" customWidth="1"/>
    <col min="11268" max="11268" width="0.33203125" customWidth="1"/>
    <col min="11270" max="11270" width="0.33203125" customWidth="1"/>
    <col min="11271" max="11271" width="3.33203125" customWidth="1"/>
    <col min="11506" max="11506" width="3.33203125" customWidth="1"/>
    <col min="11507" max="11507" width="6.109375" customWidth="1"/>
    <col min="11508" max="11508" width="3.33203125" customWidth="1"/>
    <col min="11509" max="11509" width="22" customWidth="1"/>
    <col min="11510" max="11510" width="5.109375" customWidth="1"/>
    <col min="11511" max="11511" width="4" customWidth="1"/>
    <col min="11513" max="11513" width="10" customWidth="1"/>
    <col min="11514" max="11514" width="2.44140625" customWidth="1"/>
    <col min="11515" max="11515" width="8" customWidth="1"/>
    <col min="11516" max="11516" width="12.33203125" customWidth="1"/>
    <col min="11517" max="11517" width="0.109375" customWidth="1"/>
    <col min="11518" max="11518" width="7.6640625" customWidth="1"/>
    <col min="11519" max="11519" width="11.33203125" customWidth="1"/>
    <col min="11520" max="11520" width="3.88671875" customWidth="1"/>
    <col min="11521" max="11521" width="6" customWidth="1"/>
    <col min="11522" max="11522" width="2.44140625" customWidth="1"/>
    <col min="11523" max="11523" width="3" customWidth="1"/>
    <col min="11524" max="11524" width="0.33203125" customWidth="1"/>
    <col min="11526" max="11526" width="0.33203125" customWidth="1"/>
    <col min="11527" max="11527" width="3.33203125" customWidth="1"/>
    <col min="11762" max="11762" width="3.33203125" customWidth="1"/>
    <col min="11763" max="11763" width="6.109375" customWidth="1"/>
    <col min="11764" max="11764" width="3.33203125" customWidth="1"/>
    <col min="11765" max="11765" width="22" customWidth="1"/>
    <col min="11766" max="11766" width="5.109375" customWidth="1"/>
    <col min="11767" max="11767" width="4" customWidth="1"/>
    <col min="11769" max="11769" width="10" customWidth="1"/>
    <col min="11770" max="11770" width="2.44140625" customWidth="1"/>
    <col min="11771" max="11771" width="8" customWidth="1"/>
    <col min="11772" max="11772" width="12.33203125" customWidth="1"/>
    <col min="11773" max="11773" width="0.109375" customWidth="1"/>
    <col min="11774" max="11774" width="7.6640625" customWidth="1"/>
    <col min="11775" max="11775" width="11.33203125" customWidth="1"/>
    <col min="11776" max="11776" width="3.88671875" customWidth="1"/>
    <col min="11777" max="11777" width="6" customWidth="1"/>
    <col min="11778" max="11778" width="2.44140625" customWidth="1"/>
    <col min="11779" max="11779" width="3" customWidth="1"/>
    <col min="11780" max="11780" width="0.33203125" customWidth="1"/>
    <col min="11782" max="11782" width="0.33203125" customWidth="1"/>
    <col min="11783" max="11783" width="3.33203125" customWidth="1"/>
    <col min="12018" max="12018" width="3.33203125" customWidth="1"/>
    <col min="12019" max="12019" width="6.109375" customWidth="1"/>
    <col min="12020" max="12020" width="3.33203125" customWidth="1"/>
    <col min="12021" max="12021" width="22" customWidth="1"/>
    <col min="12022" max="12022" width="5.109375" customWidth="1"/>
    <col min="12023" max="12023" width="4" customWidth="1"/>
    <col min="12025" max="12025" width="10" customWidth="1"/>
    <col min="12026" max="12026" width="2.44140625" customWidth="1"/>
    <col min="12027" max="12027" width="8" customWidth="1"/>
    <col min="12028" max="12028" width="12.33203125" customWidth="1"/>
    <col min="12029" max="12029" width="0.109375" customWidth="1"/>
    <col min="12030" max="12030" width="7.6640625" customWidth="1"/>
    <col min="12031" max="12031" width="11.33203125" customWidth="1"/>
    <col min="12032" max="12032" width="3.88671875" customWidth="1"/>
    <col min="12033" max="12033" width="6" customWidth="1"/>
    <col min="12034" max="12034" width="2.44140625" customWidth="1"/>
    <col min="12035" max="12035" width="3" customWidth="1"/>
    <col min="12036" max="12036" width="0.33203125" customWidth="1"/>
    <col min="12038" max="12038" width="0.33203125" customWidth="1"/>
    <col min="12039" max="12039" width="3.33203125" customWidth="1"/>
    <col min="12274" max="12274" width="3.33203125" customWidth="1"/>
    <col min="12275" max="12275" width="6.109375" customWidth="1"/>
    <col min="12276" max="12276" width="3.33203125" customWidth="1"/>
    <col min="12277" max="12277" width="22" customWidth="1"/>
    <col min="12278" max="12278" width="5.109375" customWidth="1"/>
    <col min="12279" max="12279" width="4" customWidth="1"/>
    <col min="12281" max="12281" width="10" customWidth="1"/>
    <col min="12282" max="12282" width="2.44140625" customWidth="1"/>
    <col min="12283" max="12283" width="8" customWidth="1"/>
    <col min="12284" max="12284" width="12.33203125" customWidth="1"/>
    <col min="12285" max="12285" width="0.109375" customWidth="1"/>
    <col min="12286" max="12286" width="7.6640625" customWidth="1"/>
    <col min="12287" max="12287" width="11.33203125" customWidth="1"/>
    <col min="12288" max="12288" width="3.88671875" customWidth="1"/>
    <col min="12289" max="12289" width="6" customWidth="1"/>
    <col min="12290" max="12290" width="2.44140625" customWidth="1"/>
    <col min="12291" max="12291" width="3" customWidth="1"/>
    <col min="12292" max="12292" width="0.33203125" customWidth="1"/>
    <col min="12294" max="12294" width="0.33203125" customWidth="1"/>
    <col min="12295" max="12295" width="3.33203125" customWidth="1"/>
    <col min="12530" max="12530" width="3.33203125" customWidth="1"/>
    <col min="12531" max="12531" width="6.109375" customWidth="1"/>
    <col min="12532" max="12532" width="3.33203125" customWidth="1"/>
    <col min="12533" max="12533" width="22" customWidth="1"/>
    <col min="12534" max="12534" width="5.109375" customWidth="1"/>
    <col min="12535" max="12535" width="4" customWidth="1"/>
    <col min="12537" max="12537" width="10" customWidth="1"/>
    <col min="12538" max="12538" width="2.44140625" customWidth="1"/>
    <col min="12539" max="12539" width="8" customWidth="1"/>
    <col min="12540" max="12540" width="12.33203125" customWidth="1"/>
    <col min="12541" max="12541" width="0.109375" customWidth="1"/>
    <col min="12542" max="12542" width="7.6640625" customWidth="1"/>
    <col min="12543" max="12543" width="11.33203125" customWidth="1"/>
    <col min="12544" max="12544" width="3.88671875" customWidth="1"/>
    <col min="12545" max="12545" width="6" customWidth="1"/>
    <col min="12546" max="12546" width="2.44140625" customWidth="1"/>
    <col min="12547" max="12547" width="3" customWidth="1"/>
    <col min="12548" max="12548" width="0.33203125" customWidth="1"/>
    <col min="12550" max="12550" width="0.33203125" customWidth="1"/>
    <col min="12551" max="12551" width="3.33203125" customWidth="1"/>
    <col min="12786" max="12786" width="3.33203125" customWidth="1"/>
    <col min="12787" max="12787" width="6.109375" customWidth="1"/>
    <col min="12788" max="12788" width="3.33203125" customWidth="1"/>
    <col min="12789" max="12789" width="22" customWidth="1"/>
    <col min="12790" max="12790" width="5.109375" customWidth="1"/>
    <col min="12791" max="12791" width="4" customWidth="1"/>
    <col min="12793" max="12793" width="10" customWidth="1"/>
    <col min="12794" max="12794" width="2.44140625" customWidth="1"/>
    <col min="12795" max="12795" width="8" customWidth="1"/>
    <col min="12796" max="12796" width="12.33203125" customWidth="1"/>
    <col min="12797" max="12797" width="0.109375" customWidth="1"/>
    <col min="12798" max="12798" width="7.6640625" customWidth="1"/>
    <col min="12799" max="12799" width="11.33203125" customWidth="1"/>
    <col min="12800" max="12800" width="3.88671875" customWidth="1"/>
    <col min="12801" max="12801" width="6" customWidth="1"/>
    <col min="12802" max="12802" width="2.44140625" customWidth="1"/>
    <col min="12803" max="12803" width="3" customWidth="1"/>
    <col min="12804" max="12804" width="0.33203125" customWidth="1"/>
    <col min="12806" max="12806" width="0.33203125" customWidth="1"/>
    <col min="12807" max="12807" width="3.33203125" customWidth="1"/>
    <col min="13042" max="13042" width="3.33203125" customWidth="1"/>
    <col min="13043" max="13043" width="6.109375" customWidth="1"/>
    <col min="13044" max="13044" width="3.33203125" customWidth="1"/>
    <col min="13045" max="13045" width="22" customWidth="1"/>
    <col min="13046" max="13046" width="5.109375" customWidth="1"/>
    <col min="13047" max="13047" width="4" customWidth="1"/>
    <col min="13049" max="13049" width="10" customWidth="1"/>
    <col min="13050" max="13050" width="2.44140625" customWidth="1"/>
    <col min="13051" max="13051" width="8" customWidth="1"/>
    <col min="13052" max="13052" width="12.33203125" customWidth="1"/>
    <col min="13053" max="13053" width="0.109375" customWidth="1"/>
    <col min="13054" max="13054" width="7.6640625" customWidth="1"/>
    <col min="13055" max="13055" width="11.33203125" customWidth="1"/>
    <col min="13056" max="13056" width="3.88671875" customWidth="1"/>
    <col min="13057" max="13057" width="6" customWidth="1"/>
    <col min="13058" max="13058" width="2.44140625" customWidth="1"/>
    <col min="13059" max="13059" width="3" customWidth="1"/>
    <col min="13060" max="13060" width="0.33203125" customWidth="1"/>
    <col min="13062" max="13062" width="0.33203125" customWidth="1"/>
    <col min="13063" max="13063" width="3.33203125" customWidth="1"/>
    <col min="13298" max="13298" width="3.33203125" customWidth="1"/>
    <col min="13299" max="13299" width="6.109375" customWidth="1"/>
    <col min="13300" max="13300" width="3.33203125" customWidth="1"/>
    <col min="13301" max="13301" width="22" customWidth="1"/>
    <col min="13302" max="13302" width="5.109375" customWidth="1"/>
    <col min="13303" max="13303" width="4" customWidth="1"/>
    <col min="13305" max="13305" width="10" customWidth="1"/>
    <col min="13306" max="13306" width="2.44140625" customWidth="1"/>
    <col min="13307" max="13307" width="8" customWidth="1"/>
    <col min="13308" max="13308" width="12.33203125" customWidth="1"/>
    <col min="13309" max="13309" width="0.109375" customWidth="1"/>
    <col min="13310" max="13310" width="7.6640625" customWidth="1"/>
    <col min="13311" max="13311" width="11.33203125" customWidth="1"/>
    <col min="13312" max="13312" width="3.88671875" customWidth="1"/>
    <col min="13313" max="13313" width="6" customWidth="1"/>
    <col min="13314" max="13314" width="2.44140625" customWidth="1"/>
    <col min="13315" max="13315" width="3" customWidth="1"/>
    <col min="13316" max="13316" width="0.33203125" customWidth="1"/>
    <col min="13318" max="13318" width="0.33203125" customWidth="1"/>
    <col min="13319" max="13319" width="3.33203125" customWidth="1"/>
    <col min="13554" max="13554" width="3.33203125" customWidth="1"/>
    <col min="13555" max="13555" width="6.109375" customWidth="1"/>
    <col min="13556" max="13556" width="3.33203125" customWidth="1"/>
    <col min="13557" max="13557" width="22" customWidth="1"/>
    <col min="13558" max="13558" width="5.109375" customWidth="1"/>
    <col min="13559" max="13559" width="4" customWidth="1"/>
    <col min="13561" max="13561" width="10" customWidth="1"/>
    <col min="13562" max="13562" width="2.44140625" customWidth="1"/>
    <col min="13563" max="13563" width="8" customWidth="1"/>
    <col min="13564" max="13564" width="12.33203125" customWidth="1"/>
    <col min="13565" max="13565" width="0.109375" customWidth="1"/>
    <col min="13566" max="13566" width="7.6640625" customWidth="1"/>
    <col min="13567" max="13567" width="11.33203125" customWidth="1"/>
    <col min="13568" max="13568" width="3.88671875" customWidth="1"/>
    <col min="13569" max="13569" width="6" customWidth="1"/>
    <col min="13570" max="13570" width="2.44140625" customWidth="1"/>
    <col min="13571" max="13571" width="3" customWidth="1"/>
    <col min="13572" max="13572" width="0.33203125" customWidth="1"/>
    <col min="13574" max="13574" width="0.33203125" customWidth="1"/>
    <col min="13575" max="13575" width="3.33203125" customWidth="1"/>
    <col min="13810" max="13810" width="3.33203125" customWidth="1"/>
    <col min="13811" max="13811" width="6.109375" customWidth="1"/>
    <col min="13812" max="13812" width="3.33203125" customWidth="1"/>
    <col min="13813" max="13813" width="22" customWidth="1"/>
    <col min="13814" max="13814" width="5.109375" customWidth="1"/>
    <col min="13815" max="13815" width="4" customWidth="1"/>
    <col min="13817" max="13817" width="10" customWidth="1"/>
    <col min="13818" max="13818" width="2.44140625" customWidth="1"/>
    <col min="13819" max="13819" width="8" customWidth="1"/>
    <col min="13820" max="13820" width="12.33203125" customWidth="1"/>
    <col min="13821" max="13821" width="0.109375" customWidth="1"/>
    <col min="13822" max="13822" width="7.6640625" customWidth="1"/>
    <col min="13823" max="13823" width="11.33203125" customWidth="1"/>
    <col min="13824" max="13824" width="3.88671875" customWidth="1"/>
    <col min="13825" max="13825" width="6" customWidth="1"/>
    <col min="13826" max="13826" width="2.44140625" customWidth="1"/>
    <col min="13827" max="13827" width="3" customWidth="1"/>
    <col min="13828" max="13828" width="0.33203125" customWidth="1"/>
    <col min="13830" max="13830" width="0.33203125" customWidth="1"/>
    <col min="13831" max="13831" width="3.33203125" customWidth="1"/>
    <col min="14066" max="14066" width="3.33203125" customWidth="1"/>
    <col min="14067" max="14067" width="6.109375" customWidth="1"/>
    <col min="14068" max="14068" width="3.33203125" customWidth="1"/>
    <col min="14069" max="14069" width="22" customWidth="1"/>
    <col min="14070" max="14070" width="5.109375" customWidth="1"/>
    <col min="14071" max="14071" width="4" customWidth="1"/>
    <col min="14073" max="14073" width="10" customWidth="1"/>
    <col min="14074" max="14074" width="2.44140625" customWidth="1"/>
    <col min="14075" max="14075" width="8" customWidth="1"/>
    <col min="14076" max="14076" width="12.33203125" customWidth="1"/>
    <col min="14077" max="14077" width="0.109375" customWidth="1"/>
    <col min="14078" max="14078" width="7.6640625" customWidth="1"/>
    <col min="14079" max="14079" width="11.33203125" customWidth="1"/>
    <col min="14080" max="14080" width="3.88671875" customWidth="1"/>
    <col min="14081" max="14081" width="6" customWidth="1"/>
    <col min="14082" max="14082" width="2.44140625" customWidth="1"/>
    <col min="14083" max="14083" width="3" customWidth="1"/>
    <col min="14084" max="14084" width="0.33203125" customWidth="1"/>
    <col min="14086" max="14086" width="0.33203125" customWidth="1"/>
    <col min="14087" max="14087" width="3.33203125" customWidth="1"/>
    <col min="14322" max="14322" width="3.33203125" customWidth="1"/>
    <col min="14323" max="14323" width="6.109375" customWidth="1"/>
    <col min="14324" max="14324" width="3.33203125" customWidth="1"/>
    <col min="14325" max="14325" width="22" customWidth="1"/>
    <col min="14326" max="14326" width="5.109375" customWidth="1"/>
    <col min="14327" max="14327" width="4" customWidth="1"/>
    <col min="14329" max="14329" width="10" customWidth="1"/>
    <col min="14330" max="14330" width="2.44140625" customWidth="1"/>
    <col min="14331" max="14331" width="8" customWidth="1"/>
    <col min="14332" max="14332" width="12.33203125" customWidth="1"/>
    <col min="14333" max="14333" width="0.109375" customWidth="1"/>
    <col min="14334" max="14334" width="7.6640625" customWidth="1"/>
    <col min="14335" max="14335" width="11.33203125" customWidth="1"/>
    <col min="14336" max="14336" width="3.88671875" customWidth="1"/>
    <col min="14337" max="14337" width="6" customWidth="1"/>
    <col min="14338" max="14338" width="2.44140625" customWidth="1"/>
    <col min="14339" max="14339" width="3" customWidth="1"/>
    <col min="14340" max="14340" width="0.33203125" customWidth="1"/>
    <col min="14342" max="14342" width="0.33203125" customWidth="1"/>
    <col min="14343" max="14343" width="3.33203125" customWidth="1"/>
    <col min="14578" max="14578" width="3.33203125" customWidth="1"/>
    <col min="14579" max="14579" width="6.109375" customWidth="1"/>
    <col min="14580" max="14580" width="3.33203125" customWidth="1"/>
    <col min="14581" max="14581" width="22" customWidth="1"/>
    <col min="14582" max="14582" width="5.109375" customWidth="1"/>
    <col min="14583" max="14583" width="4" customWidth="1"/>
    <col min="14585" max="14585" width="10" customWidth="1"/>
    <col min="14586" max="14586" width="2.44140625" customWidth="1"/>
    <col min="14587" max="14587" width="8" customWidth="1"/>
    <col min="14588" max="14588" width="12.33203125" customWidth="1"/>
    <col min="14589" max="14589" width="0.109375" customWidth="1"/>
    <col min="14590" max="14590" width="7.6640625" customWidth="1"/>
    <col min="14591" max="14591" width="11.33203125" customWidth="1"/>
    <col min="14592" max="14592" width="3.88671875" customWidth="1"/>
    <col min="14593" max="14593" width="6" customWidth="1"/>
    <col min="14594" max="14594" width="2.44140625" customWidth="1"/>
    <col min="14595" max="14595" width="3" customWidth="1"/>
    <col min="14596" max="14596" width="0.33203125" customWidth="1"/>
    <col min="14598" max="14598" width="0.33203125" customWidth="1"/>
    <col min="14599" max="14599" width="3.33203125" customWidth="1"/>
    <col min="14834" max="14834" width="3.33203125" customWidth="1"/>
    <col min="14835" max="14835" width="6.109375" customWidth="1"/>
    <col min="14836" max="14836" width="3.33203125" customWidth="1"/>
    <col min="14837" max="14837" width="22" customWidth="1"/>
    <col min="14838" max="14838" width="5.109375" customWidth="1"/>
    <col min="14839" max="14839" width="4" customWidth="1"/>
    <col min="14841" max="14841" width="10" customWidth="1"/>
    <col min="14842" max="14842" width="2.44140625" customWidth="1"/>
    <col min="14843" max="14843" width="8" customWidth="1"/>
    <col min="14844" max="14844" width="12.33203125" customWidth="1"/>
    <col min="14845" max="14845" width="0.109375" customWidth="1"/>
    <col min="14846" max="14846" width="7.6640625" customWidth="1"/>
    <col min="14847" max="14847" width="11.33203125" customWidth="1"/>
    <col min="14848" max="14848" width="3.88671875" customWidth="1"/>
    <col min="14849" max="14849" width="6" customWidth="1"/>
    <col min="14850" max="14850" width="2.44140625" customWidth="1"/>
    <col min="14851" max="14851" width="3" customWidth="1"/>
    <col min="14852" max="14852" width="0.33203125" customWidth="1"/>
    <col min="14854" max="14854" width="0.33203125" customWidth="1"/>
    <col min="14855" max="14855" width="3.33203125" customWidth="1"/>
    <col min="15090" max="15090" width="3.33203125" customWidth="1"/>
    <col min="15091" max="15091" width="6.109375" customWidth="1"/>
    <col min="15092" max="15092" width="3.33203125" customWidth="1"/>
    <col min="15093" max="15093" width="22" customWidth="1"/>
    <col min="15094" max="15094" width="5.109375" customWidth="1"/>
    <col min="15095" max="15095" width="4" customWidth="1"/>
    <col min="15097" max="15097" width="10" customWidth="1"/>
    <col min="15098" max="15098" width="2.44140625" customWidth="1"/>
    <col min="15099" max="15099" width="8" customWidth="1"/>
    <col min="15100" max="15100" width="12.33203125" customWidth="1"/>
    <col min="15101" max="15101" width="0.109375" customWidth="1"/>
    <col min="15102" max="15102" width="7.6640625" customWidth="1"/>
    <col min="15103" max="15103" width="11.33203125" customWidth="1"/>
    <col min="15104" max="15104" width="3.88671875" customWidth="1"/>
    <col min="15105" max="15105" width="6" customWidth="1"/>
    <col min="15106" max="15106" width="2.44140625" customWidth="1"/>
    <col min="15107" max="15107" width="3" customWidth="1"/>
    <col min="15108" max="15108" width="0.33203125" customWidth="1"/>
    <col min="15110" max="15110" width="0.33203125" customWidth="1"/>
    <col min="15111" max="15111" width="3.33203125" customWidth="1"/>
    <col min="15346" max="15346" width="3.33203125" customWidth="1"/>
    <col min="15347" max="15347" width="6.109375" customWidth="1"/>
    <col min="15348" max="15348" width="3.33203125" customWidth="1"/>
    <col min="15349" max="15349" width="22" customWidth="1"/>
    <col min="15350" max="15350" width="5.109375" customWidth="1"/>
    <col min="15351" max="15351" width="4" customWidth="1"/>
    <col min="15353" max="15353" width="10" customWidth="1"/>
    <col min="15354" max="15354" width="2.44140625" customWidth="1"/>
    <col min="15355" max="15355" width="8" customWidth="1"/>
    <col min="15356" max="15356" width="12.33203125" customWidth="1"/>
    <col min="15357" max="15357" width="0.109375" customWidth="1"/>
    <col min="15358" max="15358" width="7.6640625" customWidth="1"/>
    <col min="15359" max="15359" width="11.33203125" customWidth="1"/>
    <col min="15360" max="15360" width="3.88671875" customWidth="1"/>
    <col min="15361" max="15361" width="6" customWidth="1"/>
    <col min="15362" max="15362" width="2.44140625" customWidth="1"/>
    <col min="15363" max="15363" width="3" customWidth="1"/>
    <col min="15364" max="15364" width="0.33203125" customWidth="1"/>
    <col min="15366" max="15366" width="0.33203125" customWidth="1"/>
    <col min="15367" max="15367" width="3.33203125" customWidth="1"/>
    <col min="15602" max="15602" width="3.33203125" customWidth="1"/>
    <col min="15603" max="15603" width="6.109375" customWidth="1"/>
    <col min="15604" max="15604" width="3.33203125" customWidth="1"/>
    <col min="15605" max="15605" width="22" customWidth="1"/>
    <col min="15606" max="15606" width="5.109375" customWidth="1"/>
    <col min="15607" max="15607" width="4" customWidth="1"/>
    <col min="15609" max="15609" width="10" customWidth="1"/>
    <col min="15610" max="15610" width="2.44140625" customWidth="1"/>
    <col min="15611" max="15611" width="8" customWidth="1"/>
    <col min="15612" max="15612" width="12.33203125" customWidth="1"/>
    <col min="15613" max="15613" width="0.109375" customWidth="1"/>
    <col min="15614" max="15614" width="7.6640625" customWidth="1"/>
    <col min="15615" max="15615" width="11.33203125" customWidth="1"/>
    <col min="15616" max="15616" width="3.88671875" customWidth="1"/>
    <col min="15617" max="15617" width="6" customWidth="1"/>
    <col min="15618" max="15618" width="2.44140625" customWidth="1"/>
    <col min="15619" max="15619" width="3" customWidth="1"/>
    <col min="15620" max="15620" width="0.33203125" customWidth="1"/>
    <col min="15622" max="15622" width="0.33203125" customWidth="1"/>
    <col min="15623" max="15623" width="3.33203125" customWidth="1"/>
    <col min="15858" max="15858" width="3.33203125" customWidth="1"/>
    <col min="15859" max="15859" width="6.109375" customWidth="1"/>
    <col min="15860" max="15860" width="3.33203125" customWidth="1"/>
    <col min="15861" max="15861" width="22" customWidth="1"/>
    <col min="15862" max="15862" width="5.109375" customWidth="1"/>
    <col min="15863" max="15863" width="4" customWidth="1"/>
    <col min="15865" max="15865" width="10" customWidth="1"/>
    <col min="15866" max="15866" width="2.44140625" customWidth="1"/>
    <col min="15867" max="15867" width="8" customWidth="1"/>
    <col min="15868" max="15868" width="12.33203125" customWidth="1"/>
    <col min="15869" max="15869" width="0.109375" customWidth="1"/>
    <col min="15870" max="15870" width="7.6640625" customWidth="1"/>
    <col min="15871" max="15871" width="11.33203125" customWidth="1"/>
    <col min="15872" max="15872" width="3.88671875" customWidth="1"/>
    <col min="15873" max="15873" width="6" customWidth="1"/>
    <col min="15874" max="15874" width="2.44140625" customWidth="1"/>
    <col min="15875" max="15875" width="3" customWidth="1"/>
    <col min="15876" max="15876" width="0.33203125" customWidth="1"/>
    <col min="15878" max="15878" width="0.33203125" customWidth="1"/>
    <col min="15879" max="15879" width="3.33203125" customWidth="1"/>
    <col min="16114" max="16114" width="3.33203125" customWidth="1"/>
    <col min="16115" max="16115" width="6.109375" customWidth="1"/>
    <col min="16116" max="16116" width="3.33203125" customWidth="1"/>
    <col min="16117" max="16117" width="22" customWidth="1"/>
    <col min="16118" max="16118" width="5.109375" customWidth="1"/>
    <col min="16119" max="16119" width="4" customWidth="1"/>
    <col min="16121" max="16121" width="10" customWidth="1"/>
    <col min="16122" max="16122" width="2.44140625" customWidth="1"/>
    <col min="16123" max="16123" width="8" customWidth="1"/>
    <col min="16124" max="16124" width="12.33203125" customWidth="1"/>
    <col min="16125" max="16125" width="0.109375" customWidth="1"/>
    <col min="16126" max="16126" width="7.6640625" customWidth="1"/>
    <col min="16127" max="16127" width="11.33203125" customWidth="1"/>
    <col min="16128" max="16128" width="3.88671875" customWidth="1"/>
    <col min="16129" max="16129" width="6" customWidth="1"/>
    <col min="16130" max="16130" width="2.44140625" customWidth="1"/>
    <col min="16131" max="16131" width="3" customWidth="1"/>
    <col min="16132" max="16132" width="0.33203125" customWidth="1"/>
    <col min="16134" max="16134" width="0.33203125" customWidth="1"/>
    <col min="16135" max="16135" width="3.33203125" customWidth="1"/>
  </cols>
  <sheetData>
    <row r="1" spans="1:1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3" ht="16.5" customHeight="1">
      <c r="A2" s="17"/>
      <c r="B2" s="356" t="s">
        <v>1405</v>
      </c>
      <c r="C2" s="357"/>
      <c r="D2" s="357"/>
      <c r="E2" s="358"/>
      <c r="F2" s="17"/>
      <c r="G2" s="17"/>
      <c r="H2" s="17"/>
      <c r="I2" s="17"/>
      <c r="J2" s="17"/>
      <c r="K2" s="17"/>
      <c r="L2" s="17"/>
    </row>
    <row r="3" spans="1:13">
      <c r="A3" s="17"/>
      <c r="B3" s="359" t="s">
        <v>1291</v>
      </c>
      <c r="C3" s="360"/>
      <c r="D3" s="360"/>
      <c r="E3" s="17"/>
      <c r="F3" s="17"/>
      <c r="G3" s="17"/>
      <c r="H3" s="17"/>
      <c r="I3" s="17"/>
      <c r="J3" s="17"/>
      <c r="K3" s="17"/>
      <c r="L3" s="17"/>
    </row>
    <row r="4" spans="1:13">
      <c r="A4" s="17"/>
      <c r="B4" s="359" t="s">
        <v>1289</v>
      </c>
      <c r="C4" s="360"/>
      <c r="D4" s="360"/>
      <c r="E4" s="17"/>
      <c r="F4" s="17"/>
      <c r="G4" s="17"/>
      <c r="H4" s="17"/>
      <c r="I4" s="17"/>
      <c r="J4" s="17"/>
      <c r="K4" s="17"/>
      <c r="L4" s="17"/>
    </row>
    <row r="5" spans="1:13">
      <c r="A5" s="17"/>
      <c r="B5" s="359" t="s">
        <v>1292</v>
      </c>
      <c r="C5" s="360"/>
      <c r="D5" s="360"/>
      <c r="E5" s="17"/>
      <c r="F5" s="17"/>
      <c r="G5" s="17"/>
      <c r="H5" s="17"/>
      <c r="I5" s="17"/>
      <c r="J5" s="17"/>
      <c r="K5" s="17"/>
      <c r="L5" s="17"/>
    </row>
    <row r="6" spans="1:1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3" ht="15.6">
      <c r="A7" s="17"/>
      <c r="B7" s="361" t="s">
        <v>1740</v>
      </c>
      <c r="C7" s="362"/>
      <c r="D7" s="362"/>
      <c r="E7" s="362"/>
      <c r="F7" s="362"/>
      <c r="G7" s="362"/>
      <c r="H7" s="362"/>
      <c r="I7" s="362"/>
      <c r="J7" s="363"/>
      <c r="K7" s="363"/>
      <c r="L7" s="17"/>
    </row>
    <row r="8" spans="1:1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3" ht="15" customHeight="1">
      <c r="A9" s="17"/>
      <c r="B9" s="354"/>
      <c r="C9" s="355"/>
      <c r="D9" s="355"/>
      <c r="E9" s="355"/>
      <c r="F9" s="355"/>
      <c r="G9" s="290"/>
      <c r="H9" s="290"/>
      <c r="I9" s="290"/>
      <c r="J9" s="290"/>
      <c r="K9" s="290"/>
      <c r="L9" s="17"/>
    </row>
    <row r="10" spans="1:13" ht="15" customHeight="1">
      <c r="A10" s="17"/>
      <c r="B10" s="17"/>
      <c r="C10" s="17"/>
      <c r="D10" s="17"/>
      <c r="E10" s="17"/>
      <c r="F10" s="17"/>
      <c r="G10" s="17"/>
      <c r="H10" s="17"/>
      <c r="K10" s="17"/>
      <c r="L10" s="17"/>
    </row>
    <row r="11" spans="1:13" ht="15" customHeight="1">
      <c r="A11" s="17"/>
      <c r="B11" s="375" t="s">
        <v>1610</v>
      </c>
      <c r="C11" s="376"/>
      <c r="D11" s="376"/>
      <c r="E11" s="377"/>
      <c r="F11" s="364" t="str">
        <f>'UNIRI PLAN IZVRŠENJE'!E2</f>
        <v xml:space="preserve">OSTVARENJE/IZVRŠENJE 
2022. </v>
      </c>
      <c r="G11" s="364" t="str">
        <f>'UNIRI PLAN IZVRŠENJE'!F2</f>
        <v>IZVORNI PLAN  2023.</v>
      </c>
      <c r="H11" s="364" t="str">
        <f>'UNIRI PLAN IZVRŠENJE'!G2</f>
        <v>REBALANS 2023.</v>
      </c>
      <c r="I11" s="364" t="str">
        <f>'UNIRI PLAN IZVRŠENJE'!H2</f>
        <v xml:space="preserve">OSTVARENJE/IZVRŠENJE 
2023. </v>
      </c>
      <c r="J11" s="367" t="str">
        <f>'UNIRI PLAN IZVRŠENJE'!I2</f>
        <v>INDEKS</v>
      </c>
      <c r="K11" s="367" t="str">
        <f>'UNIRI PLAN IZVRŠENJE'!J2</f>
        <v>INDEKS</v>
      </c>
      <c r="L11" s="17"/>
    </row>
    <row r="12" spans="1:13" ht="30" customHeight="1">
      <c r="A12" s="17"/>
      <c r="B12" s="378"/>
      <c r="C12" s="297"/>
      <c r="D12" s="297"/>
      <c r="E12" s="379"/>
      <c r="F12" s="365"/>
      <c r="G12" s="365"/>
      <c r="H12" s="365"/>
      <c r="I12" s="365"/>
      <c r="J12" s="368"/>
      <c r="K12" s="368"/>
      <c r="L12" s="17"/>
    </row>
    <row r="13" spans="1:13" ht="15" customHeight="1">
      <c r="A13" s="17"/>
      <c r="B13" s="146"/>
      <c r="C13" s="147"/>
      <c r="D13" s="147"/>
      <c r="E13" s="147"/>
      <c r="F13" s="366"/>
      <c r="G13" s="366"/>
      <c r="H13" s="366"/>
      <c r="I13" s="366"/>
      <c r="J13" s="369"/>
      <c r="K13" s="369"/>
      <c r="L13" s="17"/>
    </row>
    <row r="14" spans="1:13" ht="15" customHeight="1">
      <c r="A14" s="17"/>
      <c r="B14" s="372">
        <v>1</v>
      </c>
      <c r="C14" s="373"/>
      <c r="D14" s="373"/>
      <c r="E14" s="374"/>
      <c r="F14" s="148">
        <v>2</v>
      </c>
      <c r="G14" s="148">
        <v>3</v>
      </c>
      <c r="H14" s="148">
        <v>4</v>
      </c>
      <c r="I14" s="148">
        <v>5</v>
      </c>
      <c r="J14" s="148" t="s">
        <v>1624</v>
      </c>
      <c r="K14" s="148" t="s">
        <v>1625</v>
      </c>
      <c r="L14" s="17"/>
    </row>
    <row r="15" spans="1:13" ht="15" customHeight="1">
      <c r="A15" s="17"/>
      <c r="B15" s="149" t="s">
        <v>1613</v>
      </c>
      <c r="C15" s="371" t="s">
        <v>1611</v>
      </c>
      <c r="D15" s="371"/>
      <c r="E15" s="371"/>
      <c r="F15" s="150"/>
      <c r="G15" s="150"/>
      <c r="H15" s="150"/>
      <c r="I15" s="150"/>
      <c r="J15" s="151"/>
      <c r="K15" s="152"/>
      <c r="L15" s="17"/>
    </row>
    <row r="16" spans="1:13" ht="15" customHeight="1">
      <c r="A16" s="17"/>
      <c r="B16" s="153" t="s">
        <v>1614</v>
      </c>
      <c r="C16" s="370" t="s">
        <v>1612</v>
      </c>
      <c r="D16" s="370"/>
      <c r="E16" s="370"/>
      <c r="F16" s="154">
        <f>'Opći dio rashodi'!F5</f>
        <v>7364607.7599999998</v>
      </c>
      <c r="G16" s="154">
        <f>'Opći dio rashodi'!G5</f>
        <v>6260784.3485964555</v>
      </c>
      <c r="H16" s="154">
        <f>'Opći dio rashodi'!H5</f>
        <v>6420262.0099999998</v>
      </c>
      <c r="I16" s="154">
        <f>'Opći dio rashodi'!I5</f>
        <v>6241828.54</v>
      </c>
      <c r="J16" s="158">
        <f>'Opći dio rashodi'!J5</f>
        <v>84.754392133437932</v>
      </c>
      <c r="K16" s="158">
        <f>'Opći dio rashodi'!K5</f>
        <v>97.220775885437732</v>
      </c>
      <c r="L16" s="17"/>
      <c r="M16" s="37"/>
    </row>
    <row r="17" spans="1:16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6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6">
      <c r="A19" s="17"/>
      <c r="B19" s="359"/>
      <c r="C19" s="360"/>
      <c r="D19" s="17"/>
      <c r="E19" s="17"/>
      <c r="F19" s="17"/>
      <c r="G19" s="17"/>
      <c r="H19" s="17"/>
      <c r="I19" s="17"/>
      <c r="J19" s="17"/>
      <c r="K19" s="17"/>
      <c r="L19" s="17"/>
    </row>
    <row r="20" spans="1:16">
      <c r="A20" s="17"/>
      <c r="B20" s="360"/>
      <c r="C20" s="360"/>
      <c r="D20" s="17"/>
      <c r="E20" s="17"/>
      <c r="F20" s="17"/>
      <c r="G20" s="17"/>
      <c r="H20" s="17"/>
      <c r="I20" s="17"/>
      <c r="J20" s="17"/>
      <c r="K20" s="17"/>
      <c r="L20" s="17"/>
    </row>
    <row r="21" spans="1:16">
      <c r="A21" s="17"/>
      <c r="B21" s="17"/>
      <c r="C21" s="17"/>
      <c r="F21" s="17"/>
      <c r="G21" s="17"/>
      <c r="H21" s="17"/>
      <c r="I21" s="17"/>
      <c r="J21" s="17"/>
      <c r="K21" s="17"/>
      <c r="L21" s="17"/>
    </row>
    <row r="22" spans="1:16">
      <c r="P22" s="32"/>
    </row>
  </sheetData>
  <mergeCells count="17">
    <mergeCell ref="B19:C20"/>
    <mergeCell ref="F11:F13"/>
    <mergeCell ref="K11:K13"/>
    <mergeCell ref="C16:E16"/>
    <mergeCell ref="C15:E15"/>
    <mergeCell ref="G11:G13"/>
    <mergeCell ref="H11:H13"/>
    <mergeCell ref="I11:I13"/>
    <mergeCell ref="B14:E14"/>
    <mergeCell ref="B11:E12"/>
    <mergeCell ref="J11:J13"/>
    <mergeCell ref="B9:K9"/>
    <mergeCell ref="B2:E2"/>
    <mergeCell ref="B3:D3"/>
    <mergeCell ref="B4:D4"/>
    <mergeCell ref="B5:D5"/>
    <mergeCell ref="B7:K7"/>
  </mergeCells>
  <pageMargins left="0.7" right="0.7" top="0.75" bottom="0.75" header="0.3" footer="0.3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B865D-211C-418D-9170-05A851C15E58}">
  <sheetPr>
    <pageSetUpPr fitToPage="1"/>
  </sheetPr>
  <dimension ref="A1:I137"/>
  <sheetViews>
    <sheetView workbookViewId="0">
      <selection activeCell="M25" sqref="M25"/>
    </sheetView>
  </sheetViews>
  <sheetFormatPr defaultRowHeight="13.8"/>
  <cols>
    <col min="1" max="1" width="27.77734375" style="258" customWidth="1"/>
    <col min="2" max="2" width="63" style="258" customWidth="1"/>
    <col min="3" max="3" width="13.5546875" style="258" customWidth="1"/>
    <col min="4" max="4" width="14.88671875" style="258" customWidth="1"/>
    <col min="5" max="5" width="14.6640625" style="258" customWidth="1"/>
    <col min="6" max="6" width="13.21875" style="258" customWidth="1"/>
    <col min="7" max="7" width="8.21875" style="258" customWidth="1"/>
    <col min="8" max="8" width="8.44140625" style="258" customWidth="1"/>
    <col min="9" max="16384" width="8.88671875" style="258"/>
  </cols>
  <sheetData>
    <row r="1" spans="1:9" s="155" customFormat="1">
      <c r="F1" s="254"/>
    </row>
    <row r="2" spans="1:9" s="155" customFormat="1">
      <c r="F2" s="254"/>
    </row>
    <row r="3" spans="1:9" s="155" customFormat="1" ht="15.6">
      <c r="D3" s="255"/>
      <c r="F3" s="254"/>
    </row>
    <row r="4" spans="1:9" s="155" customFormat="1" ht="15">
      <c r="A4" s="252" t="s">
        <v>1420</v>
      </c>
      <c r="D4" s="256"/>
      <c r="F4" s="254"/>
    </row>
    <row r="5" spans="1:9" s="155" customFormat="1">
      <c r="A5" s="253" t="s">
        <v>1421</v>
      </c>
      <c r="B5" s="157"/>
      <c r="D5" s="256"/>
      <c r="F5" s="254"/>
    </row>
    <row r="6" spans="1:9" s="155" customFormat="1" ht="28.95" customHeight="1">
      <c r="A6" s="380" t="s">
        <v>1682</v>
      </c>
      <c r="B6" s="381"/>
      <c r="C6" s="381"/>
      <c r="D6" s="381"/>
      <c r="E6" s="381"/>
      <c r="F6" s="381"/>
      <c r="G6" s="381"/>
      <c r="H6" s="381"/>
      <c r="I6" s="257"/>
    </row>
    <row r="7" spans="1:9" ht="14.4">
      <c r="A7" s="382" t="s">
        <v>1402</v>
      </c>
      <c r="B7" s="382"/>
      <c r="C7" s="382"/>
      <c r="D7" s="382"/>
      <c r="E7" s="382"/>
      <c r="F7" s="382"/>
      <c r="G7" s="290"/>
      <c r="H7" s="290"/>
    </row>
    <row r="8" spans="1:9">
      <c r="C8" s="259"/>
      <c r="D8" s="259"/>
      <c r="E8" s="259"/>
      <c r="F8" s="259"/>
      <c r="G8" s="259"/>
      <c r="H8" s="259"/>
    </row>
    <row r="9" spans="1:9" s="260" customFormat="1" ht="39.6">
      <c r="A9" s="95" t="s">
        <v>1692</v>
      </c>
      <c r="B9" s="95" t="s">
        <v>1692</v>
      </c>
      <c r="C9" s="95" t="str">
        <f>'Opći dio'!C16</f>
        <v xml:space="preserve">OSTVARENJE/IZVRŠENJE 
2022. </v>
      </c>
      <c r="D9" s="95" t="str">
        <f>'Opći dio'!D16</f>
        <v>IZVORNI PLAN  2023.</v>
      </c>
      <c r="E9" s="95" t="str">
        <f>'Opći dio'!E16</f>
        <v>REBALANS 2023.</v>
      </c>
      <c r="F9" s="95" t="str">
        <f>'Opći dio'!F16</f>
        <v xml:space="preserve">OSTVARENJE/IZVRŠENJE 
2023. </v>
      </c>
      <c r="G9" s="95" t="str">
        <f>'Opći dio'!G16</f>
        <v>INDEKS</v>
      </c>
      <c r="H9" s="95" t="str">
        <f>'Opći dio'!H16</f>
        <v>INDEKS</v>
      </c>
    </row>
    <row r="10" spans="1:9" s="94" customFormat="1" ht="13.2">
      <c r="A10" s="271" t="s">
        <v>1693</v>
      </c>
      <c r="B10" s="272" t="s">
        <v>1694</v>
      </c>
      <c r="C10" s="261">
        <f t="shared" ref="C10:F11" si="0">C11</f>
        <v>7364607.7599999998</v>
      </c>
      <c r="D10" s="261">
        <f t="shared" si="0"/>
        <v>6260784.3485964565</v>
      </c>
      <c r="E10" s="261">
        <f t="shared" si="0"/>
        <v>6420262.0099999998</v>
      </c>
      <c r="F10" s="261">
        <f t="shared" si="0"/>
        <v>6241828.5399999991</v>
      </c>
      <c r="G10" s="275">
        <f>F10/C10*100</f>
        <v>84.754392133437932</v>
      </c>
      <c r="H10" s="275">
        <f>F10/E10*100</f>
        <v>97.220775885437732</v>
      </c>
    </row>
    <row r="11" spans="1:9" s="94" customFormat="1" ht="13.2">
      <c r="A11" s="271" t="s">
        <v>1695</v>
      </c>
      <c r="B11" s="272" t="s">
        <v>1696</v>
      </c>
      <c r="C11" s="261">
        <f t="shared" si="0"/>
        <v>7364607.7599999998</v>
      </c>
      <c r="D11" s="261">
        <f t="shared" si="0"/>
        <v>6260784.3485964565</v>
      </c>
      <c r="E11" s="261">
        <f t="shared" si="0"/>
        <v>6420262.0099999998</v>
      </c>
      <c r="F11" s="261">
        <f t="shared" si="0"/>
        <v>6241828.5399999991</v>
      </c>
      <c r="G11" s="275">
        <f t="shared" ref="G11:G76" si="1">F11/C11*100</f>
        <v>84.754392133437932</v>
      </c>
      <c r="H11" s="275">
        <f t="shared" ref="H11:H76" si="2">F11/E11*100</f>
        <v>97.220775885437732</v>
      </c>
    </row>
    <row r="12" spans="1:9" s="263" customFormat="1">
      <c r="A12" s="273" t="s">
        <v>1697</v>
      </c>
      <c r="B12" s="274" t="s">
        <v>1612</v>
      </c>
      <c r="C12" s="261">
        <f>+C13+C19+C30+C37+C87+C65</f>
        <v>7364607.7599999998</v>
      </c>
      <c r="D12" s="261">
        <f>+D13+D19+D30+D37+D87+D65</f>
        <v>6260784.3485964565</v>
      </c>
      <c r="E12" s="261">
        <f>+E13+E19+E30+E37+E87+E65</f>
        <v>6420262.0099999998</v>
      </c>
      <c r="F12" s="261">
        <f>+F13+F19+F30+F37+F87+F65</f>
        <v>6241828.5399999991</v>
      </c>
      <c r="G12" s="275">
        <f t="shared" si="1"/>
        <v>84.754392133437932</v>
      </c>
      <c r="H12" s="275">
        <f t="shared" si="2"/>
        <v>97.220775885437732</v>
      </c>
    </row>
    <row r="13" spans="1:9" s="263" customFormat="1">
      <c r="A13" s="276" t="s">
        <v>1698</v>
      </c>
      <c r="B13" s="277" t="s">
        <v>1699</v>
      </c>
      <c r="C13" s="261">
        <f>C14</f>
        <v>2899248</v>
      </c>
      <c r="D13" s="261">
        <f>D14</f>
        <v>3518688</v>
      </c>
      <c r="E13" s="261">
        <f>E14</f>
        <v>3381881</v>
      </c>
      <c r="F13" s="261">
        <f>F14</f>
        <v>3381882.7299999995</v>
      </c>
      <c r="G13" s="275">
        <f t="shared" si="1"/>
        <v>116.64689360827359</v>
      </c>
      <c r="H13" s="275">
        <f t="shared" si="2"/>
        <v>100.00005115496376</v>
      </c>
    </row>
    <row r="14" spans="1:9" s="263" customFormat="1">
      <c r="A14" s="265" t="s">
        <v>1700</v>
      </c>
      <c r="B14" s="264" t="s">
        <v>1701</v>
      </c>
      <c r="C14" s="262">
        <f>C15</f>
        <v>2899248</v>
      </c>
      <c r="D14" s="262">
        <f>D15</f>
        <v>3518688</v>
      </c>
      <c r="E14" s="262">
        <f t="shared" ref="E14" si="3">E15</f>
        <v>3381881</v>
      </c>
      <c r="F14" s="262">
        <f t="shared" ref="F14:F15" si="4">F15</f>
        <v>3381882.7299999995</v>
      </c>
      <c r="G14" s="270">
        <f t="shared" si="1"/>
        <v>116.64689360827359</v>
      </c>
      <c r="H14" s="270">
        <f t="shared" si="2"/>
        <v>100.00005115496376</v>
      </c>
    </row>
    <row r="15" spans="1:9" s="263" customFormat="1">
      <c r="A15" s="266" t="s">
        <v>1702</v>
      </c>
      <c r="B15" s="264" t="s">
        <v>24</v>
      </c>
      <c r="C15" s="262">
        <f>C16</f>
        <v>2899248</v>
      </c>
      <c r="D15" s="262">
        <f>D16</f>
        <v>3518688</v>
      </c>
      <c r="E15" s="262">
        <f>E16</f>
        <v>3381881</v>
      </c>
      <c r="F15" s="262">
        <f t="shared" si="4"/>
        <v>3381882.7299999995</v>
      </c>
      <c r="G15" s="270">
        <f t="shared" si="1"/>
        <v>116.64689360827359</v>
      </c>
      <c r="H15" s="270">
        <f t="shared" si="2"/>
        <v>100.00005115496376</v>
      </c>
    </row>
    <row r="16" spans="1:9" s="263" customFormat="1">
      <c r="A16" s="267" t="s">
        <v>1690</v>
      </c>
      <c r="B16" s="264" t="s">
        <v>1358</v>
      </c>
      <c r="C16" s="262">
        <f>+C17+C18</f>
        <v>2899248</v>
      </c>
      <c r="D16" s="262">
        <f>+D17+D18</f>
        <v>3518688</v>
      </c>
      <c r="E16" s="262">
        <f>+E17+E18</f>
        <v>3381881</v>
      </c>
      <c r="F16" s="262">
        <f>+F17+F18</f>
        <v>3381882.7299999995</v>
      </c>
      <c r="G16" s="270">
        <f t="shared" si="1"/>
        <v>116.64689360827359</v>
      </c>
      <c r="H16" s="270">
        <f t="shared" si="2"/>
        <v>100.00005115496376</v>
      </c>
    </row>
    <row r="17" spans="1:8" s="263" customFormat="1">
      <c r="A17" s="268" t="s">
        <v>1703</v>
      </c>
      <c r="B17" s="264" t="s">
        <v>1320</v>
      </c>
      <c r="C17" s="269">
        <f>'UNIRI PLAN IZVRŠENJE'!E8</f>
        <v>2834382</v>
      </c>
      <c r="D17" s="269">
        <f>'UNIRI PLAN IZVRŠENJE'!F8</f>
        <v>3436404</v>
      </c>
      <c r="E17" s="269">
        <f>'UNIRI PLAN IZVRŠENJE'!G8</f>
        <v>3309126</v>
      </c>
      <c r="F17" s="269">
        <f>'UNIRI PLAN IZVRŠENJE'!H8</f>
        <v>3309061.0399999996</v>
      </c>
      <c r="G17" s="270">
        <f t="shared" si="1"/>
        <v>116.7471794556979</v>
      </c>
      <c r="H17" s="270">
        <f t="shared" si="2"/>
        <v>99.998036943893936</v>
      </c>
    </row>
    <row r="18" spans="1:8" s="263" customFormat="1">
      <c r="A18" s="268" t="s">
        <v>1704</v>
      </c>
      <c r="B18" s="264" t="s">
        <v>1323</v>
      </c>
      <c r="C18" s="269">
        <f>'UNIRI PLAN IZVRŠENJE'!E14</f>
        <v>64866</v>
      </c>
      <c r="D18" s="269">
        <f>'UNIRI PLAN IZVRŠENJE'!F14</f>
        <v>82284</v>
      </c>
      <c r="E18" s="269">
        <f>'UNIRI PLAN IZVRŠENJE'!G14</f>
        <v>72755</v>
      </c>
      <c r="F18" s="269">
        <f>'UNIRI PLAN IZVRŠENJE'!H14</f>
        <v>72821.69</v>
      </c>
      <c r="G18" s="270">
        <f t="shared" si="1"/>
        <v>112.26480744920298</v>
      </c>
      <c r="H18" s="270">
        <f t="shared" si="2"/>
        <v>100.09166380317505</v>
      </c>
    </row>
    <row r="19" spans="1:8" s="263" customFormat="1">
      <c r="A19" s="276" t="s">
        <v>1705</v>
      </c>
      <c r="B19" s="277" t="s">
        <v>1706</v>
      </c>
      <c r="C19" s="261">
        <f>C20</f>
        <v>342114</v>
      </c>
      <c r="D19" s="261">
        <f>D20</f>
        <v>390009.2145464198</v>
      </c>
      <c r="E19" s="261">
        <f t="shared" ref="E19:F20" si="5">E20</f>
        <v>369458.01</v>
      </c>
      <c r="F19" s="261">
        <f t="shared" si="5"/>
        <v>368450.12</v>
      </c>
      <c r="G19" s="275">
        <f t="shared" si="1"/>
        <v>107.69805386508591</v>
      </c>
      <c r="H19" s="275">
        <f t="shared" si="2"/>
        <v>99.727197686145701</v>
      </c>
    </row>
    <row r="20" spans="1:8" s="263" customFormat="1">
      <c r="A20" s="265" t="s">
        <v>1700</v>
      </c>
      <c r="B20" s="264" t="s">
        <v>1701</v>
      </c>
      <c r="C20" s="262">
        <f>C21</f>
        <v>342114</v>
      </c>
      <c r="D20" s="262">
        <f>D21</f>
        <v>390009.2145464198</v>
      </c>
      <c r="E20" s="262">
        <f t="shared" si="5"/>
        <v>369458.01</v>
      </c>
      <c r="F20" s="262">
        <f t="shared" si="5"/>
        <v>368450.12</v>
      </c>
      <c r="G20" s="270">
        <f t="shared" si="1"/>
        <v>107.69805386508591</v>
      </c>
      <c r="H20" s="270">
        <f t="shared" si="2"/>
        <v>99.727197686145701</v>
      </c>
    </row>
    <row r="21" spans="1:8" s="263" customFormat="1">
      <c r="A21" s="266" t="s">
        <v>1702</v>
      </c>
      <c r="B21" s="264" t="s">
        <v>24</v>
      </c>
      <c r="C21" s="262">
        <f>C22+C27</f>
        <v>342114</v>
      </c>
      <c r="D21" s="262">
        <f>D22+D27</f>
        <v>390009.2145464198</v>
      </c>
      <c r="E21" s="262">
        <f>E22+E27</f>
        <v>369458.01</v>
      </c>
      <c r="F21" s="262">
        <f>F22+F27</f>
        <v>368450.12</v>
      </c>
      <c r="G21" s="270">
        <f t="shared" si="1"/>
        <v>107.69805386508591</v>
      </c>
      <c r="H21" s="270">
        <f t="shared" si="2"/>
        <v>99.727197686145701</v>
      </c>
    </row>
    <row r="22" spans="1:8" s="263" customFormat="1">
      <c r="A22" s="267" t="s">
        <v>1690</v>
      </c>
      <c r="B22" s="264" t="s">
        <v>1358</v>
      </c>
      <c r="C22" s="262">
        <f>C24+C25+C26+C23</f>
        <v>340289</v>
      </c>
      <c r="D22" s="262">
        <f t="shared" ref="D22:F22" si="6">D24+D25+D26+D23</f>
        <v>388913.2145464198</v>
      </c>
      <c r="E22" s="262">
        <f t="shared" si="6"/>
        <v>358612.01</v>
      </c>
      <c r="F22" s="262">
        <f t="shared" si="6"/>
        <v>357604.48</v>
      </c>
      <c r="G22" s="270">
        <f t="shared" si="1"/>
        <v>105.08846304170866</v>
      </c>
      <c r="H22" s="270">
        <f t="shared" si="2"/>
        <v>99.719047334750428</v>
      </c>
    </row>
    <row r="23" spans="1:8" s="263" customFormat="1">
      <c r="A23" s="268">
        <v>31</v>
      </c>
      <c r="B23" s="264" t="s">
        <v>1320</v>
      </c>
      <c r="C23" s="262">
        <f>'UNIRI PLAN IZVRŠENJE'!E21</f>
        <v>0</v>
      </c>
      <c r="D23" s="262">
        <f>'UNIRI PLAN IZVRŠENJE'!F21</f>
        <v>0</v>
      </c>
      <c r="E23" s="262">
        <f>'UNIRI PLAN IZVRŠENJE'!G21</f>
        <v>866</v>
      </c>
      <c r="F23" s="262">
        <f>'UNIRI PLAN IZVRŠENJE'!H21</f>
        <v>865.47</v>
      </c>
      <c r="G23" s="270"/>
      <c r="H23" s="270"/>
    </row>
    <row r="24" spans="1:8" s="263" customFormat="1">
      <c r="A24" s="268" t="s">
        <v>1704</v>
      </c>
      <c r="B24" s="264" t="s">
        <v>1323</v>
      </c>
      <c r="C24" s="269">
        <f>'UNIRI PLAN IZVRŠENJE'!E27</f>
        <v>335016</v>
      </c>
      <c r="D24" s="269">
        <f>'UNIRI PLAN IZVRŠENJE'!F27</f>
        <v>382196.3977038954</v>
      </c>
      <c r="E24" s="269">
        <f>'UNIRI PLAN IZVRŠENJE'!G27</f>
        <v>354213.01</v>
      </c>
      <c r="F24" s="269">
        <f>'UNIRI PLAN IZVRŠENJE'!H27</f>
        <v>354188.03</v>
      </c>
      <c r="G24" s="270">
        <f t="shared" si="1"/>
        <v>105.72272070587674</v>
      </c>
      <c r="H24" s="270">
        <f t="shared" si="2"/>
        <v>99.99294774632925</v>
      </c>
    </row>
    <row r="25" spans="1:8" s="263" customFormat="1">
      <c r="A25" s="268">
        <v>34</v>
      </c>
      <c r="B25" s="264" t="s">
        <v>1343</v>
      </c>
      <c r="C25" s="269">
        <f>'UNIRI PLAN IZVRŠENJE'!E53</f>
        <v>2784</v>
      </c>
      <c r="D25" s="269">
        <f>'UNIRI PLAN IZVRŠENJE'!F53</f>
        <v>2333.816842524388</v>
      </c>
      <c r="E25" s="269">
        <f>'UNIRI PLAN IZVRŠENJE'!G53</f>
        <v>2561</v>
      </c>
      <c r="F25" s="269">
        <f>'UNIRI PLAN IZVRŠENJE'!H53</f>
        <v>2550.98</v>
      </c>
      <c r="G25" s="270">
        <f t="shared" si="1"/>
        <v>91.63002873563218</v>
      </c>
      <c r="H25" s="270">
        <f t="shared" si="2"/>
        <v>99.608746583365871</v>
      </c>
    </row>
    <row r="26" spans="1:8" s="263" customFormat="1">
      <c r="A26" s="268">
        <v>37</v>
      </c>
      <c r="B26" s="264" t="s">
        <v>1353</v>
      </c>
      <c r="C26" s="269">
        <f>'UNIRI PLAN IZVRŠENJE'!E57</f>
        <v>2489</v>
      </c>
      <c r="D26" s="269">
        <f>'UNIRI PLAN IZVRŠENJE'!F57</f>
        <v>4383</v>
      </c>
      <c r="E26" s="269">
        <f>'UNIRI PLAN IZVRŠENJE'!G57</f>
        <v>972</v>
      </c>
      <c r="F26" s="269">
        <f>'UNIRI PLAN IZVRŠENJE'!H57</f>
        <v>0</v>
      </c>
      <c r="G26" s="270">
        <f t="shared" si="1"/>
        <v>0</v>
      </c>
      <c r="H26" s="270">
        <f t="shared" si="2"/>
        <v>0</v>
      </c>
    </row>
    <row r="27" spans="1:8" s="263" customFormat="1">
      <c r="A27" s="267" t="s">
        <v>1290</v>
      </c>
      <c r="B27" s="264" t="s">
        <v>1345</v>
      </c>
      <c r="C27" s="262">
        <f>C28+C29</f>
        <v>1825</v>
      </c>
      <c r="D27" s="262">
        <f>D28+D29</f>
        <v>1096</v>
      </c>
      <c r="E27" s="262">
        <f>E28+E29</f>
        <v>10846</v>
      </c>
      <c r="F27" s="262">
        <f>F28+F29</f>
        <v>10845.64</v>
      </c>
      <c r="G27" s="270">
        <f t="shared" si="1"/>
        <v>594.28164383561648</v>
      </c>
      <c r="H27" s="270">
        <f t="shared" si="2"/>
        <v>99.996680803983025</v>
      </c>
    </row>
    <row r="28" spans="1:8" s="263" customFormat="1">
      <c r="A28" s="268">
        <v>41</v>
      </c>
      <c r="B28" s="264" t="s">
        <v>1355</v>
      </c>
      <c r="C28" s="269">
        <f>'UNIRI PLAN IZVRŠENJE'!E62</f>
        <v>0</v>
      </c>
      <c r="D28" s="269">
        <f>'UNIRI PLAN IZVRŠENJE'!F62</f>
        <v>0</v>
      </c>
      <c r="E28" s="269">
        <f>'UNIRI PLAN IZVRŠENJE'!G62</f>
        <v>5000</v>
      </c>
      <c r="F28" s="269">
        <f>'UNIRI PLAN IZVRŠENJE'!H62</f>
        <v>5000</v>
      </c>
      <c r="G28" s="270" t="e">
        <f t="shared" si="1"/>
        <v>#DIV/0!</v>
      </c>
      <c r="H28" s="270">
        <f t="shared" si="2"/>
        <v>100</v>
      </c>
    </row>
    <row r="29" spans="1:8" s="263" customFormat="1">
      <c r="A29" s="268">
        <v>42</v>
      </c>
      <c r="B29" s="264" t="s">
        <v>1346</v>
      </c>
      <c r="C29" s="269">
        <f>'UNIRI PLAN IZVRŠENJE'!E64</f>
        <v>1825</v>
      </c>
      <c r="D29" s="269">
        <f>'UNIRI PLAN IZVRŠENJE'!F64</f>
        <v>1096</v>
      </c>
      <c r="E29" s="269">
        <f>'UNIRI PLAN IZVRŠENJE'!G64</f>
        <v>5846</v>
      </c>
      <c r="F29" s="269">
        <f>'UNIRI PLAN IZVRŠENJE'!H64</f>
        <v>5845.64</v>
      </c>
      <c r="G29" s="270">
        <f t="shared" si="1"/>
        <v>320.30904109589045</v>
      </c>
      <c r="H29" s="270">
        <f t="shared" si="2"/>
        <v>99.993841943209034</v>
      </c>
    </row>
    <row r="30" spans="1:8" s="263" customFormat="1">
      <c r="A30" s="276" t="s">
        <v>1707</v>
      </c>
      <c r="B30" s="277" t="s">
        <v>1708</v>
      </c>
      <c r="C30" s="261">
        <f>C31</f>
        <v>5423</v>
      </c>
      <c r="D30" s="261">
        <f>D31</f>
        <v>150210</v>
      </c>
      <c r="E30" s="261">
        <f t="shared" ref="E30:F31" si="7">E31</f>
        <v>10558</v>
      </c>
      <c r="F30" s="261">
        <f t="shared" si="7"/>
        <v>10625.460000000001</v>
      </c>
      <c r="G30" s="275">
        <f t="shared" si="1"/>
        <v>195.93324728010327</v>
      </c>
      <c r="H30" s="275">
        <f t="shared" si="2"/>
        <v>100.63894677022165</v>
      </c>
    </row>
    <row r="31" spans="1:8" s="263" customFormat="1">
      <c r="A31" s="265" t="s">
        <v>1700</v>
      </c>
      <c r="B31" s="264" t="s">
        <v>1701</v>
      </c>
      <c r="C31" s="262">
        <f>C32</f>
        <v>5423</v>
      </c>
      <c r="D31" s="262">
        <f>D32</f>
        <v>150210</v>
      </c>
      <c r="E31" s="262">
        <f t="shared" si="7"/>
        <v>10558</v>
      </c>
      <c r="F31" s="262">
        <f t="shared" si="7"/>
        <v>10625.460000000001</v>
      </c>
      <c r="G31" s="270">
        <f t="shared" si="1"/>
        <v>195.93324728010327</v>
      </c>
      <c r="H31" s="270">
        <f t="shared" si="2"/>
        <v>100.63894677022165</v>
      </c>
    </row>
    <row r="32" spans="1:8" s="263" customFormat="1">
      <c r="A32" s="266">
        <v>11</v>
      </c>
      <c r="B32" s="264" t="s">
        <v>1709</v>
      </c>
      <c r="C32" s="262">
        <f>+C33</f>
        <v>5423</v>
      </c>
      <c r="D32" s="262">
        <f>+D33</f>
        <v>150210</v>
      </c>
      <c r="E32" s="262">
        <f>+E33</f>
        <v>10558</v>
      </c>
      <c r="F32" s="262">
        <f>+F33</f>
        <v>10625.460000000001</v>
      </c>
      <c r="G32" s="270">
        <f t="shared" si="1"/>
        <v>195.93324728010327</v>
      </c>
      <c r="H32" s="270">
        <f t="shared" si="2"/>
        <v>100.63894677022165</v>
      </c>
    </row>
    <row r="33" spans="1:8" s="263" customFormat="1">
      <c r="A33" s="267" t="s">
        <v>1690</v>
      </c>
      <c r="B33" s="264" t="s">
        <v>1358</v>
      </c>
      <c r="C33" s="262">
        <f>+C34+C36+C35</f>
        <v>5423</v>
      </c>
      <c r="D33" s="262">
        <f>+D34+D36+D35</f>
        <v>150210</v>
      </c>
      <c r="E33" s="262">
        <f>+E34+E36+E35</f>
        <v>10558</v>
      </c>
      <c r="F33" s="262">
        <f>+F34+F36+F35</f>
        <v>10625.460000000001</v>
      </c>
      <c r="G33" s="270">
        <f t="shared" si="1"/>
        <v>195.93324728010327</v>
      </c>
      <c r="H33" s="270">
        <f t="shared" si="2"/>
        <v>100.63894677022165</v>
      </c>
    </row>
    <row r="34" spans="1:8" s="263" customFormat="1">
      <c r="A34" s="268" t="s">
        <v>1703</v>
      </c>
      <c r="B34" s="264" t="s">
        <v>1320</v>
      </c>
      <c r="C34" s="269">
        <f>'UNIRI PLAN IZVRŠENJE'!E74</f>
        <v>3549</v>
      </c>
      <c r="D34" s="269">
        <f>'UNIRI PLAN IZVRŠENJE'!F74</f>
        <v>21459</v>
      </c>
      <c r="E34" s="269">
        <f>'UNIRI PLAN IZVRŠENJE'!G74</f>
        <v>6100</v>
      </c>
      <c r="F34" s="269">
        <f>'UNIRI PLAN IZVRŠENJE'!H74</f>
        <v>6101.1900000000005</v>
      </c>
      <c r="G34" s="270">
        <f t="shared" si="1"/>
        <v>171.91293322062555</v>
      </c>
      <c r="H34" s="270">
        <f t="shared" si="2"/>
        <v>100.01950819672132</v>
      </c>
    </row>
    <row r="35" spans="1:8" s="263" customFormat="1">
      <c r="A35" s="268" t="s">
        <v>1704</v>
      </c>
      <c r="B35" s="264" t="s">
        <v>1323</v>
      </c>
      <c r="C35" s="269">
        <f>'UNIRI PLAN IZVRŠENJE'!E78</f>
        <v>757</v>
      </c>
      <c r="D35" s="269">
        <f>'UNIRI PLAN IZVRŠENJE'!F78</f>
        <v>126800</v>
      </c>
      <c r="E35" s="269">
        <f>'UNIRI PLAN IZVRŠENJE'!G78</f>
        <v>2429</v>
      </c>
      <c r="F35" s="269">
        <f>'UNIRI PLAN IZVRŠENJE'!H78</f>
        <v>2495.4</v>
      </c>
      <c r="G35" s="270">
        <f t="shared" si="1"/>
        <v>329.64332892998681</v>
      </c>
      <c r="H35" s="270">
        <f t="shared" si="2"/>
        <v>102.73363524083985</v>
      </c>
    </row>
    <row r="36" spans="1:8" s="263" customFormat="1">
      <c r="A36" s="268">
        <v>34</v>
      </c>
      <c r="B36" s="264" t="s">
        <v>1343</v>
      </c>
      <c r="C36" s="269">
        <f>'UNIRI PLAN IZVRŠENJE'!E81</f>
        <v>1117</v>
      </c>
      <c r="D36" s="269">
        <f>'UNIRI PLAN IZVRŠENJE'!F81</f>
        <v>1951</v>
      </c>
      <c r="E36" s="269">
        <f>'UNIRI PLAN IZVRŠENJE'!G81</f>
        <v>2029</v>
      </c>
      <c r="F36" s="269">
        <f>'UNIRI PLAN IZVRŠENJE'!H81</f>
        <v>2028.87</v>
      </c>
      <c r="G36" s="270">
        <f t="shared" si="1"/>
        <v>181.63563115487912</v>
      </c>
      <c r="H36" s="270">
        <f t="shared" si="2"/>
        <v>99.993592902907835</v>
      </c>
    </row>
    <row r="37" spans="1:8" s="263" customFormat="1">
      <c r="A37" s="276" t="s">
        <v>1710</v>
      </c>
      <c r="B37" s="277" t="s">
        <v>1711</v>
      </c>
      <c r="C37" s="261">
        <f>+C38</f>
        <v>1392116.72</v>
      </c>
      <c r="D37" s="261">
        <f>+D38</f>
        <v>204384</v>
      </c>
      <c r="E37" s="261">
        <f>+E38</f>
        <v>373901</v>
      </c>
      <c r="F37" s="261">
        <f>+F38</f>
        <v>365830.46</v>
      </c>
      <c r="G37" s="275">
        <f t="shared" si="1"/>
        <v>26.278720364769413</v>
      </c>
      <c r="H37" s="275">
        <f t="shared" si="2"/>
        <v>97.841530244636957</v>
      </c>
    </row>
    <row r="38" spans="1:8" s="263" customFormat="1">
      <c r="A38" s="265" t="s">
        <v>1700</v>
      </c>
      <c r="B38" s="264" t="s">
        <v>1701</v>
      </c>
      <c r="C38" s="262">
        <f>C39+C45+C55+C61</f>
        <v>1392116.72</v>
      </c>
      <c r="D38" s="262">
        <f>D39+D45+D55+D61</f>
        <v>204384</v>
      </c>
      <c r="E38" s="262">
        <f>E39+E45+E55+E61</f>
        <v>373901</v>
      </c>
      <c r="F38" s="262">
        <f>F39+F45+F55+F61</f>
        <v>365830.46</v>
      </c>
      <c r="G38" s="270">
        <f t="shared" si="1"/>
        <v>26.278720364769413</v>
      </c>
      <c r="H38" s="270">
        <f t="shared" si="2"/>
        <v>97.841530244636957</v>
      </c>
    </row>
    <row r="39" spans="1:8" s="263" customFormat="1">
      <c r="A39" s="266">
        <v>43</v>
      </c>
      <c r="B39" s="264" t="s">
        <v>1712</v>
      </c>
      <c r="C39" s="262">
        <f>+C40+C43</f>
        <v>26804.760000000002</v>
      </c>
      <c r="D39" s="262">
        <f>+D40+D43</f>
        <v>0</v>
      </c>
      <c r="E39" s="262">
        <f>+E40+E43</f>
        <v>2360</v>
      </c>
      <c r="F39" s="262">
        <f t="shared" ref="F39" si="8">+F40+F43</f>
        <v>2331.04</v>
      </c>
      <c r="G39" s="270">
        <f t="shared" si="1"/>
        <v>8.696365869345593</v>
      </c>
      <c r="H39" s="270">
        <f t="shared" si="2"/>
        <v>98.772881355932213</v>
      </c>
    </row>
    <row r="40" spans="1:8" s="263" customFormat="1">
      <c r="A40" s="267" t="s">
        <v>1690</v>
      </c>
      <c r="B40" s="264" t="s">
        <v>1358</v>
      </c>
      <c r="C40" s="262">
        <f>+C41+C42</f>
        <v>25638.760000000002</v>
      </c>
      <c r="D40" s="262">
        <f>+D41+D42</f>
        <v>0</v>
      </c>
      <c r="E40" s="262">
        <f>+E41+E42</f>
        <v>2360</v>
      </c>
      <c r="F40" s="262">
        <f t="shared" ref="F40" si="9">+F41+F42</f>
        <v>2331.04</v>
      </c>
      <c r="G40" s="270">
        <f t="shared" si="1"/>
        <v>9.0918593566927566</v>
      </c>
      <c r="H40" s="270">
        <f t="shared" si="2"/>
        <v>98.772881355932213</v>
      </c>
    </row>
    <row r="41" spans="1:8" s="263" customFormat="1">
      <c r="A41" s="268" t="s">
        <v>1703</v>
      </c>
      <c r="B41" s="264" t="s">
        <v>1320</v>
      </c>
      <c r="C41" s="269">
        <f>'UNIRI PLAN IZVRŠENJE'!E101</f>
        <v>15884.1</v>
      </c>
      <c r="D41" s="269">
        <f>'UNIRI PLAN IZVRŠENJE'!F101</f>
        <v>0</v>
      </c>
      <c r="E41" s="269">
        <f>'UNIRI PLAN IZVRŠENJE'!G101</f>
        <v>816</v>
      </c>
      <c r="F41" s="269">
        <f>'UNIRI PLAN IZVRŠENJE'!H101</f>
        <v>805.89</v>
      </c>
      <c r="G41" s="270">
        <f t="shared" si="1"/>
        <v>5.0735641301679033</v>
      </c>
      <c r="H41" s="270">
        <f t="shared" si="2"/>
        <v>98.761029411764696</v>
      </c>
    </row>
    <row r="42" spans="1:8" s="263" customFormat="1">
      <c r="A42" s="268" t="s">
        <v>1704</v>
      </c>
      <c r="B42" s="264" t="s">
        <v>1323</v>
      </c>
      <c r="C42" s="269">
        <f>'UNIRI PLAN IZVRŠENJE'!E106</f>
        <v>9754.66</v>
      </c>
      <c r="D42" s="269">
        <f>'UNIRI PLAN IZVRŠENJE'!F106</f>
        <v>0</v>
      </c>
      <c r="E42" s="269">
        <f>'UNIRI PLAN IZVRŠENJE'!G106</f>
        <v>1544</v>
      </c>
      <c r="F42" s="269">
        <f>'UNIRI PLAN IZVRŠENJE'!H106</f>
        <v>1525.15</v>
      </c>
      <c r="G42" s="270">
        <f t="shared" si="1"/>
        <v>15.635091330707581</v>
      </c>
      <c r="H42" s="270">
        <f t="shared" si="2"/>
        <v>98.779145077720216</v>
      </c>
    </row>
    <row r="43" spans="1:8" s="263" customFormat="1">
      <c r="A43" s="267" t="s">
        <v>1290</v>
      </c>
      <c r="B43" s="264" t="s">
        <v>1345</v>
      </c>
      <c r="C43" s="262">
        <f>C44</f>
        <v>1166</v>
      </c>
      <c r="D43" s="262">
        <f>D44</f>
        <v>0</v>
      </c>
      <c r="E43" s="262">
        <f>E44</f>
        <v>0</v>
      </c>
      <c r="F43" s="262">
        <f>F44</f>
        <v>0</v>
      </c>
      <c r="G43" s="270">
        <f t="shared" si="1"/>
        <v>0</v>
      </c>
      <c r="H43" s="270" t="e">
        <f t="shared" si="2"/>
        <v>#DIV/0!</v>
      </c>
    </row>
    <row r="44" spans="1:8" s="263" customFormat="1">
      <c r="A44" s="268" t="s">
        <v>1713</v>
      </c>
      <c r="B44" s="264" t="s">
        <v>1346</v>
      </c>
      <c r="C44" s="269">
        <f>'UNIRI PLAN IZVRŠENJE'!E128</f>
        <v>1166</v>
      </c>
      <c r="D44" s="269">
        <f>'UNIRI PLAN IZVRŠENJE'!F128</f>
        <v>0</v>
      </c>
      <c r="E44" s="269">
        <f>'UNIRI PLAN IZVRŠENJE'!G128</f>
        <v>0</v>
      </c>
      <c r="F44" s="269">
        <f>'UNIRI PLAN IZVRŠENJE'!H128</f>
        <v>0</v>
      </c>
      <c r="G44" s="270">
        <f t="shared" si="1"/>
        <v>0</v>
      </c>
      <c r="H44" s="270" t="e">
        <f t="shared" si="2"/>
        <v>#DIV/0!</v>
      </c>
    </row>
    <row r="45" spans="1:8" s="263" customFormat="1">
      <c r="A45" s="266" t="s">
        <v>1714</v>
      </c>
      <c r="B45" s="264" t="s">
        <v>1715</v>
      </c>
      <c r="C45" s="262">
        <f>+C46+C52</f>
        <v>1175577.8599999999</v>
      </c>
      <c r="D45" s="262">
        <f>+D46+D52</f>
        <v>153428</v>
      </c>
      <c r="E45" s="262">
        <f>+E46+E52</f>
        <v>253118</v>
      </c>
      <c r="F45" s="262">
        <f>+F46+F52</f>
        <v>244824.81000000003</v>
      </c>
      <c r="G45" s="270">
        <f t="shared" si="1"/>
        <v>20.825911947678229</v>
      </c>
      <c r="H45" s="270">
        <f t="shared" si="2"/>
        <v>96.723587417726137</v>
      </c>
    </row>
    <row r="46" spans="1:8" s="263" customFormat="1">
      <c r="A46" s="267" t="s">
        <v>1690</v>
      </c>
      <c r="B46" s="264" t="s">
        <v>1358</v>
      </c>
      <c r="C46" s="262">
        <f>+C47+C48+C49+C50+C51</f>
        <v>1175577.8599999999</v>
      </c>
      <c r="D46" s="262">
        <f>+D47+D48+D49+D50+D51</f>
        <v>139428</v>
      </c>
      <c r="E46" s="262">
        <f>+E47+E48+E49+E50+E51</f>
        <v>228048</v>
      </c>
      <c r="F46" s="262">
        <f>+F47+F48+F49+F50+F51</f>
        <v>219898.81000000003</v>
      </c>
      <c r="G46" s="270">
        <f t="shared" si="1"/>
        <v>18.70559300938179</v>
      </c>
      <c r="H46" s="270">
        <f t="shared" si="2"/>
        <v>96.4265461657195</v>
      </c>
    </row>
    <row r="47" spans="1:8" s="263" customFormat="1">
      <c r="A47" s="268" t="s">
        <v>1703</v>
      </c>
      <c r="B47" s="264" t="s">
        <v>1320</v>
      </c>
      <c r="C47" s="269">
        <f>'UNIRI PLAN IZVRŠENJE'!E135</f>
        <v>271191.02</v>
      </c>
      <c r="D47" s="269">
        <f>'UNIRI PLAN IZVRŠENJE'!F135</f>
        <v>129158</v>
      </c>
      <c r="E47" s="269">
        <f>'UNIRI PLAN IZVRŠENJE'!G135</f>
        <v>192561</v>
      </c>
      <c r="F47" s="269">
        <f>'UNIRI PLAN IZVRŠENJE'!H135</f>
        <v>184175.96000000002</v>
      </c>
      <c r="G47" s="270">
        <f t="shared" si="1"/>
        <v>67.913738441634237</v>
      </c>
      <c r="H47" s="270">
        <f t="shared" si="2"/>
        <v>95.645514927737196</v>
      </c>
    </row>
    <row r="48" spans="1:8" s="263" customFormat="1">
      <c r="A48" s="268" t="s">
        <v>1704</v>
      </c>
      <c r="B48" s="264" t="s">
        <v>1323</v>
      </c>
      <c r="C48" s="269">
        <f>'UNIRI PLAN IZVRŠENJE'!E141</f>
        <v>68071.259999999995</v>
      </c>
      <c r="D48" s="269">
        <f>'UNIRI PLAN IZVRŠENJE'!F141</f>
        <v>10270</v>
      </c>
      <c r="E48" s="269">
        <f>'UNIRI PLAN IZVRŠENJE'!G141</f>
        <v>35487</v>
      </c>
      <c r="F48" s="269">
        <f>'UNIRI PLAN IZVRŠENJE'!H141</f>
        <v>35722.85</v>
      </c>
      <c r="G48" s="270">
        <f t="shared" si="1"/>
        <v>52.478608446501504</v>
      </c>
      <c r="H48" s="270">
        <f t="shared" si="2"/>
        <v>100.66460957533745</v>
      </c>
    </row>
    <row r="49" spans="1:8" s="263" customFormat="1">
      <c r="A49" s="268">
        <v>35</v>
      </c>
      <c r="B49" s="264" t="s">
        <v>1559</v>
      </c>
      <c r="C49" s="269">
        <f>'UNIRI PLAN IZVRŠENJE'!E160</f>
        <v>450745.79</v>
      </c>
      <c r="D49" s="269">
        <f>'UNIRI PLAN IZVRŠENJE'!F160</f>
        <v>0</v>
      </c>
      <c r="E49" s="269">
        <f>'UNIRI PLAN IZVRŠENJE'!G160</f>
        <v>0</v>
      </c>
      <c r="F49" s="269">
        <f>'UNIRI PLAN IZVRŠENJE'!H160</f>
        <v>0</v>
      </c>
      <c r="G49" s="270">
        <f t="shared" si="1"/>
        <v>0</v>
      </c>
      <c r="H49" s="270" t="e">
        <f t="shared" si="2"/>
        <v>#DIV/0!</v>
      </c>
    </row>
    <row r="50" spans="1:8" s="263" customFormat="1">
      <c r="A50" s="268">
        <v>36</v>
      </c>
      <c r="B50" s="264" t="s">
        <v>1391</v>
      </c>
      <c r="C50" s="269">
        <f>'UNIRI PLAN IZVRŠENJE'!E162</f>
        <v>271060.65999999997</v>
      </c>
      <c r="D50" s="269">
        <f>'UNIRI PLAN IZVRŠENJE'!F162</f>
        <v>0</v>
      </c>
      <c r="E50" s="269">
        <f>'UNIRI PLAN IZVRŠENJE'!G162</f>
        <v>0</v>
      </c>
      <c r="F50" s="269">
        <f>'UNIRI PLAN IZVRŠENJE'!H162</f>
        <v>0</v>
      </c>
      <c r="G50" s="270">
        <f t="shared" si="1"/>
        <v>0</v>
      </c>
      <c r="H50" s="270" t="e">
        <f t="shared" si="2"/>
        <v>#DIV/0!</v>
      </c>
    </row>
    <row r="51" spans="1:8" s="263" customFormat="1">
      <c r="A51" s="268">
        <v>38</v>
      </c>
      <c r="B51" s="264" t="s">
        <v>1352</v>
      </c>
      <c r="C51" s="269">
        <f>'UNIRI PLAN IZVRŠENJE'!E166</f>
        <v>114509.13</v>
      </c>
      <c r="D51" s="269">
        <f>'UNIRI PLAN IZVRŠENJE'!F166</f>
        <v>0</v>
      </c>
      <c r="E51" s="269">
        <f>'UNIRI PLAN IZVRŠENJE'!G166</f>
        <v>0</v>
      </c>
      <c r="F51" s="269">
        <f>'UNIRI PLAN IZVRŠENJE'!H166</f>
        <v>0</v>
      </c>
      <c r="G51" s="270">
        <f t="shared" si="1"/>
        <v>0</v>
      </c>
      <c r="H51" s="270" t="e">
        <f t="shared" si="2"/>
        <v>#DIV/0!</v>
      </c>
    </row>
    <row r="52" spans="1:8" s="263" customFormat="1">
      <c r="A52" s="267" t="s">
        <v>1290</v>
      </c>
      <c r="B52" s="264" t="s">
        <v>1345</v>
      </c>
      <c r="C52" s="262">
        <f>C54+C53</f>
        <v>0</v>
      </c>
      <c r="D52" s="262">
        <f t="shared" ref="D52:F52" si="10">D54+D53</f>
        <v>14000</v>
      </c>
      <c r="E52" s="262">
        <f t="shared" si="10"/>
        <v>25070</v>
      </c>
      <c r="F52" s="262">
        <f t="shared" si="10"/>
        <v>24926</v>
      </c>
      <c r="G52" s="270" t="e">
        <f t="shared" si="1"/>
        <v>#DIV/0!</v>
      </c>
      <c r="H52" s="270">
        <f t="shared" si="2"/>
        <v>99.425608296769042</v>
      </c>
    </row>
    <row r="53" spans="1:8" s="263" customFormat="1">
      <c r="A53" s="268">
        <v>41</v>
      </c>
      <c r="B53" s="264" t="s">
        <v>1355</v>
      </c>
      <c r="C53" s="269">
        <f>'UNIRI PLAN IZVRŠENJE'!E169</f>
        <v>0</v>
      </c>
      <c r="D53" s="269">
        <f>'UNIRI PLAN IZVRŠENJE'!F169</f>
        <v>0</v>
      </c>
      <c r="E53" s="269">
        <f>'UNIRI PLAN IZVRŠENJE'!G169</f>
        <v>2400</v>
      </c>
      <c r="F53" s="269">
        <f>'UNIRI PLAN IZVRŠENJE'!H169</f>
        <v>2388.5</v>
      </c>
      <c r="G53" s="270"/>
      <c r="H53" s="270"/>
    </row>
    <row r="54" spans="1:8" s="263" customFormat="1">
      <c r="A54" s="268" t="s">
        <v>1713</v>
      </c>
      <c r="B54" s="264" t="s">
        <v>1346</v>
      </c>
      <c r="C54" s="269">
        <f>'UNIRI PLAN IZVRŠENJE'!E172</f>
        <v>0</v>
      </c>
      <c r="D54" s="269">
        <f>'UNIRI PLAN IZVRŠENJE'!F172</f>
        <v>14000</v>
      </c>
      <c r="E54" s="269">
        <f>'UNIRI PLAN IZVRŠENJE'!G172</f>
        <v>22670</v>
      </c>
      <c r="F54" s="269">
        <f>'UNIRI PLAN IZVRŠENJE'!H172</f>
        <v>22537.5</v>
      </c>
      <c r="G54" s="270" t="e">
        <f t="shared" si="1"/>
        <v>#DIV/0!</v>
      </c>
      <c r="H54" s="270">
        <f t="shared" si="2"/>
        <v>99.415527128363479</v>
      </c>
    </row>
    <row r="55" spans="1:8" s="263" customFormat="1">
      <c r="A55" s="266" t="s">
        <v>1716</v>
      </c>
      <c r="B55" s="264" t="s">
        <v>1717</v>
      </c>
      <c r="C55" s="262">
        <f>+C56+C59</f>
        <v>64585.25</v>
      </c>
      <c r="D55" s="262">
        <f>+D56+D59</f>
        <v>44735</v>
      </c>
      <c r="E55" s="262">
        <f>+E56+E59</f>
        <v>105831</v>
      </c>
      <c r="F55" s="262">
        <f>+F56+F59</f>
        <v>106086.5</v>
      </c>
      <c r="G55" s="270">
        <f t="shared" si="1"/>
        <v>164.25809298562751</v>
      </c>
      <c r="H55" s="270">
        <f t="shared" si="2"/>
        <v>100.24142264553863</v>
      </c>
    </row>
    <row r="56" spans="1:8" s="263" customFormat="1">
      <c r="A56" s="267" t="s">
        <v>1690</v>
      </c>
      <c r="B56" s="264" t="s">
        <v>1358</v>
      </c>
      <c r="C56" s="262">
        <f>+C57+C58</f>
        <v>62264.19</v>
      </c>
      <c r="D56" s="262">
        <f>+D57+D58</f>
        <v>44735</v>
      </c>
      <c r="E56" s="262">
        <f>+E57+E58</f>
        <v>105831</v>
      </c>
      <c r="F56" s="262">
        <f>+F57+F58</f>
        <v>106086.5</v>
      </c>
      <c r="G56" s="270">
        <f t="shared" si="1"/>
        <v>170.3812416093424</v>
      </c>
      <c r="H56" s="270">
        <f t="shared" si="2"/>
        <v>100.24142264553863</v>
      </c>
    </row>
    <row r="57" spans="1:8" s="263" customFormat="1">
      <c r="A57" s="268" t="s">
        <v>1703</v>
      </c>
      <c r="B57" s="264" t="s">
        <v>1320</v>
      </c>
      <c r="C57" s="269">
        <f>'UNIRI PLAN IZVRŠENJE'!E177</f>
        <v>52451.570000000007</v>
      </c>
      <c r="D57" s="269">
        <f>'UNIRI PLAN IZVRŠENJE'!F177</f>
        <v>42080</v>
      </c>
      <c r="E57" s="269">
        <f>'UNIRI PLAN IZVRŠENJE'!G177</f>
        <v>92113</v>
      </c>
      <c r="F57" s="269">
        <f>'UNIRI PLAN IZVRŠENJE'!H177</f>
        <v>92385.7</v>
      </c>
      <c r="G57" s="270">
        <f t="shared" si="1"/>
        <v>176.13524247224629</v>
      </c>
      <c r="H57" s="270">
        <f t="shared" si="2"/>
        <v>100.29604941756321</v>
      </c>
    </row>
    <row r="58" spans="1:8" s="263" customFormat="1">
      <c r="A58" s="268" t="s">
        <v>1704</v>
      </c>
      <c r="B58" s="264" t="s">
        <v>1323</v>
      </c>
      <c r="C58" s="269">
        <f>'UNIRI PLAN IZVRŠENJE'!E181</f>
        <v>9812.619999999999</v>
      </c>
      <c r="D58" s="269">
        <f>'UNIRI PLAN IZVRŠENJE'!F181</f>
        <v>2655</v>
      </c>
      <c r="E58" s="269">
        <f>'UNIRI PLAN IZVRŠENJE'!G181</f>
        <v>13718</v>
      </c>
      <c r="F58" s="269">
        <f>'UNIRI PLAN IZVRŠENJE'!H181</f>
        <v>13700.8</v>
      </c>
      <c r="G58" s="270">
        <f t="shared" si="1"/>
        <v>139.62427975403105</v>
      </c>
      <c r="H58" s="270">
        <f t="shared" si="2"/>
        <v>99.874617291150301</v>
      </c>
    </row>
    <row r="59" spans="1:8" s="263" customFormat="1">
      <c r="A59" s="267" t="s">
        <v>1290</v>
      </c>
      <c r="B59" s="264" t="s">
        <v>1345</v>
      </c>
      <c r="C59" s="262">
        <f>C60</f>
        <v>2321.06</v>
      </c>
      <c r="D59" s="262">
        <f>D60</f>
        <v>0</v>
      </c>
      <c r="E59" s="262">
        <f>E60</f>
        <v>0</v>
      </c>
      <c r="F59" s="262">
        <f>F60</f>
        <v>0</v>
      </c>
      <c r="G59" s="270">
        <f t="shared" si="1"/>
        <v>0</v>
      </c>
      <c r="H59" s="270" t="e">
        <f t="shared" si="2"/>
        <v>#DIV/0!</v>
      </c>
    </row>
    <row r="60" spans="1:8" s="263" customFormat="1">
      <c r="A60" s="268" t="s">
        <v>1713</v>
      </c>
      <c r="B60" s="264" t="s">
        <v>1346</v>
      </c>
      <c r="C60" s="269">
        <f>'UNIRI PLAN IZVRŠENJE'!E200</f>
        <v>2321.06</v>
      </c>
      <c r="D60" s="269">
        <f>'UNIRI PLAN IZVRŠENJE'!F200</f>
        <v>0</v>
      </c>
      <c r="E60" s="269">
        <f>'UNIRI PLAN IZVRŠENJE'!G200</f>
        <v>0</v>
      </c>
      <c r="F60" s="269">
        <f>'UNIRI PLAN IZVRŠENJE'!H200</f>
        <v>0</v>
      </c>
      <c r="G60" s="270">
        <f t="shared" si="1"/>
        <v>0</v>
      </c>
      <c r="H60" s="270" t="e">
        <f t="shared" si="2"/>
        <v>#DIV/0!</v>
      </c>
    </row>
    <row r="61" spans="1:8" s="263" customFormat="1">
      <c r="A61" s="266" t="s">
        <v>1718</v>
      </c>
      <c r="B61" s="264" t="s">
        <v>1719</v>
      </c>
      <c r="C61" s="262">
        <f>+C62</f>
        <v>125148.84999999999</v>
      </c>
      <c r="D61" s="262">
        <f>+D62</f>
        <v>6221</v>
      </c>
      <c r="E61" s="262">
        <f>+E62</f>
        <v>12592</v>
      </c>
      <c r="F61" s="262">
        <f>+F62</f>
        <v>12588.11</v>
      </c>
      <c r="G61" s="270">
        <f t="shared" si="1"/>
        <v>10.058510325903915</v>
      </c>
      <c r="H61" s="270">
        <f t="shared" si="2"/>
        <v>99.969107369758575</v>
      </c>
    </row>
    <row r="62" spans="1:8" s="263" customFormat="1">
      <c r="A62" s="267" t="s">
        <v>1690</v>
      </c>
      <c r="B62" s="264" t="s">
        <v>1358</v>
      </c>
      <c r="C62" s="262">
        <f>+C63+C64</f>
        <v>125148.84999999999</v>
      </c>
      <c r="D62" s="262">
        <f>+D63+D64</f>
        <v>6221</v>
      </c>
      <c r="E62" s="262">
        <f>+E63+E64</f>
        <v>12592</v>
      </c>
      <c r="F62" s="262">
        <f>+F63+F64</f>
        <v>12588.11</v>
      </c>
      <c r="G62" s="270">
        <f t="shared" si="1"/>
        <v>10.058510325903915</v>
      </c>
      <c r="H62" s="270">
        <f t="shared" si="2"/>
        <v>99.969107369758575</v>
      </c>
    </row>
    <row r="63" spans="1:8" s="263" customFormat="1">
      <c r="A63" s="268" t="s">
        <v>1703</v>
      </c>
      <c r="B63" s="264" t="s">
        <v>1320</v>
      </c>
      <c r="C63" s="269">
        <f>'UNIRI PLAN IZVRŠENJE'!E206</f>
        <v>34343.83</v>
      </c>
      <c r="D63" s="269">
        <f>'UNIRI PLAN IZVRŠENJE'!F206</f>
        <v>5371</v>
      </c>
      <c r="E63" s="269">
        <f>'UNIRI PLAN IZVRŠENJE'!G206</f>
        <v>12412</v>
      </c>
      <c r="F63" s="269">
        <f>'UNIRI PLAN IZVRŠENJE'!H206</f>
        <v>12412.03</v>
      </c>
      <c r="G63" s="270">
        <f t="shared" si="1"/>
        <v>36.140494522596924</v>
      </c>
      <c r="H63" s="270">
        <f t="shared" si="2"/>
        <v>100.00024170157913</v>
      </c>
    </row>
    <row r="64" spans="1:8" s="263" customFormat="1">
      <c r="A64" s="268" t="s">
        <v>1704</v>
      </c>
      <c r="B64" s="264" t="s">
        <v>1323</v>
      </c>
      <c r="C64" s="269">
        <f>'UNIRI PLAN IZVRŠENJE'!E210</f>
        <v>90805.01999999999</v>
      </c>
      <c r="D64" s="269">
        <f>'UNIRI PLAN IZVRŠENJE'!F210</f>
        <v>850</v>
      </c>
      <c r="E64" s="269">
        <f>'UNIRI PLAN IZVRŠENJE'!G210</f>
        <v>180</v>
      </c>
      <c r="F64" s="269">
        <f>'UNIRI PLAN IZVRŠENJE'!H210</f>
        <v>176.08</v>
      </c>
      <c r="G64" s="270">
        <f t="shared" si="1"/>
        <v>0.19390998427179471</v>
      </c>
      <c r="H64" s="270">
        <f t="shared" si="2"/>
        <v>97.822222222222237</v>
      </c>
    </row>
    <row r="65" spans="1:8" s="263" customFormat="1">
      <c r="A65" s="276" t="s">
        <v>1720</v>
      </c>
      <c r="B65" s="277" t="s">
        <v>1721</v>
      </c>
      <c r="C65" s="261">
        <f>C66</f>
        <v>237819.03999999998</v>
      </c>
      <c r="D65" s="261">
        <f>D66</f>
        <v>126146</v>
      </c>
      <c r="E65" s="261">
        <f>E66</f>
        <v>94962</v>
      </c>
      <c r="F65" s="261">
        <f>F66</f>
        <v>94962.090000000011</v>
      </c>
      <c r="G65" s="275">
        <f t="shared" si="1"/>
        <v>39.930398339846981</v>
      </c>
      <c r="H65" s="275">
        <f t="shared" si="2"/>
        <v>100.00009477475203</v>
      </c>
    </row>
    <row r="66" spans="1:8" s="263" customFormat="1">
      <c r="A66" s="265" t="s">
        <v>1700</v>
      </c>
      <c r="B66" s="264" t="s">
        <v>1701</v>
      </c>
      <c r="C66" s="262">
        <f>C77+C67</f>
        <v>237819.03999999998</v>
      </c>
      <c r="D66" s="262">
        <f>D77+D67</f>
        <v>126146</v>
      </c>
      <c r="E66" s="262">
        <f>E77+E67</f>
        <v>94962</v>
      </c>
      <c r="F66" s="262">
        <f>F77+F67</f>
        <v>94962.090000000011</v>
      </c>
      <c r="G66" s="270">
        <f t="shared" si="1"/>
        <v>39.930398339846981</v>
      </c>
      <c r="H66" s="270">
        <f t="shared" si="2"/>
        <v>100.00009477475203</v>
      </c>
    </row>
    <row r="67" spans="1:8" s="263" customFormat="1">
      <c r="A67" s="266">
        <v>12</v>
      </c>
      <c r="B67" s="264" t="s">
        <v>1722</v>
      </c>
      <c r="C67" s="262">
        <f>C68+C74</f>
        <v>35672.800000000003</v>
      </c>
      <c r="D67" s="262">
        <f>D68+D74</f>
        <v>18922</v>
      </c>
      <c r="E67" s="262">
        <f>E68+E74</f>
        <v>14245</v>
      </c>
      <c r="F67" s="262">
        <f>F68+F74</f>
        <v>14244.33</v>
      </c>
      <c r="G67" s="270">
        <f t="shared" si="1"/>
        <v>39.930507277253255</v>
      </c>
      <c r="H67" s="270">
        <f t="shared" si="2"/>
        <v>99.995296595296594</v>
      </c>
    </row>
    <row r="68" spans="1:8" s="263" customFormat="1">
      <c r="A68" s="267" t="s">
        <v>1690</v>
      </c>
      <c r="B68" s="264" t="s">
        <v>1358</v>
      </c>
      <c r="C68" s="262">
        <f>+C69+C70+C71+C72+C73</f>
        <v>30516.890000000003</v>
      </c>
      <c r="D68" s="262">
        <f>+D69+D70+D71+D72+D73</f>
        <v>18922</v>
      </c>
      <c r="E68" s="262">
        <f>+E69+E70+E71+E72+E73</f>
        <v>7884</v>
      </c>
      <c r="F68" s="262">
        <f>+F69+F70+F71+F72+F73</f>
        <v>7883.92</v>
      </c>
      <c r="G68" s="270">
        <f t="shared" si="1"/>
        <v>25.834611587222678</v>
      </c>
      <c r="H68" s="270">
        <f t="shared" si="2"/>
        <v>99.99898528665652</v>
      </c>
    </row>
    <row r="69" spans="1:8" s="263" customFormat="1">
      <c r="A69" s="268" t="s">
        <v>1703</v>
      </c>
      <c r="B69" s="264" t="s">
        <v>1320</v>
      </c>
      <c r="C69" s="269">
        <f>'UNIRI PLAN IZVRŠENJE'!E270</f>
        <v>14488.27</v>
      </c>
      <c r="D69" s="269">
        <f>'UNIRI PLAN IZVRŠENJE'!F270</f>
        <v>18922</v>
      </c>
      <c r="E69" s="269">
        <f>'UNIRI PLAN IZVRŠENJE'!G270</f>
        <v>5780</v>
      </c>
      <c r="F69" s="269">
        <f>'UNIRI PLAN IZVRŠENJE'!H270</f>
        <v>5780.41</v>
      </c>
      <c r="G69" s="270">
        <f t="shared" si="1"/>
        <v>39.897171988097959</v>
      </c>
      <c r="H69" s="270">
        <f t="shared" si="2"/>
        <v>100.00709342560555</v>
      </c>
    </row>
    <row r="70" spans="1:8" s="263" customFormat="1">
      <c r="A70" s="268" t="s">
        <v>1704</v>
      </c>
      <c r="B70" s="264" t="s">
        <v>1323</v>
      </c>
      <c r="C70" s="269">
        <f>'UNIRI PLAN IZVRŠENJE'!E274</f>
        <v>4588.2</v>
      </c>
      <c r="D70" s="269">
        <f>'UNIRI PLAN IZVRŠENJE'!F274</f>
        <v>0</v>
      </c>
      <c r="E70" s="269">
        <f>'UNIRI PLAN IZVRŠENJE'!G274</f>
        <v>316</v>
      </c>
      <c r="F70" s="269">
        <f>'UNIRI PLAN IZVRŠENJE'!H274</f>
        <v>315.3</v>
      </c>
      <c r="G70" s="270">
        <f t="shared" si="1"/>
        <v>6.8719759382764494</v>
      </c>
      <c r="H70" s="270">
        <f t="shared" si="2"/>
        <v>99.778481012658233</v>
      </c>
    </row>
    <row r="71" spans="1:8" s="263" customFormat="1">
      <c r="A71" s="268">
        <v>35</v>
      </c>
      <c r="B71" s="264" t="s">
        <v>1559</v>
      </c>
      <c r="C71" s="269">
        <f>'UNIRI PLAN IZVRŠENJE'!E291</f>
        <v>8274.93</v>
      </c>
      <c r="D71" s="269">
        <f>'UNIRI PLAN IZVRŠENJE'!F291</f>
        <v>0</v>
      </c>
      <c r="E71" s="269">
        <f>'UNIRI PLAN IZVRŠENJE'!G291</f>
        <v>1788</v>
      </c>
      <c r="F71" s="269">
        <f>'UNIRI PLAN IZVRŠENJE'!H291</f>
        <v>1788.21</v>
      </c>
      <c r="G71" s="270">
        <f t="shared" si="1"/>
        <v>21.609971323020254</v>
      </c>
      <c r="H71" s="270">
        <f t="shared" si="2"/>
        <v>100.01174496644296</v>
      </c>
    </row>
    <row r="72" spans="1:8" s="263" customFormat="1">
      <c r="A72" s="268">
        <v>36</v>
      </c>
      <c r="B72" s="264" t="s">
        <v>1391</v>
      </c>
      <c r="C72" s="269">
        <f>'UNIRI PLAN IZVRŠENJE'!E293</f>
        <v>2398.15</v>
      </c>
      <c r="D72" s="269">
        <f>'UNIRI PLAN IZVRŠENJE'!F293</f>
        <v>0</v>
      </c>
      <c r="E72" s="269">
        <f>'UNIRI PLAN IZVRŠENJE'!G293</f>
        <v>0</v>
      </c>
      <c r="F72" s="269">
        <f>'UNIRI PLAN IZVRŠENJE'!H293</f>
        <v>0</v>
      </c>
      <c r="G72" s="270">
        <f t="shared" si="1"/>
        <v>0</v>
      </c>
      <c r="H72" s="270" t="e">
        <f t="shared" si="2"/>
        <v>#DIV/0!</v>
      </c>
    </row>
    <row r="73" spans="1:8" s="263" customFormat="1">
      <c r="A73" s="268">
        <v>38</v>
      </c>
      <c r="B73" s="264" t="s">
        <v>1352</v>
      </c>
      <c r="C73" s="269">
        <f>'UNIRI PLAN IZVRŠENJE'!E295</f>
        <v>767.34</v>
      </c>
      <c r="D73" s="269">
        <f>'UNIRI PLAN IZVRŠENJE'!F295</f>
        <v>0</v>
      </c>
      <c r="E73" s="269">
        <f>'UNIRI PLAN IZVRŠENJE'!G295</f>
        <v>0</v>
      </c>
      <c r="F73" s="269">
        <f>'UNIRI PLAN IZVRŠENJE'!H295</f>
        <v>0</v>
      </c>
      <c r="G73" s="270">
        <f t="shared" si="1"/>
        <v>0</v>
      </c>
      <c r="H73" s="270" t="e">
        <f t="shared" si="2"/>
        <v>#DIV/0!</v>
      </c>
    </row>
    <row r="74" spans="1:8" s="263" customFormat="1">
      <c r="A74" s="267" t="s">
        <v>1290</v>
      </c>
      <c r="B74" s="264" t="s">
        <v>1345</v>
      </c>
      <c r="C74" s="262">
        <f>+C75+C76</f>
        <v>5155.91</v>
      </c>
      <c r="D74" s="262">
        <f>+D75+D76</f>
        <v>0</v>
      </c>
      <c r="E74" s="262">
        <f>+E75+E76</f>
        <v>6361</v>
      </c>
      <c r="F74" s="262">
        <f>+F75+F76</f>
        <v>6360.41</v>
      </c>
      <c r="G74" s="270">
        <f t="shared" si="1"/>
        <v>123.36154044581849</v>
      </c>
      <c r="H74" s="270">
        <f t="shared" si="2"/>
        <v>99.990724728816232</v>
      </c>
    </row>
    <row r="75" spans="1:8" s="263" customFormat="1">
      <c r="A75" s="268" t="s">
        <v>1723</v>
      </c>
      <c r="B75" s="264" t="s">
        <v>1355</v>
      </c>
      <c r="C75" s="269"/>
      <c r="D75" s="269"/>
      <c r="E75" s="269"/>
      <c r="F75" s="269"/>
      <c r="G75" s="270" t="e">
        <f t="shared" si="1"/>
        <v>#DIV/0!</v>
      </c>
      <c r="H75" s="270" t="e">
        <f t="shared" si="2"/>
        <v>#DIV/0!</v>
      </c>
    </row>
    <row r="76" spans="1:8" s="263" customFormat="1">
      <c r="A76" s="268">
        <v>42</v>
      </c>
      <c r="B76" s="264" t="s">
        <v>1346</v>
      </c>
      <c r="C76" s="269">
        <f>'UNIRI PLAN IZVRŠENJE'!E298</f>
        <v>5155.91</v>
      </c>
      <c r="D76" s="269">
        <f>'UNIRI PLAN IZVRŠENJE'!F298</f>
        <v>0</v>
      </c>
      <c r="E76" s="269">
        <f>'UNIRI PLAN IZVRŠENJE'!G298</f>
        <v>6361</v>
      </c>
      <c r="F76" s="269">
        <f>'UNIRI PLAN IZVRŠENJE'!H298</f>
        <v>6360.41</v>
      </c>
      <c r="G76" s="270">
        <f t="shared" si="1"/>
        <v>123.36154044581849</v>
      </c>
      <c r="H76" s="270">
        <f t="shared" si="2"/>
        <v>99.990724728816232</v>
      </c>
    </row>
    <row r="77" spans="1:8" s="263" customFormat="1">
      <c r="A77" s="266">
        <v>561</v>
      </c>
      <c r="B77" s="264" t="s">
        <v>1724</v>
      </c>
      <c r="C77" s="262">
        <f>+C78+C84</f>
        <v>202146.23999999996</v>
      </c>
      <c r="D77" s="262">
        <f>+D78+D84</f>
        <v>107224</v>
      </c>
      <c r="E77" s="262">
        <f>+E78+E84</f>
        <v>80717</v>
      </c>
      <c r="F77" s="262">
        <f>+F78+F84</f>
        <v>80717.760000000009</v>
      </c>
      <c r="G77" s="270">
        <f t="shared" ref="G77:G136" si="11">F77/C77*100</f>
        <v>39.930379115634317</v>
      </c>
      <c r="H77" s="270">
        <f t="shared" ref="H77:H136" si="12">F77/E77*100</f>
        <v>100.00094156125725</v>
      </c>
    </row>
    <row r="78" spans="1:8" s="263" customFormat="1">
      <c r="A78" s="267" t="s">
        <v>1690</v>
      </c>
      <c r="B78" s="264" t="s">
        <v>1358</v>
      </c>
      <c r="C78" s="262">
        <f>+C79+C80+C81+C82+C83</f>
        <v>172929.46999999997</v>
      </c>
      <c r="D78" s="262">
        <f>+D79+D80+D81+D82+D83</f>
        <v>107224</v>
      </c>
      <c r="E78" s="262">
        <f>+E79+E80+E81+E82+E83</f>
        <v>44675</v>
      </c>
      <c r="F78" s="262">
        <f>+F79+F80+F81+F82+F83</f>
        <v>44675.43</v>
      </c>
      <c r="G78" s="270">
        <f t="shared" si="11"/>
        <v>25.834480380932185</v>
      </c>
      <c r="H78" s="270">
        <f t="shared" si="12"/>
        <v>100.00096250699497</v>
      </c>
    </row>
    <row r="79" spans="1:8" s="263" customFormat="1">
      <c r="A79" s="268" t="s">
        <v>1703</v>
      </c>
      <c r="B79" s="264" t="s">
        <v>1320</v>
      </c>
      <c r="C79" s="269">
        <f>'UNIRI PLAN IZVRŠENJE'!E236</f>
        <v>82100.549999999988</v>
      </c>
      <c r="D79" s="269">
        <f>'UNIRI PLAN IZVRŠENJE'!F236</f>
        <v>107224</v>
      </c>
      <c r="E79" s="269">
        <f>'UNIRI PLAN IZVRŠENJE'!G236</f>
        <v>32755</v>
      </c>
      <c r="F79" s="269">
        <f>'UNIRI PLAN IZVRŠENJE'!H236</f>
        <v>32755.69</v>
      </c>
      <c r="G79" s="270">
        <f t="shared" si="11"/>
        <v>39.897040884622584</v>
      </c>
      <c r="H79" s="270">
        <f t="shared" si="12"/>
        <v>100.00210654861851</v>
      </c>
    </row>
    <row r="80" spans="1:8" s="263" customFormat="1">
      <c r="A80" s="268" t="s">
        <v>1704</v>
      </c>
      <c r="B80" s="264" t="s">
        <v>1323</v>
      </c>
      <c r="C80" s="269">
        <f>'UNIRI PLAN IZVRŠENJE'!E240</f>
        <v>25999.91</v>
      </c>
      <c r="D80" s="269">
        <f>'UNIRI PLAN IZVRŠENJE'!F240</f>
        <v>0</v>
      </c>
      <c r="E80" s="269">
        <f>'UNIRI PLAN IZVRŠENJE'!G240</f>
        <v>1787</v>
      </c>
      <c r="F80" s="269">
        <f>'UNIRI PLAN IZVRŠENJE'!H240</f>
        <v>1786.7</v>
      </c>
      <c r="G80" s="270">
        <f t="shared" si="11"/>
        <v>6.8719468644314539</v>
      </c>
      <c r="H80" s="270">
        <f t="shared" si="12"/>
        <v>99.983212087297147</v>
      </c>
    </row>
    <row r="81" spans="1:8" s="263" customFormat="1">
      <c r="A81" s="268">
        <v>35</v>
      </c>
      <c r="B81" s="264" t="s">
        <v>1559</v>
      </c>
      <c r="C81" s="269">
        <f>'UNIRI PLAN IZVRŠENJE'!E257</f>
        <v>46891.319999999992</v>
      </c>
      <c r="D81" s="269">
        <f>'UNIRI PLAN IZVRŠENJE'!F257</f>
        <v>0</v>
      </c>
      <c r="E81" s="269">
        <f>'UNIRI PLAN IZVRŠENJE'!G257</f>
        <v>10133</v>
      </c>
      <c r="F81" s="269">
        <f>'UNIRI PLAN IZVRŠENJE'!H257</f>
        <v>10133.040000000001</v>
      </c>
      <c r="G81" s="270">
        <f t="shared" si="11"/>
        <v>21.609628391779122</v>
      </c>
      <c r="H81" s="270">
        <f t="shared" si="12"/>
        <v>100.00039474982731</v>
      </c>
    </row>
    <row r="82" spans="1:8" s="263" customFormat="1">
      <c r="A82" s="268">
        <v>36</v>
      </c>
      <c r="B82" s="264" t="s">
        <v>1391</v>
      </c>
      <c r="C82" s="269">
        <f>'UNIRI PLAN IZVRŠENJE'!E259</f>
        <v>13589.48</v>
      </c>
      <c r="D82" s="269">
        <f>'UNIRI PLAN IZVRŠENJE'!F259</f>
        <v>0</v>
      </c>
      <c r="E82" s="269">
        <f>'UNIRI PLAN IZVRŠENJE'!G259</f>
        <v>0</v>
      </c>
      <c r="F82" s="269">
        <f>'UNIRI PLAN IZVRŠENJE'!H259</f>
        <v>0</v>
      </c>
      <c r="G82" s="270">
        <f t="shared" si="11"/>
        <v>0</v>
      </c>
      <c r="H82" s="270" t="e">
        <f t="shared" si="12"/>
        <v>#DIV/0!</v>
      </c>
    </row>
    <row r="83" spans="1:8" s="263" customFormat="1">
      <c r="A83" s="268">
        <v>38</v>
      </c>
      <c r="B83" s="264" t="s">
        <v>1352</v>
      </c>
      <c r="C83" s="269">
        <f>'UNIRI PLAN IZVRŠENJE'!E261</f>
        <v>4348.21</v>
      </c>
      <c r="D83" s="269">
        <f>'UNIRI PLAN IZVRŠENJE'!F261</f>
        <v>0</v>
      </c>
      <c r="E83" s="269">
        <f>'UNIRI PLAN IZVRŠENJE'!G261</f>
        <v>0</v>
      </c>
      <c r="F83" s="269">
        <f>'UNIRI PLAN IZVRŠENJE'!H261</f>
        <v>0</v>
      </c>
      <c r="G83" s="270">
        <f t="shared" si="11"/>
        <v>0</v>
      </c>
      <c r="H83" s="270" t="e">
        <f t="shared" si="12"/>
        <v>#DIV/0!</v>
      </c>
    </row>
    <row r="84" spans="1:8" s="263" customFormat="1">
      <c r="A84" s="267" t="s">
        <v>1290</v>
      </c>
      <c r="B84" s="264" t="s">
        <v>1345</v>
      </c>
      <c r="C84" s="262">
        <f>+C85+C86</f>
        <v>29216.77</v>
      </c>
      <c r="D84" s="262">
        <f>+D85+D86</f>
        <v>0</v>
      </c>
      <c r="E84" s="262">
        <f>+E85+E86</f>
        <v>36042</v>
      </c>
      <c r="F84" s="262">
        <f>+F85+F86</f>
        <v>36042.33</v>
      </c>
      <c r="G84" s="270">
        <f t="shared" si="11"/>
        <v>123.36178845231693</v>
      </c>
      <c r="H84" s="270">
        <f t="shared" si="12"/>
        <v>100.00091559846847</v>
      </c>
    </row>
    <row r="85" spans="1:8" s="263" customFormat="1">
      <c r="A85" s="268" t="s">
        <v>1723</v>
      </c>
      <c r="B85" s="264" t="s">
        <v>1355</v>
      </c>
      <c r="C85" s="269"/>
      <c r="D85" s="269"/>
      <c r="E85" s="269"/>
      <c r="F85" s="269"/>
      <c r="G85" s="270" t="e">
        <f t="shared" si="11"/>
        <v>#DIV/0!</v>
      </c>
      <c r="H85" s="270" t="e">
        <f t="shared" si="12"/>
        <v>#DIV/0!</v>
      </c>
    </row>
    <row r="86" spans="1:8" s="263" customFormat="1">
      <c r="A86" s="268">
        <v>42</v>
      </c>
      <c r="B86" s="264" t="s">
        <v>1346</v>
      </c>
      <c r="C86" s="269">
        <f>'UNIRI PLAN IZVRŠENJE'!E264</f>
        <v>29216.77</v>
      </c>
      <c r="D86" s="269">
        <f>'UNIRI PLAN IZVRŠENJE'!F264</f>
        <v>0</v>
      </c>
      <c r="E86" s="269">
        <f>'UNIRI PLAN IZVRŠENJE'!G264</f>
        <v>36042</v>
      </c>
      <c r="F86" s="269">
        <f>'UNIRI PLAN IZVRŠENJE'!H264</f>
        <v>36042.33</v>
      </c>
      <c r="G86" s="270">
        <f t="shared" si="11"/>
        <v>123.36178845231693</v>
      </c>
      <c r="H86" s="270">
        <f t="shared" si="12"/>
        <v>100.00091559846847</v>
      </c>
    </row>
    <row r="87" spans="1:8" s="263" customFormat="1">
      <c r="A87" s="276" t="s">
        <v>1725</v>
      </c>
      <c r="B87" s="277" t="s">
        <v>1726</v>
      </c>
      <c r="C87" s="261">
        <f>C88</f>
        <v>2487887</v>
      </c>
      <c r="D87" s="261">
        <f>D88</f>
        <v>1871347.1340500365</v>
      </c>
      <c r="E87" s="261">
        <f>E88</f>
        <v>2189502</v>
      </c>
      <c r="F87" s="261">
        <f>F88</f>
        <v>2020077.68</v>
      </c>
      <c r="G87" s="275">
        <f t="shared" si="11"/>
        <v>81.196520581521582</v>
      </c>
      <c r="H87" s="275">
        <f t="shared" si="12"/>
        <v>92.261970073560107</v>
      </c>
    </row>
    <row r="88" spans="1:8" s="263" customFormat="1">
      <c r="A88" s="265" t="s">
        <v>1700</v>
      </c>
      <c r="B88" s="264" t="s">
        <v>1701</v>
      </c>
      <c r="C88" s="262">
        <f>+C89+C100+C119+C112+C128+C134</f>
        <v>2487887</v>
      </c>
      <c r="D88" s="262">
        <f>+D89+D100+D119+D112+D128+D134</f>
        <v>1871347.1340500365</v>
      </c>
      <c r="E88" s="262">
        <f t="shared" ref="E88:F88" si="13">+E89+E100+E119+E112+E128+E134</f>
        <v>2189502</v>
      </c>
      <c r="F88" s="262">
        <f t="shared" si="13"/>
        <v>2020077.68</v>
      </c>
      <c r="G88" s="270">
        <f t="shared" si="11"/>
        <v>81.196520581521582</v>
      </c>
      <c r="H88" s="270">
        <f t="shared" si="12"/>
        <v>92.261970073560107</v>
      </c>
    </row>
    <row r="89" spans="1:8" s="263" customFormat="1">
      <c r="A89" s="266" t="s">
        <v>1703</v>
      </c>
      <c r="B89" s="264" t="s">
        <v>30</v>
      </c>
      <c r="C89" s="262">
        <f>+C90+C96</f>
        <v>838627</v>
      </c>
      <c r="D89" s="262">
        <f>+D90+D96</f>
        <v>841134.11639790295</v>
      </c>
      <c r="E89" s="262">
        <f>+E90+E96</f>
        <v>884690</v>
      </c>
      <c r="F89" s="262">
        <f>+F90+F96</f>
        <v>827562.24000000011</v>
      </c>
      <c r="G89" s="270">
        <f t="shared" si="11"/>
        <v>98.680610092448745</v>
      </c>
      <c r="H89" s="270">
        <f t="shared" si="12"/>
        <v>93.542623969978195</v>
      </c>
    </row>
    <row r="90" spans="1:8" s="263" customFormat="1">
      <c r="A90" s="267" t="s">
        <v>1690</v>
      </c>
      <c r="B90" s="264" t="s">
        <v>1358</v>
      </c>
      <c r="C90" s="262">
        <f>SUM(C91:C95)</f>
        <v>834831</v>
      </c>
      <c r="D90" s="262">
        <f>SUM(D91:D95)</f>
        <v>813262.32663083146</v>
      </c>
      <c r="E90" s="262">
        <f>SUM(E91:E95)</f>
        <v>884190</v>
      </c>
      <c r="F90" s="262">
        <f>SUM(F91:F95)</f>
        <v>827230.43</v>
      </c>
      <c r="G90" s="270">
        <f t="shared" si="11"/>
        <v>99.089567828698264</v>
      </c>
      <c r="H90" s="270">
        <f t="shared" si="12"/>
        <v>93.557994322487261</v>
      </c>
    </row>
    <row r="91" spans="1:8" s="263" customFormat="1">
      <c r="A91" s="268" t="s">
        <v>1703</v>
      </c>
      <c r="B91" s="264" t="s">
        <v>1320</v>
      </c>
      <c r="C91" s="269">
        <f>'UNIRI PLAN IZVRŠENJE'!E305</f>
        <v>439692</v>
      </c>
      <c r="D91" s="269">
        <f>'UNIRI PLAN IZVRŠENJE'!F305</f>
        <v>429162.51907890372</v>
      </c>
      <c r="E91" s="269">
        <f>'UNIRI PLAN IZVRŠENJE'!G305</f>
        <v>391033</v>
      </c>
      <c r="F91" s="269">
        <f>'UNIRI PLAN IZVRŠENJE'!H305</f>
        <v>366503.43</v>
      </c>
      <c r="G91" s="270">
        <f t="shared" si="11"/>
        <v>83.354582298518054</v>
      </c>
      <c r="H91" s="270">
        <f t="shared" si="12"/>
        <v>93.726982121713505</v>
      </c>
    </row>
    <row r="92" spans="1:8" s="263" customFormat="1">
      <c r="A92" s="268" t="s">
        <v>1704</v>
      </c>
      <c r="B92" s="264" t="s">
        <v>1323</v>
      </c>
      <c r="C92" s="269">
        <f>'UNIRI PLAN IZVRŠENJE'!E312</f>
        <v>353742</v>
      </c>
      <c r="D92" s="269">
        <f>'UNIRI PLAN IZVRŠENJE'!F312</f>
        <v>353839.00723339309</v>
      </c>
      <c r="E92" s="269">
        <f>'UNIRI PLAN IZVRŠENJE'!G312</f>
        <v>450179</v>
      </c>
      <c r="F92" s="269">
        <f>'UNIRI PLAN IZVRŠENJE'!H312</f>
        <v>418665.40000000008</v>
      </c>
      <c r="G92" s="270">
        <f t="shared" si="11"/>
        <v>118.35331965104514</v>
      </c>
      <c r="H92" s="270">
        <f t="shared" si="12"/>
        <v>92.999762316767359</v>
      </c>
    </row>
    <row r="93" spans="1:8" s="263" customFormat="1">
      <c r="A93" s="268" t="s">
        <v>1727</v>
      </c>
      <c r="B93" s="264" t="s">
        <v>1343</v>
      </c>
      <c r="C93" s="269">
        <f>'UNIRI PLAN IZVRŠENJE'!E337</f>
        <v>8407</v>
      </c>
      <c r="D93" s="269">
        <f>'UNIRI PLAN IZVRŠENJE'!F337</f>
        <v>1725.3965093901386</v>
      </c>
      <c r="E93" s="269">
        <f>'UNIRI PLAN IZVRŠENJE'!G337</f>
        <v>666</v>
      </c>
      <c r="F93" s="269">
        <f>'UNIRI PLAN IZVRŠENJE'!H337</f>
        <v>1528.59</v>
      </c>
      <c r="G93" s="270">
        <f t="shared" si="11"/>
        <v>18.18234804329725</v>
      </c>
      <c r="H93" s="270">
        <f t="shared" si="12"/>
        <v>229.51801801801798</v>
      </c>
    </row>
    <row r="94" spans="1:8" s="263" customFormat="1">
      <c r="A94" s="268">
        <v>36</v>
      </c>
      <c r="B94" s="264" t="s">
        <v>1391</v>
      </c>
      <c r="C94" s="269">
        <f>'UNIRI PLAN IZVRŠENJE'!E342</f>
        <v>23005</v>
      </c>
      <c r="D94" s="269">
        <f>'UNIRI PLAN IZVRŠENJE'!F342</f>
        <v>18581.193178047648</v>
      </c>
      <c r="E94" s="269">
        <f>'UNIRI PLAN IZVRŠENJE'!G342</f>
        <v>28096</v>
      </c>
      <c r="F94" s="269">
        <f>'UNIRI PLAN IZVRŠENJE'!H342</f>
        <v>28096</v>
      </c>
      <c r="G94" s="270">
        <f t="shared" si="11"/>
        <v>122.12997174527275</v>
      </c>
      <c r="H94" s="270">
        <f t="shared" si="12"/>
        <v>100</v>
      </c>
    </row>
    <row r="95" spans="1:8" s="263" customFormat="1">
      <c r="A95" s="268">
        <v>38</v>
      </c>
      <c r="B95" s="264" t="s">
        <v>1352</v>
      </c>
      <c r="C95" s="269">
        <f>'UNIRI PLAN IZVRŠENJE'!E344</f>
        <v>9985</v>
      </c>
      <c r="D95" s="269">
        <f>'UNIRI PLAN IZVRŠENJE'!F344</f>
        <v>9954.2106310969539</v>
      </c>
      <c r="E95" s="269">
        <f>'UNIRI PLAN IZVRŠENJE'!G344</f>
        <v>14216</v>
      </c>
      <c r="F95" s="269">
        <f>'UNIRI PLAN IZVRŠENJE'!H344</f>
        <v>12437.01</v>
      </c>
      <c r="G95" s="270">
        <f t="shared" si="11"/>
        <v>124.55693540310466</v>
      </c>
      <c r="H95" s="270">
        <f t="shared" si="12"/>
        <v>87.486001688238602</v>
      </c>
    </row>
    <row r="96" spans="1:8" s="263" customFormat="1">
      <c r="A96" s="267" t="s">
        <v>1290</v>
      </c>
      <c r="B96" s="264" t="s">
        <v>1345</v>
      </c>
      <c r="C96" s="262">
        <f>+C97+C98+C99</f>
        <v>3796</v>
      </c>
      <c r="D96" s="262">
        <f>+D97+D98+D99</f>
        <v>27871.78976707147</v>
      </c>
      <c r="E96" s="262">
        <f>+E97+E98+E99</f>
        <v>500</v>
      </c>
      <c r="F96" s="262">
        <f>+F97+F98+F99</f>
        <v>331.81</v>
      </c>
      <c r="G96" s="270">
        <f t="shared" si="11"/>
        <v>8.7410432033719712</v>
      </c>
      <c r="H96" s="270">
        <f t="shared" si="12"/>
        <v>66.361999999999995</v>
      </c>
    </row>
    <row r="97" spans="1:8" s="263" customFormat="1">
      <c r="A97" s="268" t="s">
        <v>1723</v>
      </c>
      <c r="B97" s="264" t="s">
        <v>1355</v>
      </c>
      <c r="C97" s="269"/>
      <c r="D97" s="269"/>
      <c r="E97" s="269"/>
      <c r="F97" s="269"/>
      <c r="G97" s="270" t="e">
        <f t="shared" si="11"/>
        <v>#DIV/0!</v>
      </c>
      <c r="H97" s="270" t="e">
        <f t="shared" si="12"/>
        <v>#DIV/0!</v>
      </c>
    </row>
    <row r="98" spans="1:8" s="263" customFormat="1">
      <c r="A98" s="268" t="s">
        <v>1713</v>
      </c>
      <c r="B98" s="264" t="s">
        <v>1346</v>
      </c>
      <c r="C98" s="269">
        <f>'UNIRI PLAN IZVRŠENJE'!E349</f>
        <v>3796</v>
      </c>
      <c r="D98" s="269">
        <f>'UNIRI PLAN IZVRŠENJE'!F349</f>
        <v>27871.78976707147</v>
      </c>
      <c r="E98" s="269">
        <f>'UNIRI PLAN IZVRŠENJE'!G349</f>
        <v>500</v>
      </c>
      <c r="F98" s="269">
        <f>'UNIRI PLAN IZVRŠENJE'!H349</f>
        <v>331.81</v>
      </c>
      <c r="G98" s="270">
        <f t="shared" si="11"/>
        <v>8.7410432033719712</v>
      </c>
      <c r="H98" s="270">
        <f t="shared" si="12"/>
        <v>66.361999999999995</v>
      </c>
    </row>
    <row r="99" spans="1:8" s="263" customFormat="1">
      <c r="A99" s="268" t="s">
        <v>1728</v>
      </c>
      <c r="B99" s="264" t="s">
        <v>1518</v>
      </c>
      <c r="C99" s="269"/>
      <c r="D99" s="269"/>
      <c r="E99" s="269"/>
      <c r="F99" s="269"/>
      <c r="G99" s="270" t="e">
        <f t="shared" si="11"/>
        <v>#DIV/0!</v>
      </c>
      <c r="H99" s="270" t="e">
        <f t="shared" si="12"/>
        <v>#DIV/0!</v>
      </c>
    </row>
    <row r="100" spans="1:8" s="263" customFormat="1">
      <c r="A100" s="266" t="s">
        <v>1729</v>
      </c>
      <c r="B100" s="264" t="s">
        <v>228</v>
      </c>
      <c r="C100" s="262">
        <f>+C101+C108</f>
        <v>1411674</v>
      </c>
      <c r="D100" s="262">
        <f>+D101+D108</f>
        <v>750797.78067555907</v>
      </c>
      <c r="E100" s="262">
        <f>+E101+E108</f>
        <v>797722</v>
      </c>
      <c r="F100" s="262">
        <f>+F101+F108</f>
        <v>741351.08</v>
      </c>
      <c r="G100" s="270">
        <f t="shared" si="11"/>
        <v>52.515742303109633</v>
      </c>
      <c r="H100" s="270">
        <f t="shared" si="12"/>
        <v>92.933513178776565</v>
      </c>
    </row>
    <row r="101" spans="1:8" s="263" customFormat="1">
      <c r="A101" s="267" t="s">
        <v>1690</v>
      </c>
      <c r="B101" s="264" t="s">
        <v>1358</v>
      </c>
      <c r="C101" s="262">
        <f>+C102+C103+C104+C107+C105+C106</f>
        <v>853307</v>
      </c>
      <c r="D101" s="262">
        <f>+D102+D103+D104+D107+D105+D106</f>
        <v>514816.627314354</v>
      </c>
      <c r="E101" s="262">
        <f>+E102+E103+E104+E107+E105+E106</f>
        <v>670465</v>
      </c>
      <c r="F101" s="262">
        <f>+F102+F103+F104+F107+F105+F106</f>
        <v>670391.56999999995</v>
      </c>
      <c r="G101" s="270">
        <f t="shared" si="11"/>
        <v>78.563936543354259</v>
      </c>
      <c r="H101" s="270">
        <f t="shared" si="12"/>
        <v>99.989047899592066</v>
      </c>
    </row>
    <row r="102" spans="1:8" s="263" customFormat="1">
      <c r="A102" s="268" t="s">
        <v>1703</v>
      </c>
      <c r="B102" s="264" t="s">
        <v>1320</v>
      </c>
      <c r="C102" s="269">
        <f>'UNIRI PLAN IZVRŠENJE'!E358</f>
        <v>341094</v>
      </c>
      <c r="D102" s="269">
        <f>'UNIRI PLAN IZVRŠENJE'!F358</f>
        <v>190721.93635941338</v>
      </c>
      <c r="E102" s="269">
        <f>'UNIRI PLAN IZVRŠENJE'!G358</f>
        <v>362070</v>
      </c>
      <c r="F102" s="269">
        <f>'UNIRI PLAN IZVRŠENJE'!H358</f>
        <v>357957.30000000005</v>
      </c>
      <c r="G102" s="270">
        <f t="shared" si="11"/>
        <v>104.94388643599713</v>
      </c>
      <c r="H102" s="270">
        <f t="shared" si="12"/>
        <v>98.864114673958099</v>
      </c>
    </row>
    <row r="103" spans="1:8" s="263" customFormat="1">
      <c r="A103" s="268" t="s">
        <v>1704</v>
      </c>
      <c r="B103" s="264" t="s">
        <v>1323</v>
      </c>
      <c r="C103" s="269">
        <f>'UNIRI PLAN IZVRŠENJE'!E364</f>
        <v>482975</v>
      </c>
      <c r="D103" s="269">
        <f>'UNIRI PLAN IZVRŠENJE'!F364</f>
        <v>299540.58544030791</v>
      </c>
      <c r="E103" s="269">
        <f>'UNIRI PLAN IZVRŠENJE'!G364</f>
        <v>274752</v>
      </c>
      <c r="F103" s="269">
        <f>'UNIRI PLAN IZVRŠENJE'!H364</f>
        <v>278534.61999999994</v>
      </c>
      <c r="G103" s="270">
        <f t="shared" si="11"/>
        <v>57.670608209534649</v>
      </c>
      <c r="H103" s="270">
        <f t="shared" si="12"/>
        <v>101.37673975075703</v>
      </c>
    </row>
    <row r="104" spans="1:8" s="263" customFormat="1">
      <c r="A104" s="268" t="s">
        <v>1727</v>
      </c>
      <c r="B104" s="264" t="s">
        <v>1343</v>
      </c>
      <c r="C104" s="269">
        <f>'UNIRI PLAN IZVRŠENJE'!E390</f>
        <v>1980</v>
      </c>
      <c r="D104" s="269">
        <f>'UNIRI PLAN IZVRŠENJE'!F390</f>
        <v>664</v>
      </c>
      <c r="E104" s="269">
        <f>'UNIRI PLAN IZVRŠENJE'!G390</f>
        <v>1300</v>
      </c>
      <c r="F104" s="269">
        <f>'UNIRI PLAN IZVRŠENJE'!H390</f>
        <v>1558.38</v>
      </c>
      <c r="G104" s="270">
        <f t="shared" si="11"/>
        <v>78.706060606060618</v>
      </c>
      <c r="H104" s="270">
        <f t="shared" si="12"/>
        <v>119.87538461538463</v>
      </c>
    </row>
    <row r="105" spans="1:8" s="263" customFormat="1">
      <c r="A105" s="268">
        <v>36</v>
      </c>
      <c r="B105" s="264" t="s">
        <v>1391</v>
      </c>
      <c r="C105" s="269">
        <f>'UNIRI PLAN IZVRŠENJE'!E395</f>
        <v>24164</v>
      </c>
      <c r="D105" s="269">
        <f>'UNIRI PLAN IZVRŠENJE'!F395</f>
        <v>23890.105514632687</v>
      </c>
      <c r="E105" s="269">
        <f>'UNIRI PLAN IZVRŠENJE'!G395</f>
        <v>29643</v>
      </c>
      <c r="F105" s="269">
        <f>'UNIRI PLAN IZVRŠENJE'!H395</f>
        <v>29643.18</v>
      </c>
      <c r="G105" s="270">
        <f t="shared" si="11"/>
        <v>122.67497103128622</v>
      </c>
      <c r="H105" s="270">
        <f t="shared" si="12"/>
        <v>100.00060722598927</v>
      </c>
    </row>
    <row r="106" spans="1:8" s="263" customFormat="1">
      <c r="A106" s="268">
        <v>37</v>
      </c>
      <c r="B106" s="264" t="s">
        <v>1353</v>
      </c>
      <c r="C106" s="269">
        <f>'UNIRI PLAN IZVRŠENJE'!E397</f>
        <v>1740</v>
      </c>
      <c r="D106" s="269">
        <f>'UNIRI PLAN IZVRŠENJE'!F397</f>
        <v>0</v>
      </c>
      <c r="E106" s="269">
        <f>'UNIRI PLAN IZVRŠENJE'!G397</f>
        <v>1200</v>
      </c>
      <c r="F106" s="269">
        <f>'UNIRI PLAN IZVRŠENJE'!H397</f>
        <v>1139.82</v>
      </c>
      <c r="G106" s="270">
        <f t="shared" si="11"/>
        <v>65.506896551724139</v>
      </c>
      <c r="H106" s="270">
        <f t="shared" si="12"/>
        <v>94.984999999999999</v>
      </c>
    </row>
    <row r="107" spans="1:8" s="263" customFormat="1">
      <c r="A107" s="268">
        <v>38</v>
      </c>
      <c r="B107" s="264" t="s">
        <v>1352</v>
      </c>
      <c r="C107" s="269">
        <f>'UNIRI PLAN IZVRŠENJE'!E400</f>
        <v>1354</v>
      </c>
      <c r="D107" s="269">
        <f>'UNIRI PLAN IZVRŠENJE'!F400</f>
        <v>0</v>
      </c>
      <c r="E107" s="269">
        <f>'UNIRI PLAN IZVRŠENJE'!G400</f>
        <v>1500</v>
      </c>
      <c r="F107" s="269">
        <f>'UNIRI PLAN IZVRŠENJE'!H400</f>
        <v>1558.27</v>
      </c>
      <c r="G107" s="270">
        <f t="shared" si="11"/>
        <v>115.0864106351551</v>
      </c>
      <c r="H107" s="270">
        <f t="shared" si="12"/>
        <v>103.88466666666667</v>
      </c>
    </row>
    <row r="108" spans="1:8" s="263" customFormat="1">
      <c r="A108" s="267" t="s">
        <v>1290</v>
      </c>
      <c r="B108" s="264" t="s">
        <v>1345</v>
      </c>
      <c r="C108" s="262">
        <f>+C109+C110+C111</f>
        <v>558367</v>
      </c>
      <c r="D108" s="262">
        <f>+D109+D110+D111</f>
        <v>235981.15336120507</v>
      </c>
      <c r="E108" s="262">
        <f>+E109+E110+E111</f>
        <v>127257</v>
      </c>
      <c r="F108" s="262">
        <f t="shared" ref="F108" si="14">+F109+F110+F111</f>
        <v>70959.509999999995</v>
      </c>
      <c r="G108" s="270">
        <f t="shared" si="11"/>
        <v>12.708399672616755</v>
      </c>
      <c r="H108" s="270">
        <f t="shared" si="12"/>
        <v>55.760791154906997</v>
      </c>
    </row>
    <row r="109" spans="1:8" s="263" customFormat="1">
      <c r="A109" s="268">
        <v>41</v>
      </c>
      <c r="B109" s="264" t="s">
        <v>1355</v>
      </c>
      <c r="C109" s="269">
        <f>'UNIRI PLAN IZVRŠENJE'!E404</f>
        <v>0</v>
      </c>
      <c r="D109" s="269">
        <f>'UNIRI PLAN IZVRŠENJE'!F404</f>
        <v>3981.6842524387812</v>
      </c>
      <c r="E109" s="269">
        <f>'UNIRI PLAN IZVRŠENJE'!G404</f>
        <v>10625</v>
      </c>
      <c r="F109" s="269">
        <f>'UNIRI PLAN IZVRŠENJE'!H404</f>
        <v>2498.2600000000002</v>
      </c>
      <c r="G109" s="270" t="e">
        <f t="shared" si="11"/>
        <v>#DIV/0!</v>
      </c>
      <c r="H109" s="270">
        <f t="shared" si="12"/>
        <v>23.51303529411765</v>
      </c>
    </row>
    <row r="110" spans="1:8" s="263" customFormat="1">
      <c r="A110" s="268" t="s">
        <v>1713</v>
      </c>
      <c r="B110" s="264" t="s">
        <v>1346</v>
      </c>
      <c r="C110" s="269">
        <f>'UNIRI PLAN IZVRŠENJE'!E407</f>
        <v>321886</v>
      </c>
      <c r="D110" s="269">
        <f>'UNIRI PLAN IZVRŠENJE'!F407</f>
        <v>231999.46910876629</v>
      </c>
      <c r="E110" s="269">
        <f>'UNIRI PLAN IZVRŠENJE'!G407</f>
        <v>110100</v>
      </c>
      <c r="F110" s="269">
        <f>'UNIRI PLAN IZVRŠENJE'!H407</f>
        <v>61929.21</v>
      </c>
      <c r="G110" s="270">
        <f t="shared" si="11"/>
        <v>19.239485407877321</v>
      </c>
      <c r="H110" s="270">
        <f t="shared" si="12"/>
        <v>56.248147138964576</v>
      </c>
    </row>
    <row r="111" spans="1:8" s="263" customFormat="1">
      <c r="A111" s="268">
        <v>45</v>
      </c>
      <c r="B111" s="264" t="s">
        <v>1730</v>
      </c>
      <c r="C111" s="269">
        <f>'UNIRI PLAN IZVRŠENJE'!E420</f>
        <v>236481</v>
      </c>
      <c r="D111" s="269">
        <f>'UNIRI PLAN IZVRŠENJE'!F420</f>
        <v>0</v>
      </c>
      <c r="E111" s="269">
        <f>'UNIRI PLAN IZVRŠENJE'!G420</f>
        <v>6532</v>
      </c>
      <c r="F111" s="269">
        <f>'UNIRI PLAN IZVRŠENJE'!H420</f>
        <v>6532.04</v>
      </c>
      <c r="G111" s="270">
        <f t="shared" si="11"/>
        <v>2.7621838540939865</v>
      </c>
      <c r="H111" s="270">
        <f t="shared" si="12"/>
        <v>100.0006123698714</v>
      </c>
    </row>
    <row r="112" spans="1:8" s="263" customFormat="1">
      <c r="A112" s="266">
        <v>51</v>
      </c>
      <c r="B112" s="264" t="s">
        <v>1717</v>
      </c>
      <c r="C112" s="262">
        <f>+C113+C116</f>
        <v>62726</v>
      </c>
      <c r="D112" s="262">
        <f t="shared" ref="D112:F112" si="15">+D113+D116</f>
        <v>199084</v>
      </c>
      <c r="E112" s="262">
        <f t="shared" si="15"/>
        <v>418150</v>
      </c>
      <c r="F112" s="262">
        <f t="shared" si="15"/>
        <v>370804.86</v>
      </c>
      <c r="G112" s="270">
        <f t="shared" si="11"/>
        <v>591.15017696011216</v>
      </c>
      <c r="H112" s="270">
        <f t="shared" si="12"/>
        <v>88.677474590457962</v>
      </c>
    </row>
    <row r="113" spans="1:8" s="263" customFormat="1">
      <c r="A113" s="267" t="s">
        <v>1690</v>
      </c>
      <c r="B113" s="264" t="s">
        <v>1358</v>
      </c>
      <c r="C113" s="262">
        <f>C115+C114</f>
        <v>367</v>
      </c>
      <c r="D113" s="262">
        <f t="shared" ref="D113:F113" si="16">D115+D114</f>
        <v>199084</v>
      </c>
      <c r="E113" s="262">
        <f t="shared" si="16"/>
        <v>307150</v>
      </c>
      <c r="F113" s="262">
        <f t="shared" si="16"/>
        <v>263753.99</v>
      </c>
      <c r="G113" s="270">
        <f t="shared" si="11"/>
        <v>71867.572207084464</v>
      </c>
      <c r="H113" s="270">
        <f t="shared" si="12"/>
        <v>85.871395083835253</v>
      </c>
    </row>
    <row r="114" spans="1:8" s="263" customFormat="1">
      <c r="A114" s="268">
        <v>31</v>
      </c>
      <c r="B114" s="264" t="s">
        <v>1320</v>
      </c>
      <c r="C114" s="269">
        <f>'UNIRI PLAN IZVRŠENJE'!E424</f>
        <v>0</v>
      </c>
      <c r="D114" s="269">
        <f>'UNIRI PLAN IZVRŠENJE'!F424</f>
        <v>0</v>
      </c>
      <c r="E114" s="269">
        <f>'UNIRI PLAN IZVRŠENJE'!G424</f>
        <v>93200</v>
      </c>
      <c r="F114" s="269">
        <f>'UNIRI PLAN IZVRŠENJE'!H424</f>
        <v>92942.23</v>
      </c>
      <c r="G114" s="270"/>
      <c r="H114" s="270"/>
    </row>
    <row r="115" spans="1:8" s="263" customFormat="1">
      <c r="A115" s="268" t="s">
        <v>1704</v>
      </c>
      <c r="B115" s="264" t="s">
        <v>1323</v>
      </c>
      <c r="C115" s="269">
        <f>'UNIRI PLAN IZVRŠENJE'!E430</f>
        <v>367</v>
      </c>
      <c r="D115" s="269">
        <f>'UNIRI PLAN IZVRŠENJE'!F430</f>
        <v>199084</v>
      </c>
      <c r="E115" s="269">
        <f>'UNIRI PLAN IZVRŠENJE'!G430</f>
        <v>213950</v>
      </c>
      <c r="F115" s="269">
        <f>'UNIRI PLAN IZVRŠENJE'!H430</f>
        <v>170811.75999999998</v>
      </c>
      <c r="G115" s="270">
        <f t="shared" si="11"/>
        <v>46542.713896457761</v>
      </c>
      <c r="H115" s="270">
        <f t="shared" si="12"/>
        <v>79.837232998364101</v>
      </c>
    </row>
    <row r="116" spans="1:8" s="263" customFormat="1">
      <c r="A116" s="267" t="s">
        <v>1290</v>
      </c>
      <c r="B116" s="264" t="s">
        <v>1345</v>
      </c>
      <c r="C116" s="262">
        <f>+C118+C117</f>
        <v>62359</v>
      </c>
      <c r="D116" s="262">
        <f t="shared" ref="D116:F116" si="17">+D118+D117</f>
        <v>0</v>
      </c>
      <c r="E116" s="262">
        <f t="shared" si="17"/>
        <v>111000</v>
      </c>
      <c r="F116" s="262">
        <f t="shared" si="17"/>
        <v>107050.87000000001</v>
      </c>
      <c r="G116" s="270">
        <f t="shared" ref="G116:G118" si="18">F116/C116*100</f>
        <v>171.66867653426129</v>
      </c>
      <c r="H116" s="270">
        <f t="shared" ref="H116:H118" si="19">F116/E116*100</f>
        <v>96.442225225225229</v>
      </c>
    </row>
    <row r="117" spans="1:8" s="263" customFormat="1" ht="10.8" customHeight="1">
      <c r="A117" s="268">
        <v>41</v>
      </c>
      <c r="B117" s="264" t="s">
        <v>1355</v>
      </c>
      <c r="C117" s="269">
        <f>'UNIRI PLAN IZVRŠENJE'!E462</f>
        <v>0</v>
      </c>
      <c r="D117" s="269">
        <f>'UNIRI PLAN IZVRŠENJE'!F462</f>
        <v>0</v>
      </c>
      <c r="E117" s="269">
        <f>'UNIRI PLAN IZVRŠENJE'!G462</f>
        <v>67000</v>
      </c>
      <c r="F117" s="269">
        <f>'UNIRI PLAN IZVRŠENJE'!H462</f>
        <v>66962.490000000005</v>
      </c>
      <c r="G117" s="270"/>
      <c r="H117" s="270"/>
    </row>
    <row r="118" spans="1:8" s="263" customFormat="1" ht="10.8" customHeight="1">
      <c r="A118" s="268" t="s">
        <v>1713</v>
      </c>
      <c r="B118" s="264" t="s">
        <v>1346</v>
      </c>
      <c r="C118" s="269">
        <f>'UNIRI PLAN IZVRŠENJE'!E465</f>
        <v>62359</v>
      </c>
      <c r="D118" s="269">
        <f>'UNIRI PLAN IZVRŠENJE'!F465</f>
        <v>0</v>
      </c>
      <c r="E118" s="269">
        <f>'UNIRI PLAN IZVRŠENJE'!G465</f>
        <v>44000</v>
      </c>
      <c r="F118" s="269">
        <f>'UNIRI PLAN IZVRŠENJE'!H465</f>
        <v>40088.380000000005</v>
      </c>
      <c r="G118" s="270">
        <f t="shared" si="18"/>
        <v>64.286438204589558</v>
      </c>
      <c r="H118" s="270">
        <f t="shared" si="19"/>
        <v>91.109954545454556</v>
      </c>
    </row>
    <row r="119" spans="1:8" s="263" customFormat="1">
      <c r="A119" s="266" t="s">
        <v>1716</v>
      </c>
      <c r="B119" s="264" t="s">
        <v>1717</v>
      </c>
      <c r="C119" s="262">
        <f>+C120+C126</f>
        <v>151112</v>
      </c>
      <c r="D119" s="262">
        <f>+D120+D126</f>
        <v>77544.057999867277</v>
      </c>
      <c r="E119" s="262">
        <f>+E120+E126</f>
        <v>80223</v>
      </c>
      <c r="F119" s="262">
        <f>+F120+F126</f>
        <v>73791.009999999995</v>
      </c>
      <c r="G119" s="270">
        <f t="shared" si="11"/>
        <v>48.831998782360095</v>
      </c>
      <c r="H119" s="270">
        <f t="shared" si="12"/>
        <v>91.982361666853635</v>
      </c>
    </row>
    <row r="120" spans="1:8" s="263" customFormat="1">
      <c r="A120" s="267" t="s">
        <v>1690</v>
      </c>
      <c r="B120" s="264" t="s">
        <v>1358</v>
      </c>
      <c r="C120" s="262">
        <f>+C121+C122+C123+C124+C125</f>
        <v>79021</v>
      </c>
      <c r="D120" s="262">
        <f>+D121+D122+D123+D124+D125</f>
        <v>77544.057999867277</v>
      </c>
      <c r="E120" s="262">
        <f>+E121+E122+E123+E124+E125</f>
        <v>76862</v>
      </c>
      <c r="F120" s="262">
        <f>+F121+F122+F123+F124+F125</f>
        <v>71389.709999999992</v>
      </c>
      <c r="G120" s="270">
        <f t="shared" si="11"/>
        <v>90.342706369192996</v>
      </c>
      <c r="H120" s="270">
        <f t="shared" si="12"/>
        <v>92.880370013790937</v>
      </c>
    </row>
    <row r="121" spans="1:8" s="263" customFormat="1">
      <c r="A121" s="268" t="s">
        <v>1703</v>
      </c>
      <c r="B121" s="264" t="s">
        <v>1320</v>
      </c>
      <c r="C121" s="269">
        <f>'UNIRI PLAN IZVRŠENJE'!E476</f>
        <v>34791</v>
      </c>
      <c r="D121" s="269">
        <f>'UNIRI PLAN IZVRŠENJE'!F476</f>
        <v>35377.264582918571</v>
      </c>
      <c r="E121" s="269">
        <f>'UNIRI PLAN IZVRŠENJE'!G476</f>
        <v>24849</v>
      </c>
      <c r="F121" s="269">
        <f>'UNIRI PLAN IZVRŠENJE'!H476</f>
        <v>24604.29</v>
      </c>
      <c r="G121" s="270">
        <f t="shared" si="11"/>
        <v>70.720272484263162</v>
      </c>
      <c r="H121" s="270">
        <f t="shared" si="12"/>
        <v>99.015211879753721</v>
      </c>
    </row>
    <row r="122" spans="1:8" s="263" customFormat="1">
      <c r="A122" s="268" t="s">
        <v>1704</v>
      </c>
      <c r="B122" s="264" t="s">
        <v>1323</v>
      </c>
      <c r="C122" s="269">
        <f>'UNIRI PLAN IZVRŠENJE'!E482</f>
        <v>33752</v>
      </c>
      <c r="D122" s="269">
        <f>'UNIRI PLAN IZVRŠENJE'!F482</f>
        <v>41171.372353839011</v>
      </c>
      <c r="E122" s="269">
        <f>'UNIRI PLAN IZVRŠENJE'!G482</f>
        <v>52013</v>
      </c>
      <c r="F122" s="269">
        <f>'UNIRI PLAN IZVRŠENJE'!H482</f>
        <v>46785.42</v>
      </c>
      <c r="G122" s="270">
        <f t="shared" si="11"/>
        <v>138.61525242948565</v>
      </c>
      <c r="H122" s="270">
        <f t="shared" si="12"/>
        <v>89.949474169919057</v>
      </c>
    </row>
    <row r="123" spans="1:8" s="263" customFormat="1">
      <c r="A123" s="268">
        <v>34</v>
      </c>
      <c r="B123" s="264" t="s">
        <v>1343</v>
      </c>
      <c r="C123" s="269">
        <f>'UNIRI PLAN IZVRŠENJE'!E501</f>
        <v>0</v>
      </c>
      <c r="D123" s="269">
        <f>'UNIRI PLAN IZVRŠENJE'!F501</f>
        <v>0</v>
      </c>
      <c r="E123" s="269">
        <f>'UNIRI PLAN IZVRŠENJE'!G501</f>
        <v>0</v>
      </c>
      <c r="F123" s="269">
        <f>'UNIRI PLAN IZVRŠENJE'!H501</f>
        <v>0</v>
      </c>
      <c r="G123" s="270" t="e">
        <f t="shared" si="11"/>
        <v>#DIV/0!</v>
      </c>
      <c r="H123" s="270" t="e">
        <f t="shared" si="12"/>
        <v>#DIV/0!</v>
      </c>
    </row>
    <row r="124" spans="1:8" s="263" customFormat="1">
      <c r="A124" s="268">
        <v>36</v>
      </c>
      <c r="B124" s="264" t="s">
        <v>1391</v>
      </c>
      <c r="C124" s="269">
        <f>'UNIRI PLAN IZVRŠENJE'!E504</f>
        <v>10464</v>
      </c>
      <c r="D124" s="269">
        <f>'UNIRI PLAN IZVRŠENJE'!F504</f>
        <v>0</v>
      </c>
      <c r="E124" s="269">
        <f>'UNIRI PLAN IZVRŠENJE'!G504</f>
        <v>0</v>
      </c>
      <c r="F124" s="269">
        <f>'UNIRI PLAN IZVRŠENJE'!H504</f>
        <v>0</v>
      </c>
      <c r="G124" s="270">
        <f t="shared" si="11"/>
        <v>0</v>
      </c>
      <c r="H124" s="270" t="e">
        <f t="shared" si="12"/>
        <v>#DIV/0!</v>
      </c>
    </row>
    <row r="125" spans="1:8" s="263" customFormat="1">
      <c r="A125" s="268">
        <v>37</v>
      </c>
      <c r="B125" s="264" t="s">
        <v>1353</v>
      </c>
      <c r="C125" s="269">
        <f>'UNIRI PLAN IZVRŠENJE'!E507</f>
        <v>14</v>
      </c>
      <c r="D125" s="269">
        <f>'UNIRI PLAN IZVRŠENJE'!F507</f>
        <v>995.4210631096953</v>
      </c>
      <c r="E125" s="269">
        <f>'UNIRI PLAN IZVRŠENJE'!G507</f>
        <v>0</v>
      </c>
      <c r="F125" s="269">
        <f>'UNIRI PLAN IZVRŠENJE'!H507</f>
        <v>0</v>
      </c>
      <c r="G125" s="270">
        <f t="shared" si="11"/>
        <v>0</v>
      </c>
      <c r="H125" s="270" t="e">
        <f t="shared" si="12"/>
        <v>#DIV/0!</v>
      </c>
    </row>
    <row r="126" spans="1:8" s="263" customFormat="1">
      <c r="A126" s="267" t="s">
        <v>1290</v>
      </c>
      <c r="B126" s="264" t="s">
        <v>1345</v>
      </c>
      <c r="C126" s="262">
        <f>+C127</f>
        <v>72091</v>
      </c>
      <c r="D126" s="262">
        <f>+D127</f>
        <v>0</v>
      </c>
      <c r="E126" s="262">
        <f>+E127</f>
        <v>3361</v>
      </c>
      <c r="F126" s="262">
        <f>+F127</f>
        <v>2401.3000000000002</v>
      </c>
      <c r="G126" s="270">
        <f t="shared" si="11"/>
        <v>3.3309289647806244</v>
      </c>
      <c r="H126" s="270">
        <f t="shared" si="12"/>
        <v>71.445998214817024</v>
      </c>
    </row>
    <row r="127" spans="1:8" s="263" customFormat="1">
      <c r="A127" s="268" t="s">
        <v>1713</v>
      </c>
      <c r="B127" s="264" t="s">
        <v>1346</v>
      </c>
      <c r="C127" s="269">
        <f>'UNIRI PLAN IZVRŠENJE'!E514</f>
        <v>72091</v>
      </c>
      <c r="D127" s="269">
        <f>'UNIRI PLAN IZVRŠENJE'!F514</f>
        <v>0</v>
      </c>
      <c r="E127" s="269">
        <f>'UNIRI PLAN IZVRŠENJE'!G514</f>
        <v>3361</v>
      </c>
      <c r="F127" s="269">
        <f>'UNIRI PLAN IZVRŠENJE'!H514</f>
        <v>2401.3000000000002</v>
      </c>
      <c r="G127" s="270">
        <f t="shared" si="11"/>
        <v>3.3309289647806244</v>
      </c>
      <c r="H127" s="270">
        <f t="shared" si="12"/>
        <v>71.445998214817024</v>
      </c>
    </row>
    <row r="128" spans="1:8" s="263" customFormat="1">
      <c r="A128" s="266" t="s">
        <v>1718</v>
      </c>
      <c r="B128" s="264" t="s">
        <v>1719</v>
      </c>
      <c r="C128" s="262">
        <f>+C129+C132</f>
        <v>20190</v>
      </c>
      <c r="D128" s="262">
        <f>+D129+D132</f>
        <v>1990.8421262193906</v>
      </c>
      <c r="E128" s="262">
        <f>+E129+E132</f>
        <v>7995</v>
      </c>
      <c r="F128" s="262">
        <f>+F129+F132</f>
        <v>6019.54</v>
      </c>
      <c r="G128" s="270">
        <f t="shared" si="11"/>
        <v>29.814462605250124</v>
      </c>
      <c r="H128" s="270">
        <f t="shared" si="12"/>
        <v>75.291307066916829</v>
      </c>
    </row>
    <row r="129" spans="1:8" s="263" customFormat="1">
      <c r="A129" s="267" t="s">
        <v>1690</v>
      </c>
      <c r="B129" s="264" t="s">
        <v>1358</v>
      </c>
      <c r="C129" s="262">
        <f>+C130+C131</f>
        <v>13554</v>
      </c>
      <c r="D129" s="262">
        <f>+D130+D131</f>
        <v>0</v>
      </c>
      <c r="E129" s="262">
        <f>+E130+E131</f>
        <v>6004</v>
      </c>
      <c r="F129" s="262">
        <f>+F130+F131</f>
        <v>6019.54</v>
      </c>
      <c r="G129" s="270">
        <f t="shared" si="11"/>
        <v>44.411539029068905</v>
      </c>
      <c r="H129" s="270">
        <f t="shared" si="12"/>
        <v>100.25882744836775</v>
      </c>
    </row>
    <row r="130" spans="1:8" s="263" customFormat="1">
      <c r="A130" s="268" t="s">
        <v>1703</v>
      </c>
      <c r="B130" s="264" t="s">
        <v>1320</v>
      </c>
      <c r="C130" s="269"/>
      <c r="D130" s="269"/>
      <c r="E130" s="269"/>
      <c r="F130" s="269"/>
      <c r="G130" s="270" t="e">
        <f t="shared" si="11"/>
        <v>#DIV/0!</v>
      </c>
      <c r="H130" s="270" t="e">
        <f t="shared" si="12"/>
        <v>#DIV/0!</v>
      </c>
    </row>
    <row r="131" spans="1:8" s="263" customFormat="1">
      <c r="A131" s="268" t="s">
        <v>1704</v>
      </c>
      <c r="B131" s="264" t="s">
        <v>1323</v>
      </c>
      <c r="C131" s="269">
        <f>'UNIRI PLAN IZVRŠENJE'!E523</f>
        <v>13554</v>
      </c>
      <c r="D131" s="269">
        <f>'UNIRI PLAN IZVRŠENJE'!F523</f>
        <v>0</v>
      </c>
      <c r="E131" s="269">
        <f>'UNIRI PLAN IZVRŠENJE'!G523</f>
        <v>6004</v>
      </c>
      <c r="F131" s="269">
        <f>'UNIRI PLAN IZVRŠENJE'!H523</f>
        <v>6019.54</v>
      </c>
      <c r="G131" s="270">
        <f t="shared" si="11"/>
        <v>44.411539029068905</v>
      </c>
      <c r="H131" s="270">
        <f t="shared" si="12"/>
        <v>100.25882744836775</v>
      </c>
    </row>
    <row r="132" spans="1:8" s="263" customFormat="1">
      <c r="A132" s="267" t="s">
        <v>1290</v>
      </c>
      <c r="B132" s="264" t="s">
        <v>1345</v>
      </c>
      <c r="C132" s="262">
        <f>+C133</f>
        <v>6636</v>
      </c>
      <c r="D132" s="262">
        <f>+D133</f>
        <v>1990.8421262193906</v>
      </c>
      <c r="E132" s="262">
        <f>+E133</f>
        <v>1991</v>
      </c>
      <c r="F132" s="262">
        <f>+F133</f>
        <v>0</v>
      </c>
      <c r="G132" s="270">
        <f t="shared" si="11"/>
        <v>0</v>
      </c>
      <c r="H132" s="270">
        <f t="shared" si="12"/>
        <v>0</v>
      </c>
    </row>
    <row r="133" spans="1:8" s="263" customFormat="1">
      <c r="A133" s="268" t="s">
        <v>1713</v>
      </c>
      <c r="B133" s="264" t="s">
        <v>1346</v>
      </c>
      <c r="C133" s="269">
        <f>'UNIRI PLAN IZVRŠENJE'!E538</f>
        <v>6636</v>
      </c>
      <c r="D133" s="269">
        <f>'UNIRI PLAN IZVRŠENJE'!F538</f>
        <v>1990.8421262193906</v>
      </c>
      <c r="E133" s="269">
        <f>'UNIRI PLAN IZVRŠENJE'!G538</f>
        <v>1991</v>
      </c>
      <c r="F133" s="269">
        <f>'UNIRI PLAN IZVRŠENJE'!H538</f>
        <v>0</v>
      </c>
      <c r="G133" s="270">
        <f t="shared" si="11"/>
        <v>0</v>
      </c>
      <c r="H133" s="270">
        <f t="shared" si="12"/>
        <v>0</v>
      </c>
    </row>
    <row r="134" spans="1:8" s="263" customFormat="1" ht="16.5" customHeight="1">
      <c r="A134" s="266">
        <v>71</v>
      </c>
      <c r="B134" s="264" t="s">
        <v>1379</v>
      </c>
      <c r="C134" s="262">
        <f>+C135</f>
        <v>3558</v>
      </c>
      <c r="D134" s="262">
        <f>+D135</f>
        <v>796.33685048775624</v>
      </c>
      <c r="E134" s="262">
        <f t="shared" ref="E134:F134" si="20">+E135</f>
        <v>722</v>
      </c>
      <c r="F134" s="262">
        <f t="shared" si="20"/>
        <v>548.94999999999982</v>
      </c>
      <c r="G134" s="270">
        <f t="shared" si="11"/>
        <v>15.428611579539062</v>
      </c>
      <c r="H134" s="270">
        <f t="shared" si="12"/>
        <v>76.031855955678637</v>
      </c>
    </row>
    <row r="135" spans="1:8" s="263" customFormat="1">
      <c r="A135" s="267" t="s">
        <v>1290</v>
      </c>
      <c r="B135" s="264" t="s">
        <v>1345</v>
      </c>
      <c r="C135" s="262">
        <f>+C136</f>
        <v>3558</v>
      </c>
      <c r="D135" s="262">
        <f>+D136</f>
        <v>796.33685048775624</v>
      </c>
      <c r="E135" s="262">
        <f>+E136</f>
        <v>722</v>
      </c>
      <c r="F135" s="262">
        <f>+F136</f>
        <v>548.94999999999982</v>
      </c>
      <c r="G135" s="270">
        <f t="shared" si="11"/>
        <v>15.428611579539062</v>
      </c>
      <c r="H135" s="270">
        <f t="shared" si="12"/>
        <v>76.031855955678637</v>
      </c>
    </row>
    <row r="136" spans="1:8" s="263" customFormat="1">
      <c r="A136" s="268" t="s">
        <v>1713</v>
      </c>
      <c r="B136" s="264" t="s">
        <v>1346</v>
      </c>
      <c r="C136" s="269">
        <f>'UNIRI PLAN IZVRŠENJE'!E544</f>
        <v>3558</v>
      </c>
      <c r="D136" s="269">
        <f>'UNIRI PLAN IZVRŠENJE'!F544</f>
        <v>796.33685048775624</v>
      </c>
      <c r="E136" s="269">
        <f>'UNIRI PLAN IZVRŠENJE'!G544</f>
        <v>722</v>
      </c>
      <c r="F136" s="269">
        <f>'UNIRI PLAN IZVRŠENJE'!H544</f>
        <v>548.94999999999982</v>
      </c>
      <c r="G136" s="270">
        <f t="shared" si="11"/>
        <v>15.428611579539062</v>
      </c>
      <c r="H136" s="270">
        <f t="shared" si="12"/>
        <v>76.031855955678637</v>
      </c>
    </row>
    <row r="137" spans="1:8" s="263" customFormat="1"/>
  </sheetData>
  <mergeCells count="2">
    <mergeCell ref="A6:H6"/>
    <mergeCell ref="A7:H7"/>
  </mergeCells>
  <pageMargins left="0.7" right="0.7" top="0.75" bottom="0.75" header="0.3" footer="0.3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0"/>
  <sheetViews>
    <sheetView workbookViewId="0">
      <selection activeCell="A2" sqref="A2:C49"/>
    </sheetView>
  </sheetViews>
  <sheetFormatPr defaultRowHeight="14.4"/>
  <cols>
    <col min="1" max="1" width="66.44140625" customWidth="1"/>
    <col min="2" max="2" width="24.6640625" customWidth="1"/>
    <col min="3" max="3" width="23.33203125" customWidth="1"/>
  </cols>
  <sheetData>
    <row r="2" spans="1:3" ht="36" customHeight="1">
      <c r="B2" s="16" t="s">
        <v>1258</v>
      </c>
      <c r="C2" s="16" t="s">
        <v>1259</v>
      </c>
    </row>
    <row r="3" spans="1:3" ht="36" hidden="1" customHeight="1">
      <c r="B3" s="15" t="s">
        <v>1258</v>
      </c>
    </row>
    <row r="4" spans="1:3" hidden="1">
      <c r="A4" s="15" t="s">
        <v>1255</v>
      </c>
      <c r="B4" t="s">
        <v>1260</v>
      </c>
      <c r="C4" t="s">
        <v>1257</v>
      </c>
    </row>
    <row r="5" spans="1:3">
      <c r="A5" s="5" t="s">
        <v>17</v>
      </c>
      <c r="B5" s="11">
        <v>21077500</v>
      </c>
      <c r="C5" s="11">
        <v>21222102.850000001</v>
      </c>
    </row>
    <row r="6" spans="1:3">
      <c r="A6" s="5" t="s">
        <v>35</v>
      </c>
      <c r="B6" s="11">
        <v>521710</v>
      </c>
      <c r="C6" s="11">
        <v>452144.63</v>
      </c>
    </row>
    <row r="7" spans="1:3">
      <c r="A7" s="5" t="s">
        <v>41</v>
      </c>
      <c r="B7" s="11">
        <v>3250350</v>
      </c>
      <c r="C7" s="11">
        <v>3290338.92</v>
      </c>
    </row>
    <row r="8" spans="1:3">
      <c r="A8" s="5" t="s">
        <v>59</v>
      </c>
      <c r="B8" s="11">
        <v>362000</v>
      </c>
      <c r="C8" s="11">
        <v>360737.54999999993</v>
      </c>
    </row>
    <row r="9" spans="1:3">
      <c r="A9" s="5" t="s">
        <v>77</v>
      </c>
      <c r="B9" s="11">
        <v>731542</v>
      </c>
      <c r="C9" s="11">
        <v>679519.42</v>
      </c>
    </row>
    <row r="10" spans="1:3">
      <c r="A10" s="5" t="s">
        <v>89</v>
      </c>
      <c r="B10" s="11">
        <v>337353</v>
      </c>
      <c r="C10" s="11">
        <v>335331.64999999997</v>
      </c>
    </row>
    <row r="11" spans="1:3">
      <c r="A11" s="5" t="s">
        <v>95</v>
      </c>
      <c r="B11" s="11">
        <v>172259</v>
      </c>
      <c r="C11" s="11">
        <v>183649.08000000002</v>
      </c>
    </row>
    <row r="12" spans="1:3">
      <c r="A12" s="5" t="s">
        <v>101</v>
      </c>
      <c r="B12" s="11">
        <v>404903</v>
      </c>
      <c r="C12" s="11">
        <v>364764.45</v>
      </c>
    </row>
    <row r="13" spans="1:3">
      <c r="A13" s="5" t="s">
        <v>359</v>
      </c>
      <c r="B13" s="11">
        <v>2000</v>
      </c>
      <c r="C13" s="11">
        <v>1699.08</v>
      </c>
    </row>
    <row r="14" spans="1:3">
      <c r="A14" s="5" t="s">
        <v>365</v>
      </c>
      <c r="B14" s="11">
        <v>409509</v>
      </c>
      <c r="C14" s="11">
        <v>412017.21</v>
      </c>
    </row>
    <row r="15" spans="1:3">
      <c r="A15" s="5" t="s">
        <v>383</v>
      </c>
      <c r="B15" s="11">
        <v>58000</v>
      </c>
      <c r="C15" s="11">
        <v>73597.91</v>
      </c>
    </row>
    <row r="16" spans="1:3">
      <c r="A16" s="5" t="s">
        <v>395</v>
      </c>
      <c r="B16" s="11">
        <v>26000</v>
      </c>
      <c r="C16" s="11">
        <v>23893.040000000001</v>
      </c>
    </row>
    <row r="17" spans="1:3">
      <c r="A17" s="5" t="s">
        <v>113</v>
      </c>
      <c r="B17" s="11">
        <v>131000</v>
      </c>
      <c r="C17" s="11">
        <v>96353.81</v>
      </c>
    </row>
    <row r="18" spans="1:3">
      <c r="A18" s="5" t="s">
        <v>419</v>
      </c>
      <c r="B18" s="11">
        <v>775000</v>
      </c>
      <c r="C18" s="11">
        <v>712895.01</v>
      </c>
    </row>
    <row r="19" spans="1:3">
      <c r="A19" s="5" t="s">
        <v>437</v>
      </c>
      <c r="B19" s="11">
        <v>111000</v>
      </c>
      <c r="C19" s="11">
        <v>108332.65999999999</v>
      </c>
    </row>
    <row r="20" spans="1:3">
      <c r="A20" s="5" t="s">
        <v>449</v>
      </c>
      <c r="B20" s="11">
        <v>217041</v>
      </c>
      <c r="C20" s="11">
        <v>221039.05000000002</v>
      </c>
    </row>
    <row r="21" spans="1:3">
      <c r="A21" s="5" t="s">
        <v>119</v>
      </c>
      <c r="B21" s="11">
        <v>310000</v>
      </c>
      <c r="C21" s="11">
        <v>393003.06999999995</v>
      </c>
    </row>
    <row r="22" spans="1:3">
      <c r="A22" s="5" t="s">
        <v>215</v>
      </c>
      <c r="B22" s="11">
        <v>25770</v>
      </c>
      <c r="C22" s="11">
        <v>17485</v>
      </c>
    </row>
    <row r="23" spans="1:3">
      <c r="A23" s="5" t="s">
        <v>125</v>
      </c>
      <c r="B23" s="11">
        <v>3177076</v>
      </c>
      <c r="C23" s="11">
        <v>3156386.1999999997</v>
      </c>
    </row>
    <row r="24" spans="1:3">
      <c r="A24" s="5" t="s">
        <v>509</v>
      </c>
      <c r="B24" s="11">
        <v>90000</v>
      </c>
      <c r="C24" s="11">
        <v>110814.65</v>
      </c>
    </row>
    <row r="25" spans="1:3">
      <c r="A25" s="5" t="s">
        <v>137</v>
      </c>
      <c r="B25" s="11">
        <v>226412</v>
      </c>
      <c r="C25" s="11">
        <v>189571.05</v>
      </c>
    </row>
    <row r="26" spans="1:3">
      <c r="A26" s="5" t="s">
        <v>539</v>
      </c>
      <c r="B26" s="11">
        <v>17848</v>
      </c>
      <c r="C26" s="11">
        <v>44823.56</v>
      </c>
    </row>
    <row r="27" spans="1:3">
      <c r="A27" s="5" t="s">
        <v>551</v>
      </c>
      <c r="B27" s="11">
        <v>120500</v>
      </c>
      <c r="C27" s="11">
        <v>112413.27</v>
      </c>
    </row>
    <row r="28" spans="1:3">
      <c r="A28" s="5" t="s">
        <v>143</v>
      </c>
      <c r="B28" s="11">
        <v>285000</v>
      </c>
      <c r="C28" s="11">
        <v>292419.58999999997</v>
      </c>
    </row>
    <row r="29" spans="1:3">
      <c r="A29" s="5" t="s">
        <v>587</v>
      </c>
      <c r="B29" s="11">
        <v>59000</v>
      </c>
      <c r="C29" s="11">
        <v>83285.649999999994</v>
      </c>
    </row>
    <row r="30" spans="1:3">
      <c r="A30" s="5" t="s">
        <v>155</v>
      </c>
      <c r="B30" s="11">
        <v>53540</v>
      </c>
      <c r="C30" s="11">
        <v>47131.4</v>
      </c>
    </row>
    <row r="31" spans="1:3">
      <c r="A31" s="5" t="s">
        <v>623</v>
      </c>
      <c r="B31" s="11">
        <v>388000</v>
      </c>
      <c r="C31" s="11">
        <v>254366.93</v>
      </c>
    </row>
    <row r="32" spans="1:3">
      <c r="A32" s="5" t="s">
        <v>641</v>
      </c>
      <c r="B32" s="11">
        <v>48680</v>
      </c>
      <c r="C32" s="11">
        <v>41163.600000000006</v>
      </c>
    </row>
    <row r="33" spans="1:3">
      <c r="A33" s="5" t="s">
        <v>167</v>
      </c>
      <c r="B33" s="11">
        <v>12000</v>
      </c>
      <c r="C33" s="11">
        <v>16805.650000000001</v>
      </c>
    </row>
    <row r="34" spans="1:3">
      <c r="A34" s="5" t="s">
        <v>671</v>
      </c>
      <c r="B34" s="11">
        <v>0</v>
      </c>
      <c r="C34" s="11">
        <v>111</v>
      </c>
    </row>
    <row r="35" spans="1:3">
      <c r="A35" s="5" t="s">
        <v>677</v>
      </c>
      <c r="B35" s="11">
        <v>0</v>
      </c>
      <c r="C35" s="11">
        <v>299960</v>
      </c>
    </row>
    <row r="36" spans="1:3">
      <c r="A36" s="5" t="s">
        <v>173</v>
      </c>
      <c r="B36" s="11">
        <v>11400</v>
      </c>
      <c r="C36" s="11">
        <v>11400</v>
      </c>
    </row>
    <row r="37" spans="1:3">
      <c r="A37" s="5" t="s">
        <v>689</v>
      </c>
      <c r="B37" s="11">
        <v>30000</v>
      </c>
      <c r="C37" s="11">
        <v>35661.25</v>
      </c>
    </row>
    <row r="38" spans="1:3">
      <c r="A38" s="5" t="s">
        <v>695</v>
      </c>
      <c r="B38" s="11">
        <v>53000</v>
      </c>
      <c r="C38" s="11">
        <v>105300</v>
      </c>
    </row>
    <row r="39" spans="1:3">
      <c r="A39" s="5" t="s">
        <v>719</v>
      </c>
      <c r="B39" s="11">
        <v>0</v>
      </c>
      <c r="C39" s="11">
        <v>125.66</v>
      </c>
    </row>
    <row r="40" spans="1:3">
      <c r="A40" s="5" t="s">
        <v>725</v>
      </c>
      <c r="B40" s="11">
        <v>235000</v>
      </c>
      <c r="C40" s="11">
        <v>225911.86</v>
      </c>
    </row>
    <row r="41" spans="1:3">
      <c r="A41" s="5" t="s">
        <v>179</v>
      </c>
      <c r="B41" s="11">
        <v>709121</v>
      </c>
      <c r="C41" s="11">
        <v>756681.77</v>
      </c>
    </row>
    <row r="42" spans="1:3">
      <c r="A42" s="5" t="s">
        <v>767</v>
      </c>
      <c r="B42" s="11">
        <v>25000</v>
      </c>
      <c r="C42" s="11">
        <v>21295.89</v>
      </c>
    </row>
    <row r="43" spans="1:3">
      <c r="A43" s="5" t="s">
        <v>779</v>
      </c>
      <c r="B43" s="11">
        <v>38000</v>
      </c>
      <c r="C43" s="11">
        <v>30927.32</v>
      </c>
    </row>
    <row r="44" spans="1:3">
      <c r="A44" s="5" t="s">
        <v>791</v>
      </c>
      <c r="B44" s="11">
        <v>300000</v>
      </c>
      <c r="C44" s="11">
        <v>379950.03</v>
      </c>
    </row>
    <row r="45" spans="1:3">
      <c r="A45" s="5" t="s">
        <v>803</v>
      </c>
      <c r="B45" s="11">
        <v>60000</v>
      </c>
      <c r="C45" s="11">
        <v>53413.38</v>
      </c>
    </row>
    <row r="46" spans="1:3">
      <c r="A46" s="5" t="s">
        <v>809</v>
      </c>
      <c r="B46" s="11">
        <v>222209</v>
      </c>
      <c r="C46" s="11">
        <v>0</v>
      </c>
    </row>
    <row r="47" spans="1:3">
      <c r="A47" s="5" t="s">
        <v>821</v>
      </c>
      <c r="B47" s="11">
        <v>18000</v>
      </c>
      <c r="C47" s="11">
        <v>17525</v>
      </c>
    </row>
    <row r="48" spans="1:3">
      <c r="A48" s="5" t="s">
        <v>827</v>
      </c>
      <c r="B48" s="11">
        <v>50400</v>
      </c>
      <c r="C48" s="11">
        <v>56426.729999999996</v>
      </c>
    </row>
    <row r="49" spans="1:3">
      <c r="A49" s="5" t="s">
        <v>851</v>
      </c>
      <c r="B49" s="11">
        <v>0</v>
      </c>
      <c r="C49" s="11">
        <v>15000</v>
      </c>
    </row>
    <row r="50" spans="1:3">
      <c r="A50" s="5" t="s">
        <v>1256</v>
      </c>
      <c r="B50" s="11">
        <v>35153123</v>
      </c>
      <c r="C50" s="11">
        <v>35307775.829999991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W41"/>
  <sheetViews>
    <sheetView zoomScale="90" zoomScaleNormal="90" workbookViewId="0">
      <selection activeCell="N23" sqref="N23"/>
    </sheetView>
  </sheetViews>
  <sheetFormatPr defaultColWidth="11.44140625" defaultRowHeight="14.4"/>
  <cols>
    <col min="1" max="1" width="11.44140625" style="21"/>
    <col min="2" max="2" width="49.5546875" style="21" customWidth="1"/>
    <col min="3" max="3" width="24.109375" style="21" customWidth="1"/>
    <col min="4" max="4" width="22.88671875" style="21" bestFit="1" customWidth="1"/>
    <col min="5" max="5" width="20.33203125" style="21" customWidth="1"/>
    <col min="6" max="6" width="24.21875" style="34" bestFit="1" customWidth="1"/>
    <col min="7" max="7" width="11" style="21" customWidth="1"/>
    <col min="8" max="8" width="9.88671875" style="21" customWidth="1"/>
    <col min="9" max="16384" width="11.44140625" style="21"/>
  </cols>
  <sheetData>
    <row r="3" spans="2:10">
      <c r="B3" s="155"/>
    </row>
    <row r="4" spans="2:10" ht="15.6">
      <c r="B4" s="156" t="s">
        <v>1420</v>
      </c>
      <c r="D4" s="25"/>
    </row>
    <row r="5" spans="2:10">
      <c r="B5" s="157" t="s">
        <v>1421</v>
      </c>
      <c r="D5" s="22"/>
    </row>
    <row r="6" spans="2:10">
      <c r="B6" s="24"/>
      <c r="D6" s="22"/>
    </row>
    <row r="7" spans="2:10" ht="28.95" customHeight="1">
      <c r="B7" s="291" t="s">
        <v>1682</v>
      </c>
      <c r="C7" s="291"/>
      <c r="D7" s="291"/>
      <c r="E7" s="291"/>
      <c r="F7" s="291"/>
      <c r="G7" s="291"/>
      <c r="H7" s="291"/>
    </row>
    <row r="8" spans="2:10" ht="21" customHeight="1">
      <c r="B8" s="36"/>
      <c r="C8" s="36"/>
      <c r="D8" s="36"/>
      <c r="E8" s="36"/>
      <c r="F8" s="36"/>
      <c r="G8" s="36"/>
      <c r="H8" s="36"/>
    </row>
    <row r="9" spans="2:10" ht="33" customHeight="1">
      <c r="B9" s="292" t="s">
        <v>1691</v>
      </c>
      <c r="C9" s="293"/>
      <c r="D9" s="293"/>
      <c r="E9" s="293"/>
      <c r="F9" s="293"/>
      <c r="G9" s="293"/>
      <c r="H9" s="293"/>
    </row>
    <row r="10" spans="2:10" ht="19.2" customHeight="1">
      <c r="B10" s="291" t="s">
        <v>1366</v>
      </c>
      <c r="C10" s="291"/>
      <c r="D10" s="291"/>
      <c r="E10" s="291"/>
      <c r="F10" s="291"/>
      <c r="G10" s="291"/>
      <c r="H10" s="291"/>
    </row>
    <row r="11" spans="2:10" ht="19.2" customHeight="1">
      <c r="B11" s="39"/>
      <c r="C11" s="40"/>
      <c r="D11" s="40"/>
      <c r="E11" s="40"/>
      <c r="F11" s="40"/>
      <c r="G11" s="40"/>
      <c r="H11" s="40"/>
    </row>
    <row r="12" spans="2:10" ht="19.2" customHeight="1">
      <c r="B12" s="291" t="s">
        <v>1618</v>
      </c>
      <c r="C12" s="297"/>
      <c r="D12" s="297"/>
      <c r="E12" s="297"/>
      <c r="F12" s="297"/>
      <c r="G12" s="297"/>
      <c r="H12" s="297"/>
      <c r="I12" s="124"/>
      <c r="J12" s="124"/>
    </row>
    <row r="13" spans="2:10" ht="19.2" customHeight="1">
      <c r="B13" s="39"/>
      <c r="C13" s="40"/>
      <c r="D13" s="40"/>
      <c r="E13" s="40"/>
      <c r="F13" s="40"/>
      <c r="G13" s="40"/>
      <c r="H13" s="40"/>
    </row>
    <row r="14" spans="2:10" ht="19.2" customHeight="1">
      <c r="B14" s="39"/>
      <c r="C14" s="40"/>
      <c r="D14" s="40"/>
      <c r="E14" s="40"/>
      <c r="F14" s="40"/>
      <c r="G14" s="40"/>
      <c r="H14" s="40"/>
    </row>
    <row r="15" spans="2:10" ht="19.5" customHeight="1">
      <c r="B15" s="296" t="s">
        <v>1619</v>
      </c>
      <c r="C15" s="296"/>
      <c r="D15" s="296"/>
      <c r="E15" s="296"/>
      <c r="F15" s="296"/>
      <c r="G15" s="41"/>
      <c r="H15" s="41"/>
    </row>
    <row r="16" spans="2:10" ht="33.6" customHeight="1">
      <c r="B16" s="95" t="s">
        <v>1610</v>
      </c>
      <c r="C16" s="95" t="s">
        <v>1656</v>
      </c>
      <c r="D16" s="95" t="s">
        <v>1657</v>
      </c>
      <c r="E16" s="95" t="s">
        <v>1658</v>
      </c>
      <c r="F16" s="95" t="s">
        <v>1681</v>
      </c>
      <c r="G16" s="95" t="s">
        <v>1620</v>
      </c>
      <c r="H16" s="95" t="s">
        <v>1620</v>
      </c>
    </row>
    <row r="17" spans="2:12" ht="14.25" customHeight="1">
      <c r="B17" s="51">
        <v>1</v>
      </c>
      <c r="C17" s="51">
        <v>2</v>
      </c>
      <c r="D17" s="52">
        <v>3</v>
      </c>
      <c r="E17" s="52">
        <v>4</v>
      </c>
      <c r="F17" s="52">
        <v>5</v>
      </c>
      <c r="G17" s="52" t="s">
        <v>1624</v>
      </c>
      <c r="H17" s="52" t="s">
        <v>1625</v>
      </c>
    </row>
    <row r="18" spans="2:12" ht="19.95" customHeight="1">
      <c r="B18" s="219" t="s">
        <v>1622</v>
      </c>
      <c r="C18" s="220">
        <f>'Opći dio prihodi'!F6</f>
        <v>7285046</v>
      </c>
      <c r="D18" s="220">
        <f>'Opći dio prihodi'!G6</f>
        <v>6468030.6312960386</v>
      </c>
      <c r="E18" s="220">
        <f>'Opći dio prihodi'!H6</f>
        <v>6300676.3200000003</v>
      </c>
      <c r="F18" s="220">
        <f>'Opći dio prihodi'!I6</f>
        <v>6197099.9699999997</v>
      </c>
      <c r="G18" s="61">
        <f>F18/C18*100</f>
        <v>85.066037606351415</v>
      </c>
      <c r="H18" s="61">
        <f>F18/E18*100</f>
        <v>98.356107428162559</v>
      </c>
    </row>
    <row r="19" spans="2:12" ht="26.4" customHeight="1">
      <c r="B19" s="219" t="s">
        <v>1626</v>
      </c>
      <c r="C19" s="220">
        <f>'Opći dio prihodi'!F47</f>
        <v>3558</v>
      </c>
      <c r="D19" s="220">
        <f>'Opći dio prihodi'!G47</f>
        <v>796.33685048775624</v>
      </c>
      <c r="E19" s="220">
        <f>'Opći dio prihodi'!H47</f>
        <v>722</v>
      </c>
      <c r="F19" s="220">
        <f>'Opći dio prihodi'!I47</f>
        <v>548.95000000000005</v>
      </c>
      <c r="G19" s="61">
        <f t="shared" ref="G19:G24" si="0">F19/C19*100</f>
        <v>15.428611579539067</v>
      </c>
      <c r="H19" s="61">
        <f t="shared" ref="H19:H24" si="1">F19/E19*100</f>
        <v>76.031855955678679</v>
      </c>
      <c r="I19" s="23"/>
    </row>
    <row r="20" spans="2:12" ht="19.95" customHeight="1">
      <c r="B20" s="221" t="s">
        <v>1362</v>
      </c>
      <c r="C20" s="76">
        <f>'Opći dio prihodi'!F5</f>
        <v>7288604</v>
      </c>
      <c r="D20" s="76">
        <f>'Opći dio prihodi'!G5</f>
        <v>6468826.9681465263</v>
      </c>
      <c r="E20" s="76">
        <f>'Opći dio prihodi'!H5</f>
        <v>6301398.3200000003</v>
      </c>
      <c r="F20" s="76">
        <f>'Opći dio prihodi'!I5</f>
        <v>6197648.9199999999</v>
      </c>
      <c r="G20" s="76">
        <f t="shared" si="0"/>
        <v>85.032043447551814</v>
      </c>
      <c r="H20" s="76">
        <f t="shared" si="1"/>
        <v>98.35354956580494</v>
      </c>
    </row>
    <row r="21" spans="2:12" ht="19.95" customHeight="1">
      <c r="B21" s="219" t="s">
        <v>1627</v>
      </c>
      <c r="C21" s="61">
        <f>'Opći dio rashodi'!F6</f>
        <v>6618116.0199999996</v>
      </c>
      <c r="D21" s="61">
        <f>'Opći dio rashodi'!G6</f>
        <v>5979048.2264914718</v>
      </c>
      <c r="E21" s="61">
        <f>'Opći dio rashodi'!H6</f>
        <v>6097112.0099999998</v>
      </c>
      <c r="F21" s="61">
        <f>'Opći dio rashodi'!I6</f>
        <v>5982361.7199999997</v>
      </c>
      <c r="G21" s="61">
        <f t="shared" si="0"/>
        <v>90.393726884225885</v>
      </c>
      <c r="H21" s="61">
        <f t="shared" si="1"/>
        <v>98.117956668471962</v>
      </c>
    </row>
    <row r="22" spans="2:12" ht="19.95" customHeight="1">
      <c r="B22" s="219" t="s">
        <v>1623</v>
      </c>
      <c r="C22" s="61">
        <f>'Opći dio rashodi'!F76</f>
        <v>746491.74</v>
      </c>
      <c r="D22" s="61">
        <f>'Opći dio rashodi'!G76</f>
        <v>281736.12210498372</v>
      </c>
      <c r="E22" s="61">
        <f>'Opći dio rashodi'!H76</f>
        <v>323150</v>
      </c>
      <c r="F22" s="61">
        <f>'Opći dio rashodi'!I76</f>
        <v>259466.82</v>
      </c>
      <c r="G22" s="61">
        <f t="shared" si="0"/>
        <v>34.758163566551993</v>
      </c>
      <c r="H22" s="61">
        <f t="shared" si="1"/>
        <v>80.292997060188767</v>
      </c>
    </row>
    <row r="23" spans="2:12" ht="19.95" customHeight="1">
      <c r="B23" s="221" t="s">
        <v>1363</v>
      </c>
      <c r="C23" s="76">
        <f>'Opći dio rashodi'!F5</f>
        <v>7364607.7599999998</v>
      </c>
      <c r="D23" s="76">
        <f>'Opći dio rashodi'!G5</f>
        <v>6260784.3485964555</v>
      </c>
      <c r="E23" s="76">
        <f>'Opći dio rashodi'!H5</f>
        <v>6420262.0099999998</v>
      </c>
      <c r="F23" s="76">
        <f>'Opći dio rashodi'!I5</f>
        <v>6241828.54</v>
      </c>
      <c r="G23" s="76">
        <f t="shared" si="0"/>
        <v>84.754392133437932</v>
      </c>
      <c r="H23" s="76">
        <f t="shared" si="1"/>
        <v>97.220775885437732</v>
      </c>
    </row>
    <row r="24" spans="2:12" s="43" customFormat="1" ht="19.95" customHeight="1">
      <c r="B24" s="221" t="s">
        <v>1364</v>
      </c>
      <c r="C24" s="64">
        <f>C20-C23</f>
        <v>-76003.759999999776</v>
      </c>
      <c r="D24" s="64">
        <f>D20-D23</f>
        <v>208042.61955007073</v>
      </c>
      <c r="E24" s="64">
        <f>E20-E23</f>
        <v>-118863.68999999948</v>
      </c>
      <c r="F24" s="64">
        <f>F20-F23</f>
        <v>-44179.620000000112</v>
      </c>
      <c r="G24" s="64">
        <f t="shared" si="0"/>
        <v>58.12820313100331</v>
      </c>
      <c r="H24" s="64">
        <f t="shared" si="1"/>
        <v>37.168305981414768</v>
      </c>
    </row>
    <row r="25" spans="2:12" s="43" customFormat="1" ht="19.95" customHeight="1">
      <c r="B25" s="222"/>
      <c r="C25" s="223"/>
      <c r="D25" s="223"/>
      <c r="E25" s="163"/>
      <c r="F25" s="223"/>
      <c r="G25" s="163"/>
      <c r="H25" s="163"/>
    </row>
    <row r="26" spans="2:12" s="43" customFormat="1" ht="19.95" customHeight="1">
      <c r="B26" s="298" t="s">
        <v>1647</v>
      </c>
      <c r="C26" s="298"/>
      <c r="D26" s="298"/>
      <c r="E26" s="298"/>
      <c r="F26" s="298"/>
      <c r="G26" s="44"/>
    </row>
    <row r="27" spans="2:12" s="43" customFormat="1" ht="31.2" customHeight="1">
      <c r="B27" s="224" t="s">
        <v>1610</v>
      </c>
      <c r="C27" s="224" t="str">
        <f>C16</f>
        <v xml:space="preserve">OSTVARENJE/IZVRŠENJE 
2022. </v>
      </c>
      <c r="D27" s="224" t="str">
        <f>D16</f>
        <v>IZVORNI PLAN  2023.</v>
      </c>
      <c r="E27" s="224" t="s">
        <v>1658</v>
      </c>
      <c r="F27" s="224" t="str">
        <f>F16</f>
        <v xml:space="preserve">OSTVARENJE/IZVRŠENJE 
2023. </v>
      </c>
      <c r="G27" s="95" t="s">
        <v>1620</v>
      </c>
      <c r="H27" s="95" t="s">
        <v>1620</v>
      </c>
    </row>
    <row r="28" spans="2:12" s="45" customFormat="1" ht="20.399999999999999" customHeight="1">
      <c r="B28" s="225" t="s">
        <v>1631</v>
      </c>
      <c r="C28" s="61"/>
      <c r="D28" s="61"/>
      <c r="E28" s="61"/>
      <c r="F28" s="111"/>
      <c r="G28" s="61"/>
      <c r="H28" s="61"/>
    </row>
    <row r="29" spans="2:12" s="43" customFormat="1">
      <c r="B29" s="225" t="s">
        <v>1632</v>
      </c>
      <c r="C29" s="220"/>
      <c r="D29" s="220"/>
      <c r="E29" s="220"/>
      <c r="F29" s="226"/>
      <c r="G29" s="61"/>
      <c r="H29" s="61"/>
    </row>
    <row r="30" spans="2:12" customFormat="1" ht="15" customHeight="1">
      <c r="B30" s="227" t="s">
        <v>1628</v>
      </c>
      <c r="C30" s="227"/>
      <c r="D30" s="227"/>
      <c r="E30" s="228">
        <f>E28-E29</f>
        <v>0</v>
      </c>
      <c r="F30" s="229"/>
      <c r="G30" s="55"/>
      <c r="H30" s="56"/>
      <c r="I30" s="21"/>
      <c r="J30" s="21"/>
      <c r="K30" s="21"/>
      <c r="L30" s="21"/>
    </row>
    <row r="31" spans="2:12" s="43" customFormat="1" ht="18" customHeight="1">
      <c r="B31" s="230" t="s">
        <v>1530</v>
      </c>
      <c r="C31" s="61">
        <v>1566599.5089256088</v>
      </c>
      <c r="D31" s="61">
        <v>1568633</v>
      </c>
      <c r="E31" s="61">
        <v>1394178</v>
      </c>
      <c r="F31" s="111" t="e">
        <f>#REF!</f>
        <v>#REF!</v>
      </c>
      <c r="G31" s="61"/>
      <c r="H31" s="61"/>
      <c r="I31" s="21"/>
      <c r="J31" s="21"/>
      <c r="K31" s="21"/>
      <c r="L31" s="21"/>
    </row>
    <row r="32" spans="2:12" s="45" customFormat="1" ht="18" customHeight="1">
      <c r="B32" s="230" t="s">
        <v>1531</v>
      </c>
      <c r="C32" s="220">
        <v>-1394178</v>
      </c>
      <c r="D32" s="61">
        <v>-1776676</v>
      </c>
      <c r="E32" s="61">
        <v>-1275313</v>
      </c>
      <c r="F32" s="226" t="e">
        <f>#REF!</f>
        <v>#REF!</v>
      </c>
      <c r="G32" s="61"/>
      <c r="H32" s="61"/>
      <c r="I32" s="21"/>
      <c r="J32" s="21"/>
      <c r="K32" s="21"/>
      <c r="L32" s="21"/>
    </row>
    <row r="33" spans="1:49" s="58" customFormat="1">
      <c r="A33" s="5"/>
      <c r="B33" s="55" t="s">
        <v>1629</v>
      </c>
      <c r="C33" s="55"/>
      <c r="D33" s="55"/>
      <c r="E33" s="55"/>
      <c r="F33" s="216"/>
      <c r="G33" s="55"/>
      <c r="H33" s="57"/>
      <c r="I33" s="21"/>
      <c r="J33" s="21"/>
      <c r="K33" s="21"/>
      <c r="L33" s="21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</row>
    <row r="34" spans="1:49" customFormat="1" ht="15.6">
      <c r="B34" s="100" t="s">
        <v>1630</v>
      </c>
      <c r="C34" s="100"/>
      <c r="D34" s="100"/>
      <c r="E34" s="100"/>
      <c r="F34" s="217"/>
      <c r="G34" s="59"/>
      <c r="H34" s="60"/>
      <c r="I34" s="21"/>
      <c r="J34" s="21"/>
      <c r="K34" s="21"/>
      <c r="L34" s="21"/>
    </row>
    <row r="35" spans="1:49" s="43" customFormat="1">
      <c r="B35" s="65"/>
      <c r="C35" s="65"/>
      <c r="D35" s="65"/>
      <c r="E35" s="65"/>
      <c r="F35" s="68"/>
      <c r="G35" s="65"/>
      <c r="H35" s="65"/>
      <c r="I35" s="65"/>
      <c r="J35" s="65"/>
    </row>
    <row r="36" spans="1:49" s="43" customFormat="1">
      <c r="B36" s="67"/>
      <c r="C36" s="68"/>
      <c r="D36" s="67"/>
      <c r="E36" s="68"/>
      <c r="F36" s="68" t="s">
        <v>1589</v>
      </c>
      <c r="G36" s="65"/>
      <c r="H36" s="65"/>
      <c r="I36" s="65"/>
      <c r="J36" s="65"/>
    </row>
    <row r="37" spans="1:49" s="43" customFormat="1">
      <c r="B37" s="69"/>
      <c r="C37" s="70"/>
      <c r="D37" s="70" t="s">
        <v>1406</v>
      </c>
      <c r="E37" s="71"/>
      <c r="F37" s="72"/>
      <c r="G37" s="65"/>
      <c r="H37" s="65"/>
      <c r="I37" s="65"/>
      <c r="J37" s="65"/>
    </row>
    <row r="38" spans="1:49" s="43" customFormat="1">
      <c r="B38" s="73" t="s">
        <v>1683</v>
      </c>
      <c r="C38" s="68"/>
      <c r="D38" s="73"/>
      <c r="E38" s="68"/>
      <c r="F38" s="66"/>
      <c r="G38" s="65"/>
      <c r="H38" s="65"/>
      <c r="I38" s="65"/>
      <c r="J38" s="65"/>
    </row>
    <row r="39" spans="1:49" s="43" customFormat="1" ht="15" customHeight="1">
      <c r="B39" s="74"/>
      <c r="C39" s="75"/>
      <c r="D39" s="74"/>
      <c r="E39" s="294" t="s">
        <v>1608</v>
      </c>
      <c r="F39" s="295"/>
      <c r="G39" s="295"/>
      <c r="H39" s="65"/>
      <c r="I39" s="65"/>
      <c r="J39" s="65"/>
    </row>
    <row r="40" spans="1:49" s="43" customFormat="1">
      <c r="B40" s="47"/>
      <c r="C40" s="50"/>
      <c r="D40" s="47"/>
      <c r="E40" s="48"/>
      <c r="F40" s="49"/>
    </row>
    <row r="41" spans="1:49" s="43" customFormat="1">
      <c r="F41" s="46"/>
    </row>
  </sheetData>
  <protectedRanges>
    <protectedRange algorithmName="SHA-512" hashValue="SfUbs0aGjKqwAI3WRTg5YHlfierPjZpDu09aSUFi1wTQU07wZLJq5fKuWVRe6S1aBeBRM7YVukcHjHWUIbErVQ==" saltValue="5Z/3ndaNBUgEO7RicYZ+fg==" spinCount="100000" sqref="B28:B30" name="Raspon1_2"/>
  </protectedRanges>
  <mergeCells count="7">
    <mergeCell ref="B10:H10"/>
    <mergeCell ref="B9:H9"/>
    <mergeCell ref="B7:H7"/>
    <mergeCell ref="E39:G39"/>
    <mergeCell ref="B15:F15"/>
    <mergeCell ref="B12:H12"/>
    <mergeCell ref="B26:F26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L58"/>
  <sheetViews>
    <sheetView zoomScale="90" zoomScaleNormal="90" workbookViewId="0">
      <selection activeCell="T11" sqref="T11"/>
    </sheetView>
  </sheetViews>
  <sheetFormatPr defaultRowHeight="14.4"/>
  <cols>
    <col min="1" max="1" width="5.77734375" customWidth="1"/>
    <col min="2" max="3" width="5" customWidth="1"/>
    <col min="4" max="4" width="6.5546875" customWidth="1"/>
    <col min="5" max="5" width="49" customWidth="1"/>
    <col min="6" max="6" width="24.21875" customWidth="1"/>
    <col min="7" max="7" width="19" customWidth="1"/>
    <col min="8" max="8" width="19.88671875" customWidth="1"/>
    <col min="9" max="9" width="24.5546875" style="11" customWidth="1"/>
    <col min="10" max="11" width="10" customWidth="1"/>
  </cols>
  <sheetData>
    <row r="2" spans="1:12">
      <c r="A2" t="s">
        <v>1684</v>
      </c>
      <c r="D2" s="35"/>
      <c r="E2" s="35"/>
      <c r="F2" s="35"/>
      <c r="G2" s="35"/>
      <c r="H2" s="33"/>
      <c r="I2" s="231"/>
    </row>
    <row r="3" spans="1:12" ht="26.4">
      <c r="A3" s="299" t="s">
        <v>1634</v>
      </c>
      <c r="B3" s="300"/>
      <c r="C3" s="300"/>
      <c r="D3" s="300"/>
      <c r="E3" s="301"/>
      <c r="F3" s="95" t="s">
        <v>1656</v>
      </c>
      <c r="G3" s="95" t="s">
        <v>1657</v>
      </c>
      <c r="H3" s="95" t="s">
        <v>1658</v>
      </c>
      <c r="I3" s="224" t="str">
        <f>'Opći dio'!F16</f>
        <v xml:space="preserve">OSTVARENJE/IZVRŠENJE 
2023. </v>
      </c>
      <c r="J3" s="95" t="s">
        <v>1620</v>
      </c>
      <c r="K3" s="95" t="s">
        <v>1620</v>
      </c>
      <c r="L3" s="91"/>
    </row>
    <row r="4" spans="1:12">
      <c r="A4" s="302">
        <v>1</v>
      </c>
      <c r="B4" s="303"/>
      <c r="C4" s="303"/>
      <c r="D4" s="303"/>
      <c r="E4" s="304"/>
      <c r="F4" s="101">
        <v>2</v>
      </c>
      <c r="G4" s="101">
        <v>3</v>
      </c>
      <c r="H4" s="101">
        <v>4</v>
      </c>
      <c r="I4" s="101">
        <v>5</v>
      </c>
      <c r="J4" s="52" t="s">
        <v>1624</v>
      </c>
      <c r="K4" s="52" t="s">
        <v>1625</v>
      </c>
      <c r="L4" s="91"/>
    </row>
    <row r="5" spans="1:12">
      <c r="A5" s="99"/>
      <c r="B5" s="99"/>
      <c r="C5" s="99"/>
      <c r="D5" s="54"/>
      <c r="E5" s="54" t="s">
        <v>1636</v>
      </c>
      <c r="F5" s="63">
        <f>F6+F47</f>
        <v>7288604</v>
      </c>
      <c r="G5" s="63">
        <f>G6+G47</f>
        <v>6468826.9681465263</v>
      </c>
      <c r="H5" s="63">
        <f>H6+H47</f>
        <v>6301398.3200000003</v>
      </c>
      <c r="I5" s="64">
        <f>I6+I47</f>
        <v>6197648.9199999999</v>
      </c>
      <c r="J5" s="64">
        <f>I5/F5*100</f>
        <v>85.032043447551814</v>
      </c>
      <c r="K5" s="64">
        <f>I5/H5*100</f>
        <v>98.35354956580494</v>
      </c>
      <c r="L5" s="91"/>
    </row>
    <row r="6" spans="1:12" ht="19.5" customHeight="1">
      <c r="A6" s="98">
        <v>6</v>
      </c>
      <c r="B6" s="19"/>
      <c r="C6" s="19"/>
      <c r="D6" s="53"/>
      <c r="E6" s="53" t="s">
        <v>1365</v>
      </c>
      <c r="F6" s="61">
        <f>F7+F23+F28+F31+F38+F42</f>
        <v>7285046</v>
      </c>
      <c r="G6" s="61">
        <f>G7+G23+G28+G31+G38+G42</f>
        <v>6468030.6312960386</v>
      </c>
      <c r="H6" s="61">
        <f>H7+H23+H28+H31+H38+H42</f>
        <v>6300676.3200000003</v>
      </c>
      <c r="I6" s="61">
        <f>I7+I23+I28+I31+I38+I42</f>
        <v>6197099.9699999997</v>
      </c>
      <c r="J6" s="61">
        <f t="shared" ref="J6:J57" si="0">I6/F6*100</f>
        <v>85.066037606351415</v>
      </c>
      <c r="K6" s="61">
        <f t="shared" ref="K6:K57" si="1">H6/F6*100</f>
        <v>86.487804195059297</v>
      </c>
      <c r="L6" s="91"/>
    </row>
    <row r="7" spans="1:12" ht="26.4">
      <c r="A7" s="19"/>
      <c r="B7" s="98">
        <v>63</v>
      </c>
      <c r="C7" s="19"/>
      <c r="D7" s="53"/>
      <c r="E7" s="53" t="s">
        <v>1369</v>
      </c>
      <c r="F7" s="61">
        <f>F10+F15+F19+F17+F8</f>
        <v>2223143</v>
      </c>
      <c r="G7" s="61">
        <f>G10+G15+G19+G17+G8</f>
        <v>700732.49717964034</v>
      </c>
      <c r="H7" s="61">
        <f>H10+H15+H19+H17+H8</f>
        <v>851463.32</v>
      </c>
      <c r="I7" s="61">
        <f>I10+I15+I19+I17+I8</f>
        <v>766925.42999999993</v>
      </c>
      <c r="J7" s="61">
        <f t="shared" si="0"/>
        <v>34.497350372873001</v>
      </c>
      <c r="K7" s="61">
        <f t="shared" si="1"/>
        <v>38.299979803368473</v>
      </c>
      <c r="L7" s="91"/>
    </row>
    <row r="8" spans="1:12">
      <c r="A8" s="19"/>
      <c r="B8" s="19"/>
      <c r="C8" s="98">
        <v>631</v>
      </c>
      <c r="D8" s="53"/>
      <c r="E8" s="53" t="s">
        <v>1609</v>
      </c>
      <c r="F8" s="111">
        <f>F9</f>
        <v>1731417</v>
      </c>
      <c r="G8" s="111">
        <f>G9</f>
        <v>0</v>
      </c>
      <c r="H8" s="111">
        <f>H9</f>
        <v>0</v>
      </c>
      <c r="I8" s="111">
        <f>I9</f>
        <v>0</v>
      </c>
      <c r="J8" s="61">
        <f t="shared" si="0"/>
        <v>0</v>
      </c>
      <c r="K8" s="61">
        <f t="shared" si="1"/>
        <v>0</v>
      </c>
      <c r="L8" s="91"/>
    </row>
    <row r="9" spans="1:12">
      <c r="A9" s="19"/>
      <c r="B9" s="19"/>
      <c r="C9" s="19"/>
      <c r="D9" s="92">
        <v>6311</v>
      </c>
      <c r="E9" s="92" t="s">
        <v>1615</v>
      </c>
      <c r="F9" s="233">
        <f>'Prihodi po izvorima fin.'!C25</f>
        <v>1731417</v>
      </c>
      <c r="G9" s="233">
        <f>'Prihodi po izvorima fin.'!D25</f>
        <v>0</v>
      </c>
      <c r="H9" s="233">
        <f>'Prihodi po izvorima fin.'!E25</f>
        <v>0</v>
      </c>
      <c r="I9" s="233">
        <f>'Prihodi po izvorima fin.'!F25</f>
        <v>0</v>
      </c>
      <c r="J9" s="61">
        <f t="shared" si="0"/>
        <v>0</v>
      </c>
      <c r="K9" s="61">
        <f t="shared" si="1"/>
        <v>0</v>
      </c>
      <c r="L9" s="91"/>
    </row>
    <row r="10" spans="1:12" ht="26.4">
      <c r="A10" s="19"/>
      <c r="B10" s="19"/>
      <c r="C10" s="98">
        <v>632</v>
      </c>
      <c r="D10" s="53"/>
      <c r="E10" s="53" t="s">
        <v>1370</v>
      </c>
      <c r="F10" s="111">
        <f>SUM(F11:F14)</f>
        <v>323551</v>
      </c>
      <c r="G10" s="61">
        <f>SUM(G11:G14)</f>
        <v>549765.21335191454</v>
      </c>
      <c r="H10" s="61">
        <f>SUM(H11:H14)</f>
        <v>718496.84</v>
      </c>
      <c r="I10" s="61">
        <f>SUM(I11:I14)</f>
        <v>678767.2</v>
      </c>
      <c r="J10" s="61">
        <f t="shared" si="0"/>
        <v>209.78677240991371</v>
      </c>
      <c r="K10" s="61">
        <f t="shared" si="1"/>
        <v>222.06602359442559</v>
      </c>
      <c r="L10" s="91"/>
    </row>
    <row r="11" spans="1:12">
      <c r="A11" s="19"/>
      <c r="B11" s="19"/>
      <c r="C11" s="19"/>
      <c r="D11" s="92">
        <v>6321</v>
      </c>
      <c r="E11" s="92" t="s">
        <v>1330</v>
      </c>
      <c r="F11" s="233">
        <f>'Prihodi po izvorima fin.'!C29</f>
        <v>23614</v>
      </c>
      <c r="G11" s="233">
        <f>'Prihodi po izvorima fin.'!D29</f>
        <v>0</v>
      </c>
      <c r="H11" s="233">
        <f>'Prihodi po izvorima fin.'!E29</f>
        <v>10000</v>
      </c>
      <c r="I11" s="233">
        <f>'Prihodi po izvorima fin.'!F29</f>
        <v>9589.83</v>
      </c>
      <c r="J11" s="61">
        <f t="shared" si="0"/>
        <v>40.610781739645972</v>
      </c>
      <c r="K11" s="61">
        <f t="shared" si="1"/>
        <v>42.347759803506399</v>
      </c>
      <c r="L11" s="91"/>
    </row>
    <row r="12" spans="1:12">
      <c r="A12" s="19"/>
      <c r="B12" s="19"/>
      <c r="C12" s="19"/>
      <c r="D12" s="92">
        <v>6322</v>
      </c>
      <c r="E12" s="92" t="s">
        <v>1331</v>
      </c>
      <c r="F12" s="233">
        <f>'Prihodi po izvorima fin.'!C30</f>
        <v>0</v>
      </c>
      <c r="G12" s="233">
        <f>'Prihodi po izvorima fin.'!D30</f>
        <v>0</v>
      </c>
      <c r="H12" s="233">
        <f>'Prihodi po izvorima fin.'!E30</f>
        <v>0</v>
      </c>
      <c r="I12" s="233">
        <f>'Prihodi po izvorima fin.'!F30</f>
        <v>0</v>
      </c>
      <c r="J12" s="61" t="e">
        <f t="shared" si="0"/>
        <v>#DIV/0!</v>
      </c>
      <c r="K12" s="61" t="e">
        <f t="shared" si="1"/>
        <v>#DIV/0!</v>
      </c>
      <c r="L12" s="91"/>
    </row>
    <row r="13" spans="1:12">
      <c r="A13" s="19"/>
      <c r="B13" s="19"/>
      <c r="C13" s="19"/>
      <c r="D13" s="92">
        <v>6323</v>
      </c>
      <c r="E13" s="92" t="s">
        <v>1329</v>
      </c>
      <c r="F13" s="233">
        <f>'Prihodi po izvorima fin.'!C26+'Prihodi po izvorima fin.'!C39</f>
        <v>265594</v>
      </c>
      <c r="G13" s="233">
        <f>'Prihodi po izvorima fin.'!D26+'Prihodi po izvorima fin.'!D39</f>
        <v>549765.21335191454</v>
      </c>
      <c r="H13" s="233">
        <f>'Prihodi po izvorima fin.'!E26+'Prihodi po izvorima fin.'!E39</f>
        <v>708496.84</v>
      </c>
      <c r="I13" s="233">
        <f>'Prihodi po izvorima fin.'!F26+'Prihodi po izvorima fin.'!F39</f>
        <v>619522.54</v>
      </c>
      <c r="J13" s="61">
        <f t="shared" si="0"/>
        <v>233.25923778398612</v>
      </c>
      <c r="K13" s="61">
        <f t="shared" si="1"/>
        <v>266.75935450349027</v>
      </c>
      <c r="L13" s="91"/>
    </row>
    <row r="14" spans="1:12">
      <c r="A14" s="19"/>
      <c r="B14" s="19"/>
      <c r="C14" s="19"/>
      <c r="D14" s="92">
        <v>6324</v>
      </c>
      <c r="E14" s="92" t="s">
        <v>1332</v>
      </c>
      <c r="F14" s="233">
        <f>'Prihodi po izvorima fin.'!C27+'Prihodi po izvorima fin.'!C40</f>
        <v>34343</v>
      </c>
      <c r="G14" s="233">
        <f>'Prihodi po izvorima fin.'!D27+'Prihodi po izvorima fin.'!D40</f>
        <v>0</v>
      </c>
      <c r="H14" s="233">
        <f>'Prihodi po izvorima fin.'!E27+'Prihodi po izvorima fin.'!E40</f>
        <v>0</v>
      </c>
      <c r="I14" s="233">
        <f>'Prihodi po izvorima fin.'!F27+'Prihodi po izvorima fin.'!F40</f>
        <v>49654.83</v>
      </c>
      <c r="J14" s="61">
        <f t="shared" si="0"/>
        <v>144.58501004571528</v>
      </c>
      <c r="K14" s="61">
        <f t="shared" si="1"/>
        <v>0</v>
      </c>
      <c r="L14" s="91"/>
    </row>
    <row r="15" spans="1:12">
      <c r="A15" s="19"/>
      <c r="B15" s="19"/>
      <c r="C15" s="98">
        <v>634</v>
      </c>
      <c r="D15" s="53"/>
      <c r="E15" s="53" t="s">
        <v>1371</v>
      </c>
      <c r="F15" s="111">
        <f t="shared" ref="F15:H17" si="2">SUM(F16)</f>
        <v>0</v>
      </c>
      <c r="G15" s="61">
        <f>SUM(G16)</f>
        <v>0</v>
      </c>
      <c r="H15" s="61">
        <f t="shared" si="2"/>
        <v>0</v>
      </c>
      <c r="I15" s="61">
        <f>SUM(I16)</f>
        <v>0</v>
      </c>
      <c r="J15" s="61" t="e">
        <f t="shared" si="0"/>
        <v>#DIV/0!</v>
      </c>
      <c r="K15" s="61" t="e">
        <f t="shared" si="1"/>
        <v>#DIV/0!</v>
      </c>
      <c r="L15" s="91"/>
    </row>
    <row r="16" spans="1:12">
      <c r="A16" s="19"/>
      <c r="B16" s="19"/>
      <c r="C16" s="19"/>
      <c r="D16" s="92">
        <v>6341</v>
      </c>
      <c r="E16" s="92" t="s">
        <v>1333</v>
      </c>
      <c r="F16" s="233">
        <f>'Prihodi po izvorima fin.'!C33</f>
        <v>0</v>
      </c>
      <c r="G16" s="233">
        <f>'Prihodi po izvorima fin.'!D33</f>
        <v>0</v>
      </c>
      <c r="H16" s="233">
        <f>'Prihodi po izvorima fin.'!E33</f>
        <v>0</v>
      </c>
      <c r="I16" s="233">
        <f>'Prihodi po izvorima fin.'!F33</f>
        <v>0</v>
      </c>
      <c r="J16" s="61" t="e">
        <f t="shared" si="0"/>
        <v>#DIV/0!</v>
      </c>
      <c r="K16" s="61" t="e">
        <f t="shared" si="1"/>
        <v>#DIV/0!</v>
      </c>
      <c r="L16" s="91"/>
    </row>
    <row r="17" spans="1:12">
      <c r="A17" s="19"/>
      <c r="B17" s="19"/>
      <c r="C17" s="98">
        <v>636</v>
      </c>
      <c r="D17" s="53"/>
      <c r="E17" s="53" t="s">
        <v>1581</v>
      </c>
      <c r="F17" s="111">
        <f t="shared" si="2"/>
        <v>292</v>
      </c>
      <c r="G17" s="61">
        <f>SUM(G18)</f>
        <v>0</v>
      </c>
      <c r="H17" s="61">
        <f t="shared" si="2"/>
        <v>500</v>
      </c>
      <c r="I17" s="61">
        <f>SUM(I18)</f>
        <v>500</v>
      </c>
      <c r="J17" s="61">
        <f t="shared" si="0"/>
        <v>171.23287671232876</v>
      </c>
      <c r="K17" s="61">
        <f t="shared" si="1"/>
        <v>171.23287671232876</v>
      </c>
      <c r="L17" s="91"/>
    </row>
    <row r="18" spans="1:12">
      <c r="A18" s="19"/>
      <c r="B18" s="19"/>
      <c r="C18" s="19"/>
      <c r="D18" s="92">
        <v>6361</v>
      </c>
      <c r="E18" s="92" t="s">
        <v>1581</v>
      </c>
      <c r="F18" s="233">
        <f>'Prihodi po izvorima fin.'!C34</f>
        <v>292</v>
      </c>
      <c r="G18" s="233">
        <f>'Prihodi po izvorima fin.'!D34</f>
        <v>0</v>
      </c>
      <c r="H18" s="233">
        <f>'Prihodi po izvorima fin.'!E34</f>
        <v>500</v>
      </c>
      <c r="I18" s="233">
        <f>'Prihodi po izvorima fin.'!F34</f>
        <v>500</v>
      </c>
      <c r="J18" s="61">
        <f t="shared" si="0"/>
        <v>171.23287671232876</v>
      </c>
      <c r="K18" s="61">
        <f t="shared" si="1"/>
        <v>171.23287671232876</v>
      </c>
      <c r="L18" s="91"/>
    </row>
    <row r="19" spans="1:12" ht="26.4">
      <c r="A19" s="19"/>
      <c r="B19" s="19"/>
      <c r="C19" s="98">
        <v>639</v>
      </c>
      <c r="D19" s="53"/>
      <c r="E19" s="53" t="s">
        <v>1372</v>
      </c>
      <c r="F19" s="61">
        <f>SUM(F20:F22)</f>
        <v>167883</v>
      </c>
      <c r="G19" s="61">
        <f>SUM(G20:G22)</f>
        <v>150967.2838277258</v>
      </c>
      <c r="H19" s="61">
        <f>SUM(H20:H22)</f>
        <v>132466.47999999998</v>
      </c>
      <c r="I19" s="61">
        <f>SUM(I20:I22)</f>
        <v>87658.23000000001</v>
      </c>
      <c r="J19" s="61">
        <f t="shared" si="0"/>
        <v>52.213881095763128</v>
      </c>
      <c r="K19" s="61">
        <f t="shared" si="1"/>
        <v>78.904046270319199</v>
      </c>
      <c r="L19" s="91"/>
    </row>
    <row r="20" spans="1:12" ht="26.4">
      <c r="A20" s="19"/>
      <c r="B20" s="19"/>
      <c r="C20" s="19"/>
      <c r="D20" s="92">
        <v>6391</v>
      </c>
      <c r="E20" s="92" t="s">
        <v>1334</v>
      </c>
      <c r="F20" s="233">
        <f>'Prihodi po izvorima fin.'!C35</f>
        <v>57591</v>
      </c>
      <c r="G20" s="233">
        <f>'Prihodi po izvorima fin.'!D35</f>
        <v>54973.787245338106</v>
      </c>
      <c r="H20" s="233">
        <f>'Prihodi po izvorima fin.'!E35</f>
        <v>52545</v>
      </c>
      <c r="I20" s="233">
        <f>'Prihodi po izvorima fin.'!F35</f>
        <v>52089.62</v>
      </c>
      <c r="J20" s="61">
        <f t="shared" si="0"/>
        <v>90.447500477505173</v>
      </c>
      <c r="K20" s="61">
        <f t="shared" si="1"/>
        <v>91.23821430431839</v>
      </c>
      <c r="L20" s="91"/>
    </row>
    <row r="21" spans="1:12" ht="26.4">
      <c r="A21" s="19"/>
      <c r="B21" s="19"/>
      <c r="C21" s="19"/>
      <c r="D21" s="92">
        <v>6393</v>
      </c>
      <c r="E21" s="92" t="s">
        <v>1367</v>
      </c>
      <c r="F21" s="233">
        <f>'Prihodi po izvorima fin.'!C36</f>
        <v>110292</v>
      </c>
      <c r="G21" s="233">
        <f>'Prihodi po izvorima fin.'!D36</f>
        <v>95993.496582387685</v>
      </c>
      <c r="H21" s="233">
        <f>'Prihodi po izvorima fin.'!E36</f>
        <v>79921.48</v>
      </c>
      <c r="I21" s="233">
        <f>'Prihodi po izvorima fin.'!F36</f>
        <v>29679.81</v>
      </c>
      <c r="J21" s="61">
        <f t="shared" si="0"/>
        <v>26.910211076052658</v>
      </c>
      <c r="K21" s="61">
        <f t="shared" si="1"/>
        <v>72.463533166503453</v>
      </c>
      <c r="L21" s="91"/>
    </row>
    <row r="22" spans="1:12">
      <c r="A22" s="19"/>
      <c r="B22" s="19"/>
      <c r="C22" s="19"/>
      <c r="D22" s="92">
        <v>6394</v>
      </c>
      <c r="E22" s="92" t="s">
        <v>1555</v>
      </c>
      <c r="F22" s="233">
        <f>'Prihodi po izvorima fin.'!C37</f>
        <v>0</v>
      </c>
      <c r="G22" s="233">
        <f>'Prihodi po izvorima fin.'!D37</f>
        <v>0</v>
      </c>
      <c r="H22" s="233">
        <f>'Prihodi po izvorima fin.'!E37</f>
        <v>0</v>
      </c>
      <c r="I22" s="233">
        <f>'Prihodi po izvorima fin.'!F37</f>
        <v>5888.8</v>
      </c>
      <c r="J22" s="61" t="e">
        <f t="shared" si="0"/>
        <v>#DIV/0!</v>
      </c>
      <c r="K22" s="61" t="e">
        <f t="shared" si="1"/>
        <v>#DIV/0!</v>
      </c>
      <c r="L22" s="91"/>
    </row>
    <row r="23" spans="1:12">
      <c r="A23" s="19"/>
      <c r="B23" s="98">
        <v>64</v>
      </c>
      <c r="C23" s="19"/>
      <c r="D23" s="53"/>
      <c r="E23" s="53" t="s">
        <v>1383</v>
      </c>
      <c r="F23" s="111">
        <f>F24</f>
        <v>6636</v>
      </c>
      <c r="G23" s="61">
        <f>G24</f>
        <v>0</v>
      </c>
      <c r="H23" s="61">
        <f>H24</f>
        <v>100</v>
      </c>
      <c r="I23" s="61">
        <f>I24</f>
        <v>107.8</v>
      </c>
      <c r="J23" s="61">
        <f t="shared" si="0"/>
        <v>1.6244725738396624</v>
      </c>
      <c r="K23" s="61">
        <f t="shared" si="1"/>
        <v>1.5069318866787222</v>
      </c>
      <c r="L23" s="91"/>
    </row>
    <row r="24" spans="1:12">
      <c r="A24" s="19"/>
      <c r="B24" s="19"/>
      <c r="C24" s="98">
        <v>641</v>
      </c>
      <c r="D24" s="53"/>
      <c r="E24" s="53" t="s">
        <v>1373</v>
      </c>
      <c r="F24" s="111">
        <f>SUM(F25:F27)</f>
        <v>6636</v>
      </c>
      <c r="G24" s="61">
        <f>SUM(G25:G27)</f>
        <v>0</v>
      </c>
      <c r="H24" s="61">
        <f>SUM(H25:H27)</f>
        <v>100</v>
      </c>
      <c r="I24" s="61">
        <f>SUM(I25:I27)</f>
        <v>107.8</v>
      </c>
      <c r="J24" s="61">
        <f t="shared" si="0"/>
        <v>1.6244725738396624</v>
      </c>
      <c r="K24" s="61">
        <f t="shared" si="1"/>
        <v>1.5069318866787222</v>
      </c>
      <c r="L24" s="91"/>
    </row>
    <row r="25" spans="1:12">
      <c r="A25" s="19"/>
      <c r="B25" s="19"/>
      <c r="C25" s="19"/>
      <c r="D25" s="92">
        <v>6413</v>
      </c>
      <c r="E25" s="92" t="s">
        <v>1336</v>
      </c>
      <c r="F25" s="233">
        <f>'Prihodi po izvorima fin.'!C15</f>
        <v>339</v>
      </c>
      <c r="G25" s="233">
        <f>'Prihodi po izvorima fin.'!D15</f>
        <v>0</v>
      </c>
      <c r="H25" s="233">
        <f>'Prihodi po izvorima fin.'!E15</f>
        <v>0</v>
      </c>
      <c r="I25" s="233">
        <f>'Prihodi po izvorima fin.'!F15</f>
        <v>12.45</v>
      </c>
      <c r="J25" s="61">
        <f t="shared" si="0"/>
        <v>3.6725663716814156</v>
      </c>
      <c r="K25" s="61">
        <f t="shared" si="1"/>
        <v>0</v>
      </c>
      <c r="L25" s="91"/>
    </row>
    <row r="26" spans="1:12">
      <c r="A26" s="19"/>
      <c r="B26" s="19"/>
      <c r="C26" s="19"/>
      <c r="D26" s="92">
        <v>6414</v>
      </c>
      <c r="E26" s="92" t="s">
        <v>1337</v>
      </c>
      <c r="F26" s="233">
        <f>'Prihodi po izvorima fin.'!C16</f>
        <v>0</v>
      </c>
      <c r="G26" s="233">
        <f>'Prihodi po izvorima fin.'!D16</f>
        <v>0</v>
      </c>
      <c r="H26" s="233">
        <f>'Prihodi po izvorima fin.'!E16</f>
        <v>100</v>
      </c>
      <c r="I26" s="233">
        <f>'Prihodi po izvorima fin.'!F16</f>
        <v>81.44</v>
      </c>
      <c r="J26" s="61" t="e">
        <f t="shared" si="0"/>
        <v>#DIV/0!</v>
      </c>
      <c r="K26" s="61" t="e">
        <f t="shared" si="1"/>
        <v>#DIV/0!</v>
      </c>
      <c r="L26" s="91"/>
    </row>
    <row r="27" spans="1:12" ht="26.4">
      <c r="A27" s="19"/>
      <c r="B27" s="19"/>
      <c r="C27" s="19"/>
      <c r="D27" s="92">
        <v>6415</v>
      </c>
      <c r="E27" s="92" t="s">
        <v>1338</v>
      </c>
      <c r="F27" s="233">
        <f>'Prihodi po izvorima fin.'!C17</f>
        <v>6297</v>
      </c>
      <c r="G27" s="233">
        <f>'Prihodi po izvorima fin.'!D17</f>
        <v>0</v>
      </c>
      <c r="H27" s="233">
        <f>'Prihodi po izvorima fin.'!E17</f>
        <v>0</v>
      </c>
      <c r="I27" s="233">
        <f>'Prihodi po izvorima fin.'!F17</f>
        <v>13.91</v>
      </c>
      <c r="J27" s="61">
        <f t="shared" si="0"/>
        <v>0.22089884071780211</v>
      </c>
      <c r="K27" s="61">
        <f t="shared" si="1"/>
        <v>0</v>
      </c>
      <c r="L27" s="91"/>
    </row>
    <row r="28" spans="1:12" ht="26.4">
      <c r="A28" s="19"/>
      <c r="B28" s="98">
        <v>65</v>
      </c>
      <c r="C28" s="19"/>
      <c r="D28" s="53"/>
      <c r="E28" s="53" t="s">
        <v>1384</v>
      </c>
      <c r="F28" s="111">
        <f>F29</f>
        <v>770955</v>
      </c>
      <c r="G28" s="61">
        <f>G29</f>
        <v>862698.25469506928</v>
      </c>
      <c r="H28" s="61">
        <f t="shared" ref="F28:H29" si="3">H29</f>
        <v>700000</v>
      </c>
      <c r="I28" s="61">
        <f>I29</f>
        <v>676532.12</v>
      </c>
      <c r="J28" s="61">
        <f t="shared" si="0"/>
        <v>87.75247841962242</v>
      </c>
      <c r="K28" s="61">
        <f t="shared" si="1"/>
        <v>90.79647969077314</v>
      </c>
      <c r="L28" s="91"/>
    </row>
    <row r="29" spans="1:12">
      <c r="A29" s="19"/>
      <c r="B29" s="19"/>
      <c r="C29" s="98">
        <v>652</v>
      </c>
      <c r="D29" s="53"/>
      <c r="E29" s="53" t="s">
        <v>1374</v>
      </c>
      <c r="F29" s="111">
        <f t="shared" si="3"/>
        <v>770955</v>
      </c>
      <c r="G29" s="61">
        <f>G30</f>
        <v>862698.25469506928</v>
      </c>
      <c r="H29" s="61">
        <f t="shared" si="3"/>
        <v>700000</v>
      </c>
      <c r="I29" s="61">
        <f>I30</f>
        <v>676532.12</v>
      </c>
      <c r="J29" s="61">
        <f t="shared" si="0"/>
        <v>87.75247841962242</v>
      </c>
      <c r="K29" s="61">
        <f t="shared" si="1"/>
        <v>90.79647969077314</v>
      </c>
      <c r="L29" s="91"/>
    </row>
    <row r="30" spans="1:12">
      <c r="A30" s="19"/>
      <c r="B30" s="19"/>
      <c r="C30" s="19"/>
      <c r="D30" s="92">
        <v>6526</v>
      </c>
      <c r="E30" s="92" t="s">
        <v>1583</v>
      </c>
      <c r="F30" s="233">
        <f>'Prihodi po izvorima fin.'!C21</f>
        <v>770955</v>
      </c>
      <c r="G30" s="233">
        <f>'Prihodi po izvorima fin.'!D21</f>
        <v>862698.25469506928</v>
      </c>
      <c r="H30" s="233">
        <f>'Prihodi po izvorima fin.'!E21</f>
        <v>700000</v>
      </c>
      <c r="I30" s="233">
        <f>'Prihodi po izvorima fin.'!F21</f>
        <v>676532.12</v>
      </c>
      <c r="J30" s="61">
        <f t="shared" si="0"/>
        <v>87.75247841962242</v>
      </c>
      <c r="K30" s="61">
        <f t="shared" si="1"/>
        <v>90.79647969077314</v>
      </c>
      <c r="L30" s="91"/>
    </row>
    <row r="31" spans="1:12" ht="26.4">
      <c r="A31" s="19"/>
      <c r="B31" s="98">
        <v>66</v>
      </c>
      <c r="C31" s="19"/>
      <c r="D31" s="53"/>
      <c r="E31" s="53" t="s">
        <v>1385</v>
      </c>
      <c r="F31" s="111">
        <f>F32+F35</f>
        <v>879142</v>
      </c>
      <c r="G31" s="61">
        <f>G32+G35</f>
        <v>840533.54568982671</v>
      </c>
      <c r="H31" s="61">
        <f>H32+H35</f>
        <v>966500</v>
      </c>
      <c r="I31" s="61">
        <f>I32+I35</f>
        <v>949467.94</v>
      </c>
      <c r="J31" s="61">
        <f t="shared" si="0"/>
        <v>107.99938348981163</v>
      </c>
      <c r="K31" s="61">
        <f t="shared" si="1"/>
        <v>109.93673376997117</v>
      </c>
      <c r="L31" s="91"/>
    </row>
    <row r="32" spans="1:12" ht="26.4">
      <c r="A32" s="19"/>
      <c r="B32" s="19"/>
      <c r="C32" s="98">
        <v>661</v>
      </c>
      <c r="D32" s="53"/>
      <c r="E32" s="53" t="s">
        <v>1375</v>
      </c>
      <c r="F32" s="111">
        <f>F34+F33</f>
        <v>747437</v>
      </c>
      <c r="G32" s="61">
        <f>G34+G33</f>
        <v>800053.08912336582</v>
      </c>
      <c r="H32" s="61">
        <f>H34+H33</f>
        <v>901000</v>
      </c>
      <c r="I32" s="61">
        <f>I34+I33</f>
        <v>886341.97</v>
      </c>
      <c r="J32" s="61">
        <f t="shared" si="0"/>
        <v>118.58417097360714</v>
      </c>
      <c r="K32" s="61">
        <f t="shared" si="1"/>
        <v>120.54527672566384</v>
      </c>
      <c r="L32" s="91"/>
    </row>
    <row r="33" spans="1:12" s="28" customFormat="1">
      <c r="A33" s="97"/>
      <c r="B33" s="97"/>
      <c r="C33" s="97"/>
      <c r="D33" s="92">
        <v>6614</v>
      </c>
      <c r="E33" s="92" t="s">
        <v>1403</v>
      </c>
      <c r="F33" s="86">
        <f>'Prihodi po izvorima fin.'!C18</f>
        <v>1133</v>
      </c>
      <c r="G33" s="86">
        <f>'Prihodi po izvorima fin.'!D18</f>
        <v>1990.8421262193906</v>
      </c>
      <c r="H33" s="86">
        <f>'Prihodi po izvorima fin.'!E18</f>
        <v>1000</v>
      </c>
      <c r="I33" s="86">
        <f>'Prihodi po izvorima fin.'!F18</f>
        <v>568.08000000000004</v>
      </c>
      <c r="J33" s="61">
        <f t="shared" si="0"/>
        <v>50.13945278022949</v>
      </c>
      <c r="K33" s="61">
        <f t="shared" si="1"/>
        <v>88.261253309796999</v>
      </c>
      <c r="L33" s="91"/>
    </row>
    <row r="34" spans="1:12">
      <c r="A34" s="19"/>
      <c r="B34" s="19"/>
      <c r="C34" s="19"/>
      <c r="D34" s="92">
        <v>6615</v>
      </c>
      <c r="E34" s="92" t="s">
        <v>1339</v>
      </c>
      <c r="F34" s="86">
        <f>'Prihodi po izvorima fin.'!C19</f>
        <v>746304</v>
      </c>
      <c r="G34" s="86">
        <f>'Prihodi po izvorima fin.'!D19</f>
        <v>798062.2469971464</v>
      </c>
      <c r="H34" s="86">
        <f>'Prihodi po izvorima fin.'!E19</f>
        <v>900000</v>
      </c>
      <c r="I34" s="86">
        <f>'Prihodi po izvorima fin.'!F19</f>
        <v>885773.89</v>
      </c>
      <c r="J34" s="61">
        <f t="shared" si="0"/>
        <v>118.68808019252208</v>
      </c>
      <c r="K34" s="61">
        <f t="shared" si="1"/>
        <v>120.59428865448933</v>
      </c>
      <c r="L34" s="91"/>
    </row>
    <row r="35" spans="1:12" ht="26.4">
      <c r="A35" s="19"/>
      <c r="B35" s="19"/>
      <c r="C35" s="98">
        <v>663</v>
      </c>
      <c r="D35" s="53"/>
      <c r="E35" s="53" t="s">
        <v>1376</v>
      </c>
      <c r="F35" s="111">
        <f>F36+F37</f>
        <v>131705</v>
      </c>
      <c r="G35" s="61">
        <f>G36+G37</f>
        <v>40480.456566460947</v>
      </c>
      <c r="H35" s="61">
        <f>H36+H37</f>
        <v>65500</v>
      </c>
      <c r="I35" s="61">
        <f>I36+I37</f>
        <v>63125.97</v>
      </c>
      <c r="J35" s="61">
        <f t="shared" si="0"/>
        <v>47.929820432026119</v>
      </c>
      <c r="K35" s="61">
        <f t="shared" si="1"/>
        <v>49.732356402566339</v>
      </c>
      <c r="L35" s="91"/>
    </row>
    <row r="36" spans="1:12">
      <c r="A36" s="19"/>
      <c r="B36" s="19"/>
      <c r="C36" s="19"/>
      <c r="D36" s="92">
        <v>6631</v>
      </c>
      <c r="E36" s="92" t="s">
        <v>1340</v>
      </c>
      <c r="F36" s="233">
        <f>'Prihodi po izvorima fin.'!C42</f>
        <v>131705</v>
      </c>
      <c r="G36" s="233">
        <f>'Prihodi po izvorima fin.'!D42</f>
        <v>40480.456566460947</v>
      </c>
      <c r="H36" s="233">
        <f>'Prihodi po izvorima fin.'!E42</f>
        <v>65500</v>
      </c>
      <c r="I36" s="233">
        <f>'Prihodi po izvorima fin.'!F42</f>
        <v>63125.97</v>
      </c>
      <c r="J36" s="61">
        <f t="shared" si="0"/>
        <v>47.929820432026119</v>
      </c>
      <c r="K36" s="61">
        <f t="shared" si="1"/>
        <v>49.732356402566339</v>
      </c>
      <c r="L36" s="91"/>
    </row>
    <row r="37" spans="1:12">
      <c r="A37" s="19"/>
      <c r="B37" s="19"/>
      <c r="C37" s="19"/>
      <c r="D37" s="92">
        <v>6632</v>
      </c>
      <c r="E37" s="92" t="s">
        <v>1368</v>
      </c>
      <c r="F37" s="233">
        <f>'Prihodi po izvorima fin.'!C43</f>
        <v>0</v>
      </c>
      <c r="G37" s="233">
        <f>'Prihodi po izvorima fin.'!D43</f>
        <v>0</v>
      </c>
      <c r="H37" s="233">
        <f>'Prihodi po izvorima fin.'!E43</f>
        <v>0</v>
      </c>
      <c r="I37" s="233">
        <f>'Prihodi po izvorima fin.'!F43</f>
        <v>0</v>
      </c>
      <c r="J37" s="61" t="e">
        <f t="shared" si="0"/>
        <v>#DIV/0!</v>
      </c>
      <c r="K37" s="61" t="e">
        <f t="shared" si="1"/>
        <v>#DIV/0!</v>
      </c>
      <c r="L37" s="91"/>
    </row>
    <row r="38" spans="1:12" ht="26.4">
      <c r="A38" s="19"/>
      <c r="B38" s="98">
        <v>67</v>
      </c>
      <c r="C38" s="19"/>
      <c r="D38" s="53"/>
      <c r="E38" s="53" t="s">
        <v>1386</v>
      </c>
      <c r="F38" s="111">
        <f>F39</f>
        <v>3402452</v>
      </c>
      <c r="G38" s="61">
        <f>G39</f>
        <v>4061810.0459884531</v>
      </c>
      <c r="H38" s="61">
        <f>H39</f>
        <v>3777213</v>
      </c>
      <c r="I38" s="61">
        <f>I39</f>
        <v>3799120.3499999996</v>
      </c>
      <c r="J38" s="61">
        <f t="shared" si="0"/>
        <v>111.65830847870888</v>
      </c>
      <c r="K38" s="61">
        <f t="shared" si="1"/>
        <v>111.01443899869858</v>
      </c>
      <c r="L38" s="91"/>
    </row>
    <row r="39" spans="1:12" ht="26.4">
      <c r="A39" s="19"/>
      <c r="B39" s="19"/>
      <c r="C39" s="98">
        <v>671</v>
      </c>
      <c r="D39" s="53"/>
      <c r="E39" s="53" t="s">
        <v>1377</v>
      </c>
      <c r="F39" s="61">
        <f>F40+F41</f>
        <v>3402452</v>
      </c>
      <c r="G39" s="61">
        <f>G40+G41</f>
        <v>4061810.0459884531</v>
      </c>
      <c r="H39" s="61">
        <f>H40+H41</f>
        <v>3777213</v>
      </c>
      <c r="I39" s="61">
        <f>I40+I41</f>
        <v>3799120.3499999996</v>
      </c>
      <c r="J39" s="61">
        <f t="shared" si="0"/>
        <v>111.65830847870888</v>
      </c>
      <c r="K39" s="61">
        <f t="shared" si="1"/>
        <v>111.01443899869858</v>
      </c>
      <c r="L39" s="91"/>
    </row>
    <row r="40" spans="1:12">
      <c r="A40" s="19"/>
      <c r="B40" s="19"/>
      <c r="C40" s="19"/>
      <c r="D40" s="92">
        <v>6711</v>
      </c>
      <c r="E40" s="92" t="s">
        <v>1326</v>
      </c>
      <c r="F40" s="233">
        <f>'Prihodi po izvorima fin.'!C9+'Prihodi po izvorima fin.'!C12</f>
        <v>3402452</v>
      </c>
      <c r="G40" s="233">
        <f>'Prihodi po izvorima fin.'!D9+'Prihodi po izvorima fin.'!D12</f>
        <v>4061810.0459884531</v>
      </c>
      <c r="H40" s="233">
        <f>'Prihodi po izvorima fin.'!E9+'Prihodi po izvorima fin.'!E12</f>
        <v>3777213</v>
      </c>
      <c r="I40" s="233">
        <f>'Prihodi po izvorima fin.'!F9+'Prihodi po izvorima fin.'!F12</f>
        <v>3783218.05</v>
      </c>
      <c r="J40" s="61">
        <f t="shared" si="0"/>
        <v>111.19093083458635</v>
      </c>
      <c r="K40" s="61">
        <f t="shared" si="1"/>
        <v>111.01443899869858</v>
      </c>
      <c r="L40" s="91"/>
    </row>
    <row r="41" spans="1:12">
      <c r="A41" s="19"/>
      <c r="B41" s="19"/>
      <c r="C41" s="19"/>
      <c r="D41" s="92">
        <v>6712</v>
      </c>
      <c r="E41" s="92" t="s">
        <v>1550</v>
      </c>
      <c r="F41" s="233">
        <f>'Prihodi po izvorima fin.'!C10+'Prihodi po izvorima fin.'!C13</f>
        <v>0</v>
      </c>
      <c r="G41" s="233">
        <f>'Prihodi po izvorima fin.'!D10+'Prihodi po izvorima fin.'!D13</f>
        <v>0</v>
      </c>
      <c r="H41" s="233">
        <f>'Prihodi po izvorima fin.'!E10+'Prihodi po izvorima fin.'!E13</f>
        <v>0</v>
      </c>
      <c r="I41" s="233">
        <f>'Prihodi po izvorima fin.'!F10+'Prihodi po izvorima fin.'!F13</f>
        <v>15902.3</v>
      </c>
      <c r="J41" s="61" t="e">
        <f t="shared" si="0"/>
        <v>#DIV/0!</v>
      </c>
      <c r="K41" s="61" t="e">
        <f t="shared" si="1"/>
        <v>#DIV/0!</v>
      </c>
      <c r="L41" s="91"/>
    </row>
    <row r="42" spans="1:12">
      <c r="A42" s="19"/>
      <c r="B42" s="98">
        <v>68</v>
      </c>
      <c r="C42" s="19"/>
      <c r="D42" s="53"/>
      <c r="E42" s="53" t="s">
        <v>1387</v>
      </c>
      <c r="F42" s="111">
        <f>F43+F45</f>
        <v>2718</v>
      </c>
      <c r="G42" s="61">
        <f>G43+G45</f>
        <v>2256.2877430486428</v>
      </c>
      <c r="H42" s="61">
        <f>H43+H45</f>
        <v>5400</v>
      </c>
      <c r="I42" s="61">
        <f>I43+I45</f>
        <v>4946.33</v>
      </c>
      <c r="J42" s="61">
        <f t="shared" si="0"/>
        <v>181.98417954378218</v>
      </c>
      <c r="K42" s="61">
        <f t="shared" si="1"/>
        <v>198.6754966887417</v>
      </c>
      <c r="L42" s="91"/>
    </row>
    <row r="43" spans="1:12">
      <c r="A43" s="19"/>
      <c r="B43" s="19"/>
      <c r="C43" s="98">
        <v>681</v>
      </c>
      <c r="D43" s="53"/>
      <c r="E43" s="53" t="s">
        <v>1378</v>
      </c>
      <c r="F43" s="111">
        <f>F44</f>
        <v>350</v>
      </c>
      <c r="G43" s="61">
        <f>G44</f>
        <v>1592.6737009755125</v>
      </c>
      <c r="H43" s="61">
        <f>H44</f>
        <v>600</v>
      </c>
      <c r="I43" s="61">
        <f>I44</f>
        <v>549.19000000000005</v>
      </c>
      <c r="J43" s="61">
        <f t="shared" si="0"/>
        <v>156.91142857142859</v>
      </c>
      <c r="K43" s="61">
        <f t="shared" si="1"/>
        <v>171.42857142857142</v>
      </c>
      <c r="L43" s="91"/>
    </row>
    <row r="44" spans="1:12">
      <c r="A44" s="19"/>
      <c r="B44" s="19"/>
      <c r="C44" s="19"/>
      <c r="D44" s="92">
        <v>6819</v>
      </c>
      <c r="E44" s="92" t="s">
        <v>1327</v>
      </c>
      <c r="F44" s="233">
        <f>'Prihodi po izvorima fin.'!C22</f>
        <v>350</v>
      </c>
      <c r="G44" s="233">
        <f>'Prihodi po izvorima fin.'!D22</f>
        <v>1592.6737009755125</v>
      </c>
      <c r="H44" s="233">
        <f>'Prihodi po izvorima fin.'!E22</f>
        <v>600</v>
      </c>
      <c r="I44" s="233">
        <f>'Prihodi po izvorima fin.'!F22</f>
        <v>549.19000000000005</v>
      </c>
      <c r="J44" s="61">
        <f t="shared" si="0"/>
        <v>156.91142857142859</v>
      </c>
      <c r="K44" s="61">
        <f t="shared" si="1"/>
        <v>171.42857142857142</v>
      </c>
      <c r="L44" s="91"/>
    </row>
    <row r="45" spans="1:12">
      <c r="A45" s="19"/>
      <c r="B45" s="19"/>
      <c r="C45" s="98">
        <v>683</v>
      </c>
      <c r="D45" s="53"/>
      <c r="E45" s="53" t="s">
        <v>1328</v>
      </c>
      <c r="F45" s="111">
        <f>F46</f>
        <v>2368</v>
      </c>
      <c r="G45" s="61">
        <f>G46</f>
        <v>663.61404207313024</v>
      </c>
      <c r="H45" s="61">
        <f>H46</f>
        <v>4800</v>
      </c>
      <c r="I45" s="61">
        <f>I46</f>
        <v>4397.1400000000003</v>
      </c>
      <c r="J45" s="61">
        <f t="shared" si="0"/>
        <v>185.6900337837838</v>
      </c>
      <c r="K45" s="61">
        <f t="shared" si="1"/>
        <v>202.70270270270271</v>
      </c>
      <c r="L45" s="91"/>
    </row>
    <row r="46" spans="1:12">
      <c r="A46" s="19"/>
      <c r="B46" s="19"/>
      <c r="C46" s="19"/>
      <c r="D46" s="92">
        <v>6831</v>
      </c>
      <c r="E46" s="92" t="s">
        <v>1328</v>
      </c>
      <c r="F46" s="233">
        <f>'Prihodi po izvorima fin.'!C23</f>
        <v>2368</v>
      </c>
      <c r="G46" s="233">
        <f>'Prihodi po izvorima fin.'!D23</f>
        <v>663.61404207313024</v>
      </c>
      <c r="H46" s="233">
        <f>'Prihodi po izvorima fin.'!E23</f>
        <v>4800</v>
      </c>
      <c r="I46" s="233">
        <f>'Prihodi po izvorima fin.'!F23</f>
        <v>4397.1400000000003</v>
      </c>
      <c r="J46" s="61">
        <f t="shared" si="0"/>
        <v>185.6900337837838</v>
      </c>
      <c r="K46" s="61">
        <f t="shared" si="1"/>
        <v>202.70270270270271</v>
      </c>
      <c r="L46" s="91"/>
    </row>
    <row r="47" spans="1:12">
      <c r="A47" s="98">
        <v>7</v>
      </c>
      <c r="B47" s="19"/>
      <c r="C47" s="19"/>
      <c r="D47" s="53"/>
      <c r="E47" s="53" t="s">
        <v>1379</v>
      </c>
      <c r="F47" s="111">
        <f>F48</f>
        <v>3558</v>
      </c>
      <c r="G47" s="111">
        <f>G48</f>
        <v>796.33685048775624</v>
      </c>
      <c r="H47" s="111">
        <f>H48</f>
        <v>722</v>
      </c>
      <c r="I47" s="111">
        <f>I48</f>
        <v>548.95000000000005</v>
      </c>
      <c r="J47" s="61">
        <f t="shared" si="0"/>
        <v>15.428611579539067</v>
      </c>
      <c r="K47" s="61">
        <f t="shared" si="1"/>
        <v>20.29229904440697</v>
      </c>
      <c r="L47" s="91"/>
    </row>
    <row r="48" spans="1:12">
      <c r="A48" s="19"/>
      <c r="B48" s="98">
        <v>72</v>
      </c>
      <c r="C48" s="19"/>
      <c r="D48" s="53"/>
      <c r="E48" s="53" t="s">
        <v>1380</v>
      </c>
      <c r="F48" s="61">
        <f>F49+F56+F51+F54</f>
        <v>3558</v>
      </c>
      <c r="G48" s="61">
        <f>G49+G56+G51+G54</f>
        <v>796.33685048775624</v>
      </c>
      <c r="H48" s="61">
        <f>H49+H56+H51+H54</f>
        <v>722</v>
      </c>
      <c r="I48" s="61">
        <f>I49+I56+I51+I54</f>
        <v>548.95000000000005</v>
      </c>
      <c r="J48" s="61">
        <f t="shared" si="0"/>
        <v>15.428611579539067</v>
      </c>
      <c r="K48" s="61">
        <f t="shared" si="1"/>
        <v>20.29229904440697</v>
      </c>
      <c r="L48" s="91"/>
    </row>
    <row r="49" spans="1:12" s="29" customFormat="1">
      <c r="A49" s="98"/>
      <c r="B49" s="98"/>
      <c r="C49" s="98">
        <v>721</v>
      </c>
      <c r="D49" s="53"/>
      <c r="E49" s="53" t="s">
        <v>1381</v>
      </c>
      <c r="F49" s="111">
        <f>F50</f>
        <v>904</v>
      </c>
      <c r="G49" s="61">
        <f>G50</f>
        <v>796.33685048775624</v>
      </c>
      <c r="H49" s="61">
        <f>H50</f>
        <v>722</v>
      </c>
      <c r="I49" s="61">
        <f>I50</f>
        <v>548.95000000000005</v>
      </c>
      <c r="J49" s="61">
        <f t="shared" si="0"/>
        <v>60.724557522123902</v>
      </c>
      <c r="K49" s="61">
        <f t="shared" si="1"/>
        <v>79.86725663716814</v>
      </c>
      <c r="L49" s="94"/>
    </row>
    <row r="50" spans="1:12">
      <c r="A50" s="19"/>
      <c r="B50" s="19"/>
      <c r="C50" s="19"/>
      <c r="D50" s="92">
        <v>7211</v>
      </c>
      <c r="E50" s="92" t="s">
        <v>1382</v>
      </c>
      <c r="F50" s="233">
        <f>'Prihodi po izvorima fin.'!C45</f>
        <v>904</v>
      </c>
      <c r="G50" s="233">
        <f>'Prihodi po izvorima fin.'!D45</f>
        <v>796.33685048775624</v>
      </c>
      <c r="H50" s="233">
        <f>'Prihodi po izvorima fin.'!E45</f>
        <v>722</v>
      </c>
      <c r="I50" s="233">
        <f>'Prihodi po izvorima fin.'!F45</f>
        <v>548.95000000000005</v>
      </c>
      <c r="J50" s="61">
        <f t="shared" si="0"/>
        <v>60.724557522123902</v>
      </c>
      <c r="K50" s="61">
        <f t="shared" si="1"/>
        <v>79.86725663716814</v>
      </c>
      <c r="L50" s="91"/>
    </row>
    <row r="51" spans="1:12" s="29" customFormat="1">
      <c r="A51" s="98"/>
      <c r="B51" s="98"/>
      <c r="C51" s="98">
        <v>722</v>
      </c>
      <c r="D51" s="53"/>
      <c r="E51" s="53" t="s">
        <v>1603</v>
      </c>
      <c r="F51" s="61">
        <f>F52+F53</f>
        <v>0</v>
      </c>
      <c r="G51" s="61">
        <f t="shared" ref="G51:I51" si="4">G52+G53</f>
        <v>0</v>
      </c>
      <c r="H51" s="61">
        <f t="shared" si="4"/>
        <v>0</v>
      </c>
      <c r="I51" s="61">
        <f t="shared" si="4"/>
        <v>0</v>
      </c>
      <c r="J51" s="61" t="e">
        <f t="shared" si="0"/>
        <v>#DIV/0!</v>
      </c>
      <c r="K51" s="61" t="e">
        <f t="shared" si="1"/>
        <v>#DIV/0!</v>
      </c>
      <c r="L51" s="94"/>
    </row>
    <row r="52" spans="1:12">
      <c r="A52" s="19"/>
      <c r="B52" s="19"/>
      <c r="C52" s="19"/>
      <c r="D52" s="92">
        <v>7221</v>
      </c>
      <c r="E52" s="92" t="s">
        <v>1535</v>
      </c>
      <c r="F52" s="233">
        <f>'Prihodi po izvorima fin.'!C46</f>
        <v>0</v>
      </c>
      <c r="G52" s="233">
        <f>'Prihodi po izvorima fin.'!D46</f>
        <v>0</v>
      </c>
      <c r="H52" s="233">
        <f>'Prihodi po izvorima fin.'!E46</f>
        <v>0</v>
      </c>
      <c r="I52" s="233">
        <f>'Prihodi po izvorima fin.'!F46</f>
        <v>0</v>
      </c>
      <c r="J52" s="61" t="e">
        <f t="shared" si="0"/>
        <v>#DIV/0!</v>
      </c>
      <c r="K52" s="61" t="e">
        <f t="shared" si="1"/>
        <v>#DIV/0!</v>
      </c>
      <c r="L52" s="91"/>
    </row>
    <row r="53" spans="1:12">
      <c r="A53" s="19"/>
      <c r="B53" s="19"/>
      <c r="C53" s="19"/>
      <c r="D53" s="92">
        <v>7222</v>
      </c>
      <c r="E53" s="92" t="s">
        <v>1534</v>
      </c>
      <c r="F53" s="233">
        <f>'Prihodi po izvorima fin.'!C47</f>
        <v>0</v>
      </c>
      <c r="G53" s="233">
        <f>'Prihodi po izvorima fin.'!D47</f>
        <v>0</v>
      </c>
      <c r="H53" s="233">
        <f>'Prihodi po izvorima fin.'!E47</f>
        <v>0</v>
      </c>
      <c r="I53" s="233">
        <f>'Prihodi po izvorima fin.'!F47</f>
        <v>0</v>
      </c>
      <c r="J53" s="61" t="e">
        <f t="shared" si="0"/>
        <v>#DIV/0!</v>
      </c>
      <c r="K53" s="61" t="e">
        <f t="shared" si="1"/>
        <v>#DIV/0!</v>
      </c>
      <c r="L53" s="91"/>
    </row>
    <row r="54" spans="1:12" s="29" customFormat="1">
      <c r="A54" s="98"/>
      <c r="B54" s="98"/>
      <c r="C54" s="98">
        <v>723</v>
      </c>
      <c r="D54" s="53"/>
      <c r="E54" s="53" t="s">
        <v>1590</v>
      </c>
      <c r="F54" s="61">
        <f>F55</f>
        <v>2654</v>
      </c>
      <c r="G54" s="61">
        <f>G55</f>
        <v>0</v>
      </c>
      <c r="H54" s="61">
        <f>H55</f>
        <v>0</v>
      </c>
      <c r="I54" s="61">
        <f>I55</f>
        <v>0</v>
      </c>
      <c r="J54" s="61">
        <f t="shared" si="0"/>
        <v>0</v>
      </c>
      <c r="K54" s="61">
        <f t="shared" si="1"/>
        <v>0</v>
      </c>
      <c r="L54" s="94"/>
    </row>
    <row r="55" spans="1:12">
      <c r="A55" s="19"/>
      <c r="B55" s="19"/>
      <c r="C55" s="19"/>
      <c r="D55" s="92">
        <v>7233</v>
      </c>
      <c r="E55" s="92" t="s">
        <v>1591</v>
      </c>
      <c r="F55" s="233">
        <f>'Prihodi po izvorima fin.'!C48</f>
        <v>2654</v>
      </c>
      <c r="G55" s="233">
        <f>'Prihodi po izvorima fin.'!D48</f>
        <v>0</v>
      </c>
      <c r="H55" s="233">
        <f>'Prihodi po izvorima fin.'!E48</f>
        <v>0</v>
      </c>
      <c r="I55" s="233">
        <f>'Prihodi po izvorima fin.'!F48</f>
        <v>0</v>
      </c>
      <c r="J55" s="61">
        <f t="shared" si="0"/>
        <v>0</v>
      </c>
      <c r="K55" s="61">
        <f t="shared" si="1"/>
        <v>0</v>
      </c>
      <c r="L55" s="91"/>
    </row>
    <row r="56" spans="1:12" s="29" customFormat="1">
      <c r="A56" s="98"/>
      <c r="B56" s="98"/>
      <c r="C56" s="98">
        <v>726</v>
      </c>
      <c r="D56" s="53"/>
      <c r="E56" s="53" t="s">
        <v>1604</v>
      </c>
      <c r="F56" s="111">
        <f>F57</f>
        <v>0</v>
      </c>
      <c r="G56" s="61">
        <f>G57</f>
        <v>0</v>
      </c>
      <c r="H56" s="61">
        <f>H57</f>
        <v>0</v>
      </c>
      <c r="I56" s="61">
        <f>I57</f>
        <v>0</v>
      </c>
      <c r="J56" s="61" t="e">
        <f t="shared" si="0"/>
        <v>#DIV/0!</v>
      </c>
      <c r="K56" s="61" t="e">
        <f t="shared" si="1"/>
        <v>#DIV/0!</v>
      </c>
      <c r="L56" s="94"/>
    </row>
    <row r="57" spans="1:12">
      <c r="A57" s="19"/>
      <c r="B57" s="19"/>
      <c r="C57" s="19"/>
      <c r="D57" s="92">
        <v>7263</v>
      </c>
      <c r="E57" s="92" t="s">
        <v>1529</v>
      </c>
      <c r="F57" s="233">
        <f>'Prihodi po izvorima fin.'!C49</f>
        <v>0</v>
      </c>
      <c r="G57" s="233">
        <f>'Prihodi po izvorima fin.'!D49</f>
        <v>0</v>
      </c>
      <c r="H57" s="233">
        <f>'Prihodi po izvorima fin.'!E49</f>
        <v>0</v>
      </c>
      <c r="I57" s="233">
        <f>'Prihodi po izvorima fin.'!F49</f>
        <v>0</v>
      </c>
      <c r="J57" s="61" t="e">
        <f t="shared" si="0"/>
        <v>#DIV/0!</v>
      </c>
      <c r="K57" s="61" t="e">
        <f t="shared" si="1"/>
        <v>#DIV/0!</v>
      </c>
      <c r="L57" s="91"/>
    </row>
    <row r="58" spans="1:12">
      <c r="D58" s="91"/>
      <c r="E58" s="91"/>
      <c r="F58" s="91"/>
      <c r="G58" s="91"/>
      <c r="H58" s="91"/>
      <c r="I58" s="234"/>
      <c r="J58" s="91"/>
      <c r="K58" s="91"/>
      <c r="L58" s="91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2"/>
  <sheetViews>
    <sheetView zoomScale="90" zoomScaleNormal="90" workbookViewId="0">
      <selection activeCell="G14" sqref="G14"/>
    </sheetView>
  </sheetViews>
  <sheetFormatPr defaultRowHeight="14.4"/>
  <cols>
    <col min="1" max="1" width="8.6640625" customWidth="1"/>
    <col min="2" max="2" width="68.33203125" customWidth="1"/>
    <col min="3" max="3" width="25" customWidth="1"/>
    <col min="4" max="4" width="19.77734375" customWidth="1"/>
    <col min="5" max="5" width="19.21875" style="30" customWidth="1"/>
    <col min="6" max="6" width="25.33203125" style="200" customWidth="1"/>
    <col min="7" max="7" width="9.5546875" customWidth="1"/>
    <col min="8" max="8" width="10.33203125" customWidth="1"/>
    <col min="15" max="15" width="11.44140625" customWidth="1"/>
  </cols>
  <sheetData>
    <row r="1" spans="1:9">
      <c r="A1" s="305" t="s">
        <v>1402</v>
      </c>
      <c r="B1" s="306"/>
      <c r="C1" s="306"/>
      <c r="D1" s="306"/>
      <c r="E1" s="306"/>
      <c r="F1" s="306"/>
      <c r="G1" s="306"/>
      <c r="H1" s="306"/>
    </row>
    <row r="2" spans="1:9">
      <c r="A2" s="77"/>
      <c r="B2" s="77"/>
      <c r="C2" s="77"/>
      <c r="D2" s="77"/>
      <c r="E2" s="78"/>
      <c r="F2" s="235"/>
      <c r="G2" s="77"/>
      <c r="H2" s="77"/>
    </row>
    <row r="3" spans="1:9">
      <c r="A3" s="79" t="s">
        <v>1685</v>
      </c>
      <c r="B3" s="79"/>
      <c r="C3" s="79"/>
      <c r="D3" s="79"/>
      <c r="E3" s="80"/>
      <c r="F3" s="236"/>
      <c r="G3" s="79"/>
      <c r="H3" s="79"/>
    </row>
    <row r="4" spans="1:9" ht="51.75" customHeight="1">
      <c r="A4" s="90" t="s">
        <v>1635</v>
      </c>
      <c r="B4" s="42" t="s">
        <v>1634</v>
      </c>
      <c r="C4" s="42" t="s">
        <v>1656</v>
      </c>
      <c r="D4" s="42" t="s">
        <v>1657</v>
      </c>
      <c r="E4" s="42" t="s">
        <v>1658</v>
      </c>
      <c r="F4" s="237" t="str">
        <f>'Opći dio'!F16</f>
        <v xml:space="preserve">OSTVARENJE/IZVRŠENJE 
2023. </v>
      </c>
      <c r="G4" s="42" t="s">
        <v>1620</v>
      </c>
      <c r="H4" s="42" t="s">
        <v>1621</v>
      </c>
    </row>
    <row r="5" spans="1:9">
      <c r="A5" s="81"/>
      <c r="B5" s="101">
        <v>1</v>
      </c>
      <c r="C5" s="101">
        <v>2</v>
      </c>
      <c r="D5" s="101">
        <v>3</v>
      </c>
      <c r="E5" s="101">
        <v>4</v>
      </c>
      <c r="F5" s="232">
        <v>5</v>
      </c>
      <c r="G5" s="52" t="s">
        <v>1624</v>
      </c>
      <c r="H5" s="52" t="s">
        <v>1625</v>
      </c>
    </row>
    <row r="6" spans="1:9">
      <c r="A6" s="88"/>
      <c r="B6" s="54" t="s">
        <v>1643</v>
      </c>
      <c r="C6" s="64">
        <f>C8+C11+C14+C20+C24+C28+C41+C44+C38</f>
        <v>7288604</v>
      </c>
      <c r="D6" s="64">
        <f>D8+D11+D14+D20+D24+D28+D41+D44+D38</f>
        <v>6468826.9681465263</v>
      </c>
      <c r="E6" s="117">
        <f>E8+E11+E14+E20+E24+E28+E41+E44+E38</f>
        <v>6301398.3200000003</v>
      </c>
      <c r="F6" s="64">
        <f>F8+F11+F14+F20+F24+F28+F41+F44+F38</f>
        <v>6197648.9199999999</v>
      </c>
      <c r="G6" s="64">
        <f>F6/C6*100</f>
        <v>85.032043447551814</v>
      </c>
      <c r="H6" s="64">
        <f>F6/E6*100</f>
        <v>98.35354956580494</v>
      </c>
    </row>
    <row r="7" spans="1:9" s="26" customFormat="1">
      <c r="A7" s="88">
        <v>6</v>
      </c>
      <c r="B7" s="54" t="s">
        <v>1365</v>
      </c>
      <c r="C7" s="64">
        <f>C8+C11+C14+C20+C24+C28+C38+C41</f>
        <v>7285046</v>
      </c>
      <c r="D7" s="64">
        <f>D8+D11+D14+D20+D24+D28+D38+D41</f>
        <v>6468030.6312960386</v>
      </c>
      <c r="E7" s="117">
        <f>E8+E11+E14+E20+E24+E28+E38+E41</f>
        <v>6300676.3200000003</v>
      </c>
      <c r="F7" s="64">
        <f>F8+F11+F14+F20+F24+F28+F38+F41</f>
        <v>6197099.9699999997</v>
      </c>
      <c r="G7" s="64">
        <f t="shared" ref="G7:G49" si="0">F7/C7*100</f>
        <v>85.066037606351415</v>
      </c>
      <c r="H7" s="64">
        <f t="shared" ref="H7:H49" si="1">F7/E7*100</f>
        <v>98.356107428162559</v>
      </c>
    </row>
    <row r="8" spans="1:9">
      <c r="A8" s="88"/>
      <c r="B8" s="54" t="s">
        <v>1261</v>
      </c>
      <c r="C8" s="64">
        <f>C9+C10</f>
        <v>3349522</v>
      </c>
      <c r="D8" s="64">
        <f>D9+D10</f>
        <v>4058907</v>
      </c>
      <c r="E8" s="117">
        <f>E9+E10</f>
        <v>3758066</v>
      </c>
      <c r="F8" s="64">
        <f>F9+F10</f>
        <v>3779973.85</v>
      </c>
      <c r="G8" s="64">
        <f t="shared" si="0"/>
        <v>112.85114264065142</v>
      </c>
      <c r="H8" s="64">
        <f t="shared" si="1"/>
        <v>100.58295543505622</v>
      </c>
      <c r="I8" s="27"/>
    </row>
    <row r="9" spans="1:9">
      <c r="A9" s="83">
        <v>6711</v>
      </c>
      <c r="B9" s="83" t="s">
        <v>1326</v>
      </c>
      <c r="C9" s="86">
        <v>3349522</v>
      </c>
      <c r="D9" s="132">
        <v>4058907</v>
      </c>
      <c r="E9" s="132">
        <f>365627+3381881+10558</f>
        <v>3758066</v>
      </c>
      <c r="F9" s="86">
        <f>3783218.05-F12</f>
        <v>3770431.96</v>
      </c>
      <c r="G9" s="86">
        <f t="shared" si="0"/>
        <v>112.56626945576116</v>
      </c>
      <c r="H9" s="86">
        <f t="shared" si="1"/>
        <v>100.32905116621156</v>
      </c>
    </row>
    <row r="10" spans="1:9">
      <c r="A10" s="83">
        <v>6712</v>
      </c>
      <c r="B10" s="83" t="s">
        <v>1549</v>
      </c>
      <c r="C10" s="86"/>
      <c r="D10" s="86"/>
      <c r="E10" s="132"/>
      <c r="F10" s="86">
        <f>15902.3-F13</f>
        <v>9541.89</v>
      </c>
      <c r="G10" s="86" t="e">
        <f t="shared" si="0"/>
        <v>#DIV/0!</v>
      </c>
      <c r="H10" s="86" t="e">
        <f t="shared" si="1"/>
        <v>#DIV/0!</v>
      </c>
    </row>
    <row r="11" spans="1:9">
      <c r="A11" s="88"/>
      <c r="B11" s="54" t="s">
        <v>1510</v>
      </c>
      <c r="C11" s="64">
        <f>C12+C13</f>
        <v>52930</v>
      </c>
      <c r="D11" s="64">
        <f>D12+D13</f>
        <v>2903.0459884531156</v>
      </c>
      <c r="E11" s="117">
        <f>E12+E13</f>
        <v>19147</v>
      </c>
      <c r="F11" s="64">
        <f>F12+F13</f>
        <v>19146.5</v>
      </c>
      <c r="G11" s="64">
        <f t="shared" si="0"/>
        <v>36.17324768562252</v>
      </c>
      <c r="H11" s="64">
        <f t="shared" si="1"/>
        <v>99.997388624849847</v>
      </c>
    </row>
    <row r="12" spans="1:9">
      <c r="A12" s="83">
        <v>6711</v>
      </c>
      <c r="B12" s="83" t="s">
        <v>1633</v>
      </c>
      <c r="C12" s="86">
        <v>52930</v>
      </c>
      <c r="D12" s="132">
        <v>2903.0459884531156</v>
      </c>
      <c r="E12" s="132">
        <v>19147</v>
      </c>
      <c r="F12" s="86">
        <v>12786.09</v>
      </c>
      <c r="G12" s="86">
        <f t="shared" si="0"/>
        <v>24.156603060646137</v>
      </c>
      <c r="H12" s="86">
        <f t="shared" si="1"/>
        <v>66.778555387266934</v>
      </c>
    </row>
    <row r="13" spans="1:9">
      <c r="A13" s="83">
        <v>6712</v>
      </c>
      <c r="B13" s="83" t="s">
        <v>1595</v>
      </c>
      <c r="C13" s="86"/>
      <c r="D13" s="86"/>
      <c r="E13" s="132"/>
      <c r="F13" s="86">
        <v>6360.41</v>
      </c>
      <c r="G13" s="86" t="e">
        <f t="shared" si="0"/>
        <v>#DIV/0!</v>
      </c>
      <c r="H13" s="86" t="e">
        <f t="shared" si="1"/>
        <v>#DIV/0!</v>
      </c>
    </row>
    <row r="14" spans="1:9">
      <c r="A14" s="88"/>
      <c r="B14" s="54" t="s">
        <v>1263</v>
      </c>
      <c r="C14" s="64">
        <f>SUM(C15:C19)</f>
        <v>754073</v>
      </c>
      <c r="D14" s="64">
        <f>SUM(D15:D19)</f>
        <v>800053.08912336582</v>
      </c>
      <c r="E14" s="117">
        <f>SUM(E15:E19)</f>
        <v>901100</v>
      </c>
      <c r="F14" s="64">
        <f>SUM(F15:F19)</f>
        <v>886449.77</v>
      </c>
      <c r="G14" s="88">
        <f t="shared" si="0"/>
        <v>117.55490118330718</v>
      </c>
      <c r="H14" s="88">
        <f t="shared" si="1"/>
        <v>98.374183775385632</v>
      </c>
    </row>
    <row r="15" spans="1:9">
      <c r="A15" s="83">
        <v>6413</v>
      </c>
      <c r="B15" s="83" t="s">
        <v>1336</v>
      </c>
      <c r="C15" s="86">
        <v>339</v>
      </c>
      <c r="D15" s="86"/>
      <c r="E15" s="132"/>
      <c r="F15" s="86">
        <v>12.45</v>
      </c>
      <c r="G15" s="86">
        <f t="shared" si="0"/>
        <v>3.6725663716814156</v>
      </c>
      <c r="H15" s="86" t="e">
        <f t="shared" si="1"/>
        <v>#DIV/0!</v>
      </c>
    </row>
    <row r="16" spans="1:9">
      <c r="A16" s="83">
        <v>6414</v>
      </c>
      <c r="B16" s="83" t="s">
        <v>1337</v>
      </c>
      <c r="C16" s="86"/>
      <c r="D16" s="86"/>
      <c r="E16" s="132">
        <v>100</v>
      </c>
      <c r="F16" s="86">
        <v>81.44</v>
      </c>
      <c r="G16" s="86" t="e">
        <f t="shared" si="0"/>
        <v>#DIV/0!</v>
      </c>
      <c r="H16" s="86">
        <f t="shared" si="1"/>
        <v>81.44</v>
      </c>
    </row>
    <row r="17" spans="1:8">
      <c r="A17" s="83">
        <v>6415</v>
      </c>
      <c r="B17" s="87" t="s">
        <v>1338</v>
      </c>
      <c r="C17" s="86">
        <v>6297</v>
      </c>
      <c r="D17" s="86"/>
      <c r="E17" s="132"/>
      <c r="F17" s="86">
        <v>13.91</v>
      </c>
      <c r="G17" s="86">
        <f t="shared" si="0"/>
        <v>0.22089884071780211</v>
      </c>
      <c r="H17" s="86" t="e">
        <f t="shared" si="1"/>
        <v>#DIV/0!</v>
      </c>
    </row>
    <row r="18" spans="1:8">
      <c r="A18" s="83">
        <v>6614</v>
      </c>
      <c r="B18" s="87" t="s">
        <v>1419</v>
      </c>
      <c r="C18" s="86">
        <v>1133</v>
      </c>
      <c r="D18" s="132">
        <v>1990.8421262193906</v>
      </c>
      <c r="E18" s="132">
        <v>1000</v>
      </c>
      <c r="F18" s="86">
        <v>568.08000000000004</v>
      </c>
      <c r="G18" s="86">
        <f t="shared" si="0"/>
        <v>50.13945278022949</v>
      </c>
      <c r="H18" s="86">
        <f t="shared" si="1"/>
        <v>56.808</v>
      </c>
    </row>
    <row r="19" spans="1:8">
      <c r="A19" s="83">
        <v>6615</v>
      </c>
      <c r="B19" s="83" t="s">
        <v>1339</v>
      </c>
      <c r="C19" s="86">
        <v>746304</v>
      </c>
      <c r="D19" s="132">
        <v>798062.2469971464</v>
      </c>
      <c r="E19" s="132">
        <v>900000</v>
      </c>
      <c r="F19" s="86">
        <v>885773.89</v>
      </c>
      <c r="G19" s="86">
        <f t="shared" si="0"/>
        <v>118.68808019252208</v>
      </c>
      <c r="H19" s="86">
        <f t="shared" si="1"/>
        <v>98.419321111111117</v>
      </c>
    </row>
    <row r="20" spans="1:8">
      <c r="A20" s="88"/>
      <c r="B20" s="54" t="s">
        <v>1262</v>
      </c>
      <c r="C20" s="64">
        <f>SUM(C21:C23)</f>
        <v>773673</v>
      </c>
      <c r="D20" s="64">
        <f>SUM(D21:D23)</f>
        <v>864954.5424381179</v>
      </c>
      <c r="E20" s="117">
        <f>SUM(E21:E23)</f>
        <v>705400</v>
      </c>
      <c r="F20" s="64">
        <f>SUM(F21:F23)</f>
        <v>681478.45</v>
      </c>
      <c r="G20" s="64">
        <f t="shared" si="0"/>
        <v>88.083524951756104</v>
      </c>
      <c r="H20" s="64">
        <f t="shared" si="1"/>
        <v>96.608796427558829</v>
      </c>
    </row>
    <row r="21" spans="1:8">
      <c r="A21" s="83">
        <v>6526</v>
      </c>
      <c r="B21" s="83" t="s">
        <v>1583</v>
      </c>
      <c r="C21" s="86">
        <v>770955</v>
      </c>
      <c r="D21" s="132">
        <v>862698.25469506928</v>
      </c>
      <c r="E21" s="132">
        <v>700000</v>
      </c>
      <c r="F21" s="86">
        <f>670442.36+3527.98+2561.78</f>
        <v>676532.12</v>
      </c>
      <c r="G21" s="86">
        <f t="shared" si="0"/>
        <v>87.75247841962242</v>
      </c>
      <c r="H21" s="86">
        <f t="shared" si="1"/>
        <v>96.647445714285723</v>
      </c>
    </row>
    <row r="22" spans="1:8">
      <c r="A22" s="83">
        <v>6819</v>
      </c>
      <c r="B22" s="83" t="s">
        <v>1418</v>
      </c>
      <c r="C22" s="86">
        <v>350</v>
      </c>
      <c r="D22" s="132">
        <v>1592.6737009755125</v>
      </c>
      <c r="E22" s="132">
        <v>600</v>
      </c>
      <c r="F22" s="86">
        <v>549.19000000000005</v>
      </c>
      <c r="G22" s="86">
        <f t="shared" si="0"/>
        <v>156.91142857142859</v>
      </c>
      <c r="H22" s="86">
        <f t="shared" si="1"/>
        <v>91.53166666666668</v>
      </c>
    </row>
    <row r="23" spans="1:8">
      <c r="A23" s="83">
        <v>6831</v>
      </c>
      <c r="B23" s="83" t="s">
        <v>1328</v>
      </c>
      <c r="C23" s="86">
        <v>2368</v>
      </c>
      <c r="D23" s="132">
        <v>663.61404207313024</v>
      </c>
      <c r="E23" s="132">
        <v>4800</v>
      </c>
      <c r="F23" s="86">
        <v>4397.1400000000003</v>
      </c>
      <c r="G23" s="86">
        <f t="shared" si="0"/>
        <v>185.6900337837838</v>
      </c>
      <c r="H23" s="86">
        <f t="shared" si="1"/>
        <v>91.607083333333335</v>
      </c>
    </row>
    <row r="24" spans="1:8">
      <c r="A24" s="88"/>
      <c r="B24" s="54" t="s">
        <v>1399</v>
      </c>
      <c r="C24" s="64">
        <f>C26+C27+C25</f>
        <v>1731417</v>
      </c>
      <c r="D24" s="64">
        <f>D26+D27+D25</f>
        <v>530891.23365850421</v>
      </c>
      <c r="E24" s="117">
        <f>E26+E27+E25</f>
        <v>600000</v>
      </c>
      <c r="F24" s="64">
        <f>F26+F27+F25</f>
        <v>560680.53</v>
      </c>
      <c r="G24" s="88">
        <f t="shared" si="0"/>
        <v>32.382755280790242</v>
      </c>
      <c r="H24" s="88">
        <f t="shared" si="1"/>
        <v>93.44675500000001</v>
      </c>
    </row>
    <row r="25" spans="1:8">
      <c r="A25" s="83">
        <v>6311</v>
      </c>
      <c r="B25" s="83" t="s">
        <v>1615</v>
      </c>
      <c r="C25" s="86">
        <v>1731417</v>
      </c>
      <c r="D25" s="86"/>
      <c r="E25" s="132"/>
      <c r="F25" s="86"/>
      <c r="G25" s="86">
        <f t="shared" si="0"/>
        <v>0</v>
      </c>
      <c r="H25" s="86" t="e">
        <f t="shared" si="1"/>
        <v>#DIV/0!</v>
      </c>
    </row>
    <row r="26" spans="1:8">
      <c r="A26" s="83">
        <v>6323</v>
      </c>
      <c r="B26" s="83" t="s">
        <v>1329</v>
      </c>
      <c r="C26" s="86"/>
      <c r="D26" s="132">
        <v>530891.23365850421</v>
      </c>
      <c r="E26" s="132">
        <v>600000</v>
      </c>
      <c r="F26" s="86">
        <v>547068.03</v>
      </c>
      <c r="G26" s="86" t="e">
        <f t="shared" si="0"/>
        <v>#DIV/0!</v>
      </c>
      <c r="H26" s="86">
        <f t="shared" si="1"/>
        <v>91.178005000000013</v>
      </c>
    </row>
    <row r="27" spans="1:8">
      <c r="A27" s="83">
        <v>6324</v>
      </c>
      <c r="B27" s="83" t="s">
        <v>1417</v>
      </c>
      <c r="C27" s="86"/>
      <c r="D27" s="86"/>
      <c r="E27" s="132"/>
      <c r="F27" s="86">
        <v>13612.5</v>
      </c>
      <c r="G27" s="86" t="e">
        <f t="shared" si="0"/>
        <v>#DIV/0!</v>
      </c>
      <c r="H27" s="86" t="e">
        <f t="shared" si="1"/>
        <v>#DIV/0!</v>
      </c>
    </row>
    <row r="28" spans="1:8">
      <c r="A28" s="88"/>
      <c r="B28" s="54" t="s">
        <v>174</v>
      </c>
      <c r="C28" s="64">
        <f>SUM(C29:C37)</f>
        <v>191789</v>
      </c>
      <c r="D28" s="64">
        <f>SUM(D29:D37)</f>
        <v>150967.2838277258</v>
      </c>
      <c r="E28" s="117">
        <f>SUM(E29:E37)</f>
        <v>142966.47999999998</v>
      </c>
      <c r="F28" s="64">
        <f>SUM(F29:F37)</f>
        <v>97748.060000000012</v>
      </c>
      <c r="G28" s="64">
        <f t="shared" si="0"/>
        <v>50.966457930329689</v>
      </c>
      <c r="H28" s="64">
        <f t="shared" si="1"/>
        <v>68.371313331628528</v>
      </c>
    </row>
    <row r="29" spans="1:8">
      <c r="A29" s="83">
        <v>6321</v>
      </c>
      <c r="B29" s="83" t="s">
        <v>1330</v>
      </c>
      <c r="C29" s="86">
        <v>23614</v>
      </c>
      <c r="D29" s="86"/>
      <c r="E29" s="132">
        <v>10000</v>
      </c>
      <c r="F29" s="86">
        <v>9589.83</v>
      </c>
      <c r="G29" s="86">
        <f t="shared" si="0"/>
        <v>40.610781739645972</v>
      </c>
      <c r="H29" s="86">
        <f t="shared" si="1"/>
        <v>95.898300000000006</v>
      </c>
    </row>
    <row r="30" spans="1:8">
      <c r="A30" s="83">
        <v>6322</v>
      </c>
      <c r="B30" s="83" t="s">
        <v>1331</v>
      </c>
      <c r="C30" s="86"/>
      <c r="D30" s="86"/>
      <c r="E30" s="132"/>
      <c r="F30" s="86"/>
      <c r="G30" s="86" t="e">
        <f t="shared" si="0"/>
        <v>#DIV/0!</v>
      </c>
      <c r="H30" s="86" t="e">
        <f t="shared" si="1"/>
        <v>#DIV/0!</v>
      </c>
    </row>
    <row r="31" spans="1:8">
      <c r="A31" s="83">
        <v>6323</v>
      </c>
      <c r="B31" s="83" t="s">
        <v>1532</v>
      </c>
      <c r="C31" s="86"/>
      <c r="D31" s="86"/>
      <c r="E31" s="132"/>
      <c r="F31" s="86"/>
      <c r="G31" s="86" t="e">
        <f t="shared" si="0"/>
        <v>#DIV/0!</v>
      </c>
      <c r="H31" s="86" t="e">
        <f t="shared" si="1"/>
        <v>#DIV/0!</v>
      </c>
    </row>
    <row r="32" spans="1:8">
      <c r="A32" s="83">
        <v>6324</v>
      </c>
      <c r="B32" s="83" t="s">
        <v>1533</v>
      </c>
      <c r="C32" s="86"/>
      <c r="D32" s="86"/>
      <c r="E32" s="132"/>
      <c r="F32" s="86"/>
      <c r="G32" s="86" t="e">
        <f t="shared" si="0"/>
        <v>#DIV/0!</v>
      </c>
      <c r="H32" s="86" t="e">
        <f t="shared" si="1"/>
        <v>#DIV/0!</v>
      </c>
    </row>
    <row r="33" spans="1:15">
      <c r="A33" s="83">
        <v>6341</v>
      </c>
      <c r="B33" s="83" t="s">
        <v>1333</v>
      </c>
      <c r="C33" s="86"/>
      <c r="D33" s="86"/>
      <c r="E33" s="132"/>
      <c r="F33" s="86"/>
      <c r="G33" s="86" t="e">
        <f t="shared" si="0"/>
        <v>#DIV/0!</v>
      </c>
      <c r="H33" s="86" t="e">
        <f t="shared" si="1"/>
        <v>#DIV/0!</v>
      </c>
    </row>
    <row r="34" spans="1:15">
      <c r="A34" s="83">
        <v>6361</v>
      </c>
      <c r="B34" s="83" t="s">
        <v>1580</v>
      </c>
      <c r="C34" s="86">
        <v>292</v>
      </c>
      <c r="D34" s="86"/>
      <c r="E34" s="132">
        <v>500</v>
      </c>
      <c r="F34" s="86">
        <v>500</v>
      </c>
      <c r="G34" s="86">
        <f t="shared" si="0"/>
        <v>171.23287671232876</v>
      </c>
      <c r="H34" s="86">
        <f t="shared" si="1"/>
        <v>100</v>
      </c>
    </row>
    <row r="35" spans="1:15" ht="27">
      <c r="A35" s="83">
        <v>6391</v>
      </c>
      <c r="B35" s="87" t="s">
        <v>1596</v>
      </c>
      <c r="C35" s="86">
        <v>57591</v>
      </c>
      <c r="D35" s="86">
        <v>54973.787245338106</v>
      </c>
      <c r="E35" s="132">
        <f>19802+32743</f>
        <v>52545</v>
      </c>
      <c r="F35" s="86">
        <v>52089.62</v>
      </c>
      <c r="G35" s="86">
        <f t="shared" si="0"/>
        <v>90.447500477505173</v>
      </c>
      <c r="H35" s="86">
        <f t="shared" si="1"/>
        <v>99.133352364639833</v>
      </c>
    </row>
    <row r="36" spans="1:15">
      <c r="A36" s="83">
        <v>6393</v>
      </c>
      <c r="B36" s="87" t="s">
        <v>1504</v>
      </c>
      <c r="C36" s="86">
        <v>110292</v>
      </c>
      <c r="D36" s="86">
        <v>95993.496582387685</v>
      </c>
      <c r="E36" s="132">
        <f>70000+6170+3751.48</f>
        <v>79921.48</v>
      </c>
      <c r="F36" s="86">
        <v>29679.81</v>
      </c>
      <c r="G36" s="86">
        <f t="shared" si="0"/>
        <v>26.910211076052658</v>
      </c>
      <c r="H36" s="86">
        <f t="shared" si="1"/>
        <v>37.136211691775486</v>
      </c>
      <c r="O36" s="200"/>
    </row>
    <row r="37" spans="1:15">
      <c r="A37" s="83">
        <v>6394</v>
      </c>
      <c r="B37" s="87" t="s">
        <v>1597</v>
      </c>
      <c r="C37" s="86"/>
      <c r="D37" s="86"/>
      <c r="E37" s="132"/>
      <c r="F37" s="86">
        <v>5888.8</v>
      </c>
      <c r="G37" s="86" t="e">
        <f t="shared" si="0"/>
        <v>#DIV/0!</v>
      </c>
      <c r="H37" s="86" t="e">
        <f t="shared" si="1"/>
        <v>#DIV/0!</v>
      </c>
    </row>
    <row r="38" spans="1:15">
      <c r="A38" s="88"/>
      <c r="B38" s="54" t="s">
        <v>1502</v>
      </c>
      <c r="C38" s="64">
        <f>C39+C40</f>
        <v>299937</v>
      </c>
      <c r="D38" s="64">
        <f>D39+D40</f>
        <v>18873.979693410311</v>
      </c>
      <c r="E38" s="117">
        <f>E39+E40</f>
        <v>108496.84</v>
      </c>
      <c r="F38" s="64">
        <f>F39+F40</f>
        <v>108496.84</v>
      </c>
      <c r="G38" s="64">
        <f t="shared" si="0"/>
        <v>36.173209707371882</v>
      </c>
      <c r="H38" s="64">
        <f t="shared" si="1"/>
        <v>100</v>
      </c>
    </row>
    <row r="39" spans="1:15">
      <c r="A39" s="83">
        <v>6323</v>
      </c>
      <c r="B39" s="83" t="s">
        <v>1598</v>
      </c>
      <c r="C39" s="86">
        <v>265594</v>
      </c>
      <c r="D39" s="86">
        <v>18873.979693410311</v>
      </c>
      <c r="E39" s="132">
        <v>108496.84</v>
      </c>
      <c r="F39" s="86">
        <v>72454.509999999995</v>
      </c>
      <c r="G39" s="86">
        <f t="shared" si="0"/>
        <v>27.280175756982462</v>
      </c>
      <c r="H39" s="86">
        <f t="shared" si="1"/>
        <v>66.780295168043608</v>
      </c>
    </row>
    <row r="40" spans="1:15">
      <c r="A40" s="83">
        <v>6324</v>
      </c>
      <c r="B40" s="83" t="s">
        <v>1599</v>
      </c>
      <c r="C40" s="86">
        <v>34343</v>
      </c>
      <c r="D40" s="86"/>
      <c r="E40" s="132"/>
      <c r="F40" s="86">
        <v>36042.33</v>
      </c>
      <c r="G40" s="86">
        <f t="shared" si="0"/>
        <v>104.94811169670675</v>
      </c>
      <c r="H40" s="86" t="e">
        <f t="shared" si="1"/>
        <v>#DIV/0!</v>
      </c>
    </row>
    <row r="41" spans="1:15">
      <c r="A41" s="88"/>
      <c r="B41" s="54" t="s">
        <v>522</v>
      </c>
      <c r="C41" s="64">
        <f>C42+C43</f>
        <v>131705</v>
      </c>
      <c r="D41" s="64">
        <f>D42+D43</f>
        <v>40480.456566460947</v>
      </c>
      <c r="E41" s="117">
        <f>E42+E43</f>
        <v>65500</v>
      </c>
      <c r="F41" s="64">
        <f>F42+F43</f>
        <v>63125.97</v>
      </c>
      <c r="G41" s="64">
        <f t="shared" si="0"/>
        <v>47.929820432026119</v>
      </c>
      <c r="H41" s="64">
        <f t="shared" si="1"/>
        <v>96.375526717557264</v>
      </c>
    </row>
    <row r="42" spans="1:15">
      <c r="A42" s="83">
        <v>6631</v>
      </c>
      <c r="B42" s="83" t="s">
        <v>1340</v>
      </c>
      <c r="C42" s="86">
        <v>131705</v>
      </c>
      <c r="D42" s="86">
        <v>40480.456566460947</v>
      </c>
      <c r="E42" s="132">
        <f>18800+2000+44700</f>
        <v>65500</v>
      </c>
      <c r="F42" s="86">
        <v>63125.97</v>
      </c>
      <c r="G42" s="86">
        <f t="shared" si="0"/>
        <v>47.929820432026119</v>
      </c>
      <c r="H42" s="86">
        <f t="shared" si="1"/>
        <v>96.375526717557264</v>
      </c>
    </row>
    <row r="43" spans="1:15">
      <c r="A43" s="83">
        <v>6632</v>
      </c>
      <c r="B43" s="83" t="s">
        <v>1368</v>
      </c>
      <c r="C43" s="86"/>
      <c r="D43" s="86"/>
      <c r="E43" s="132"/>
      <c r="F43" s="86"/>
      <c r="G43" s="86" t="e">
        <f t="shared" si="0"/>
        <v>#DIV/0!</v>
      </c>
      <c r="H43" s="86" t="e">
        <f t="shared" si="1"/>
        <v>#DIV/0!</v>
      </c>
    </row>
    <row r="44" spans="1:15">
      <c r="A44" s="88"/>
      <c r="B44" s="54" t="s">
        <v>738</v>
      </c>
      <c r="C44" s="64">
        <f>C45+C47+C46+C49+C48</f>
        <v>3558</v>
      </c>
      <c r="D44" s="64">
        <f>D45+D47+D46+D49+D48</f>
        <v>796.33685048775624</v>
      </c>
      <c r="E44" s="117">
        <f>E45+E47+E46+E49+E48</f>
        <v>722</v>
      </c>
      <c r="F44" s="64">
        <f>F45+F47+F46+F49+F48</f>
        <v>548.95000000000005</v>
      </c>
      <c r="G44" s="64">
        <f t="shared" si="0"/>
        <v>15.428611579539067</v>
      </c>
      <c r="H44" s="64">
        <f t="shared" si="1"/>
        <v>76.031855955678679</v>
      </c>
      <c r="N44" s="20"/>
    </row>
    <row r="45" spans="1:15">
      <c r="A45" s="83">
        <v>7211</v>
      </c>
      <c r="B45" s="83" t="s">
        <v>1335</v>
      </c>
      <c r="C45" s="86">
        <v>904</v>
      </c>
      <c r="D45" s="86">
        <v>796.33685048775624</v>
      </c>
      <c r="E45" s="132">
        <v>722</v>
      </c>
      <c r="F45" s="86">
        <v>548.95000000000005</v>
      </c>
      <c r="G45" s="86">
        <f t="shared" si="0"/>
        <v>60.724557522123902</v>
      </c>
      <c r="H45" s="86">
        <f t="shared" si="1"/>
        <v>76.031855955678679</v>
      </c>
    </row>
    <row r="46" spans="1:15">
      <c r="A46" s="83">
        <v>7221</v>
      </c>
      <c r="B46" s="83" t="s">
        <v>1535</v>
      </c>
      <c r="C46" s="86"/>
      <c r="D46" s="86"/>
      <c r="E46" s="132"/>
      <c r="F46" s="86"/>
      <c r="G46" s="86" t="e">
        <f t="shared" si="0"/>
        <v>#DIV/0!</v>
      </c>
      <c r="H46" s="86" t="e">
        <f t="shared" si="1"/>
        <v>#DIV/0!</v>
      </c>
    </row>
    <row r="47" spans="1:15">
      <c r="A47" s="83">
        <v>7222</v>
      </c>
      <c r="B47" s="83" t="s">
        <v>1534</v>
      </c>
      <c r="C47" s="86"/>
      <c r="D47" s="86"/>
      <c r="E47" s="132"/>
      <c r="F47" s="86"/>
      <c r="G47" s="86" t="e">
        <f t="shared" si="0"/>
        <v>#DIV/0!</v>
      </c>
      <c r="H47" s="86" t="e">
        <f t="shared" si="1"/>
        <v>#DIV/0!</v>
      </c>
    </row>
    <row r="48" spans="1:15">
      <c r="A48" s="83">
        <v>7223</v>
      </c>
      <c r="B48" s="83" t="s">
        <v>1591</v>
      </c>
      <c r="C48" s="86">
        <v>2654</v>
      </c>
      <c r="D48" s="86"/>
      <c r="E48" s="132"/>
      <c r="F48" s="86"/>
      <c r="G48" s="86">
        <f t="shared" si="0"/>
        <v>0</v>
      </c>
      <c r="H48" s="86" t="e">
        <f t="shared" si="1"/>
        <v>#DIV/0!</v>
      </c>
    </row>
    <row r="49" spans="1:8">
      <c r="A49" s="83">
        <v>7263</v>
      </c>
      <c r="B49" s="83" t="s">
        <v>1528</v>
      </c>
      <c r="C49" s="86"/>
      <c r="D49" s="86"/>
      <c r="E49" s="132"/>
      <c r="F49" s="86"/>
      <c r="G49" s="86" t="e">
        <f t="shared" si="0"/>
        <v>#DIV/0!</v>
      </c>
      <c r="H49" s="86" t="e">
        <f t="shared" si="1"/>
        <v>#DIV/0!</v>
      </c>
    </row>
    <row r="50" spans="1:8">
      <c r="C50" s="11"/>
      <c r="D50" s="11"/>
      <c r="E50" s="238"/>
    </row>
    <row r="51" spans="1:8">
      <c r="C51" s="11"/>
      <c r="D51" s="11"/>
      <c r="E51" s="238"/>
    </row>
    <row r="52" spans="1:8">
      <c r="C52" s="11"/>
      <c r="D52" s="11"/>
      <c r="E52" s="23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102"/>
  <sheetViews>
    <sheetView zoomScale="90" zoomScaleNormal="90" workbookViewId="0">
      <selection activeCell="I30" sqref="I30"/>
    </sheetView>
  </sheetViews>
  <sheetFormatPr defaultRowHeight="14.4"/>
  <cols>
    <col min="1" max="1" width="3.109375" style="26" customWidth="1"/>
    <col min="2" max="2" width="4.21875" style="26" customWidth="1"/>
    <col min="3" max="3" width="5.33203125" style="26" customWidth="1"/>
    <col min="4" max="4" width="7" style="26" customWidth="1"/>
    <col min="5" max="5" width="65.33203125" style="26" customWidth="1"/>
    <col min="6" max="6" width="24.21875" style="26" customWidth="1"/>
    <col min="7" max="7" width="21" style="26" customWidth="1"/>
    <col min="8" max="8" width="16" style="106" customWidth="1"/>
    <col min="9" max="9" width="24.5546875" style="26" customWidth="1"/>
    <col min="10" max="11" width="10.33203125" style="26" customWidth="1"/>
    <col min="12" max="16384" width="8.88671875" style="26"/>
  </cols>
  <sheetData>
    <row r="2" spans="1:11">
      <c r="A2" s="102" t="s">
        <v>1686</v>
      </c>
      <c r="E2" s="102"/>
      <c r="F2" s="102"/>
      <c r="G2" s="102"/>
      <c r="H2" s="103"/>
      <c r="I2" s="102"/>
      <c r="J2" s="102"/>
      <c r="K2" s="102"/>
    </row>
    <row r="3" spans="1:11" s="107" customFormat="1" ht="41.25" customHeight="1">
      <c r="A3" s="307" t="s">
        <v>1637</v>
      </c>
      <c r="B3" s="308"/>
      <c r="C3" s="308"/>
      <c r="D3" s="308"/>
      <c r="E3" s="309"/>
      <c r="F3" s="108" t="str">
        <f>'Opći dio'!C16</f>
        <v xml:space="preserve">OSTVARENJE/IZVRŠENJE 
2022. </v>
      </c>
      <c r="G3" s="108" t="str">
        <f>'Opći dio'!D16</f>
        <v>IZVORNI PLAN  2023.</v>
      </c>
      <c r="H3" s="108" t="str">
        <f>'Opći dio'!E16</f>
        <v>REBALANS 2023.</v>
      </c>
      <c r="I3" s="108" t="str">
        <f>'Opći dio'!F16</f>
        <v xml:space="preserve">OSTVARENJE/IZVRŠENJE 
2023. </v>
      </c>
      <c r="J3" s="108" t="str">
        <f>'Opći dio prihodi'!J3</f>
        <v>INDEKS</v>
      </c>
      <c r="K3" s="108" t="str">
        <f>'Opći dio prihodi'!K3</f>
        <v>INDEKS</v>
      </c>
    </row>
    <row r="4" spans="1:11" s="107" customFormat="1" ht="10.8" customHeight="1">
      <c r="A4" s="310">
        <f>'Opći dio prihodi'!A4</f>
        <v>1</v>
      </c>
      <c r="B4" s="311"/>
      <c r="C4" s="311"/>
      <c r="D4" s="311"/>
      <c r="E4" s="312"/>
      <c r="F4" s="101">
        <v>2</v>
      </c>
      <c r="G4" s="101">
        <v>3</v>
      </c>
      <c r="H4" s="101">
        <v>4</v>
      </c>
      <c r="I4" s="101">
        <v>5</v>
      </c>
      <c r="J4" s="52" t="s">
        <v>1624</v>
      </c>
      <c r="K4" s="52" t="s">
        <v>1625</v>
      </c>
    </row>
    <row r="5" spans="1:11" s="91" customFormat="1" ht="13.2">
      <c r="A5" s="118"/>
      <c r="B5" s="118"/>
      <c r="C5" s="118"/>
      <c r="D5" s="54"/>
      <c r="E5" s="54" t="s">
        <v>1638</v>
      </c>
      <c r="F5" s="63">
        <f>F6+F76</f>
        <v>7364607.7599999998</v>
      </c>
      <c r="G5" s="63">
        <f>G6+G76</f>
        <v>6260784.3485964555</v>
      </c>
      <c r="H5" s="63">
        <f>H6+H76</f>
        <v>6420262.0099999998</v>
      </c>
      <c r="I5" s="63">
        <f>I6+I76</f>
        <v>6241828.54</v>
      </c>
      <c r="J5" s="64">
        <f>I5/F5*100</f>
        <v>84.754392133437932</v>
      </c>
      <c r="K5" s="64">
        <f>I5/H5*100</f>
        <v>97.220775885437732</v>
      </c>
    </row>
    <row r="6" spans="1:11" s="112" customFormat="1" ht="13.2">
      <c r="A6" s="125">
        <v>3</v>
      </c>
      <c r="B6" s="116"/>
      <c r="C6" s="116"/>
      <c r="D6" s="54"/>
      <c r="E6" s="54" t="s">
        <v>1358</v>
      </c>
      <c r="F6" s="89">
        <f>F7+F17+F49+F55+F65+F58+F69</f>
        <v>6618116.0199999996</v>
      </c>
      <c r="G6" s="89">
        <f>G7+G17+G49+G55+G65+G58+G69</f>
        <v>5979048.2264914718</v>
      </c>
      <c r="H6" s="89">
        <f>H7+H17+H49+H55+H65+H58+H69</f>
        <v>6097112.0099999998</v>
      </c>
      <c r="I6" s="89">
        <f>I7+I17+I49+I55+I65+I58+I69</f>
        <v>5982361.7199999997</v>
      </c>
      <c r="J6" s="117">
        <f t="shared" ref="J6:J69" si="0">I6/F6*100</f>
        <v>90.393726884225885</v>
      </c>
      <c r="K6" s="117">
        <f t="shared" ref="K6:K69" si="1">I6/H6*100</f>
        <v>98.117956668471962</v>
      </c>
    </row>
    <row r="7" spans="1:11" s="91" customFormat="1" ht="13.2">
      <c r="A7" s="83"/>
      <c r="B7" s="113">
        <v>31</v>
      </c>
      <c r="C7" s="83"/>
      <c r="D7" s="53"/>
      <c r="E7" s="53" t="s">
        <v>1320</v>
      </c>
      <c r="F7" s="62">
        <f>F8+F12+F14</f>
        <v>4123967.3400000003</v>
      </c>
      <c r="G7" s="62">
        <f>G8+G12+G14</f>
        <v>4415879.7200212358</v>
      </c>
      <c r="H7" s="62">
        <f>H8+H12+H14</f>
        <v>4523681</v>
      </c>
      <c r="I7" s="62">
        <f>I8+I12+I14</f>
        <v>4486350.63</v>
      </c>
      <c r="J7" s="61">
        <f t="shared" si="0"/>
        <v>108.78724927050465</v>
      </c>
      <c r="K7" s="61">
        <f t="shared" si="1"/>
        <v>99.174778902402707</v>
      </c>
    </row>
    <row r="8" spans="1:11" s="91" customFormat="1" ht="13.2">
      <c r="A8" s="83"/>
      <c r="B8" s="83"/>
      <c r="C8" s="113">
        <v>311</v>
      </c>
      <c r="D8" s="53"/>
      <c r="E8" s="53" t="s">
        <v>1390</v>
      </c>
      <c r="F8" s="62">
        <f>F9+F10+F11</f>
        <v>3362580.79</v>
      </c>
      <c r="G8" s="62">
        <f>G9+G10+G11</f>
        <v>3635966.1296038227</v>
      </c>
      <c r="H8" s="62">
        <f>H9+H10+H11</f>
        <v>3694107</v>
      </c>
      <c r="I8" s="62">
        <f>I9+I10+I11</f>
        <v>3673637.25</v>
      </c>
      <c r="J8" s="61">
        <f t="shared" si="0"/>
        <v>109.25052747951969</v>
      </c>
      <c r="K8" s="61">
        <f t="shared" si="1"/>
        <v>99.445880966631449</v>
      </c>
    </row>
    <row r="9" spans="1:11" s="91" customFormat="1" ht="13.2">
      <c r="A9" s="83"/>
      <c r="B9" s="83"/>
      <c r="C9" s="83"/>
      <c r="D9" s="92">
        <v>3111</v>
      </c>
      <c r="E9" s="92" t="s">
        <v>1293</v>
      </c>
      <c r="F9" s="93">
        <f>'Rashodi po izvorima fin.'!F9+'Rashodi po izvorima fin.'!F77+'Rashodi po izvorima fin.'!F123+'Rashodi po izvorima fin.'!F190+'Rashodi po izvorima fin.'!F280+'Rashodi po izvorima fin.'!F358+'Rashodi po izvorima fin.'!F423+'Rashodi po izvorima fin.'!F469</f>
        <v>3353095.79</v>
      </c>
      <c r="G9" s="93">
        <f>'Rashodi po izvorima fin.'!G9+'Rashodi po izvorima fin.'!G77+'Rashodi po izvorima fin.'!G123+'Rashodi po izvorima fin.'!G190+'Rashodi po izvorima fin.'!G280+'Rashodi po izvorima fin.'!G358+'Rashodi po izvorima fin.'!G423+'Rashodi po izvorima fin.'!G469</f>
        <v>3594048.7822018717</v>
      </c>
      <c r="H9" s="93">
        <f>'Rashodi po izvorima fin.'!H9+'Rashodi po izvorima fin.'!H77+'Rashodi po izvorima fin.'!H123+'Rashodi po izvorima fin.'!H190+'Rashodi po izvorima fin.'!H280+'Rashodi po izvorima fin.'!H358+'Rashodi po izvorima fin.'!H423+'Rashodi po izvorima fin.'!H469</f>
        <v>3686002</v>
      </c>
      <c r="I9" s="93">
        <f>'Rashodi po izvorima fin.'!I9+'Rashodi po izvorima fin.'!I77+'Rashodi po izvorima fin.'!I123+'Rashodi po izvorima fin.'!I190+'Rashodi po izvorima fin.'!I280+'Rashodi po izvorima fin.'!I358+'Rashodi po izvorima fin.'!I423+'Rashodi po izvorima fin.'!I469</f>
        <v>3666975.1700000004</v>
      </c>
      <c r="J9" s="61">
        <f t="shared" si="0"/>
        <v>109.36088318550543</v>
      </c>
      <c r="K9" s="61">
        <f t="shared" si="1"/>
        <v>99.483808473245546</v>
      </c>
    </row>
    <row r="10" spans="1:11" s="91" customFormat="1" ht="13.2">
      <c r="A10" s="83"/>
      <c r="B10" s="83"/>
      <c r="C10" s="83"/>
      <c r="D10" s="92">
        <v>3112</v>
      </c>
      <c r="E10" s="92" t="s">
        <v>1407</v>
      </c>
      <c r="F10" s="93">
        <f>'Rashodi po izvorima fin.'!F10+'Rashodi po izvorima fin.'!F124+'Rashodi po izvorima fin.'!F191+'Rashodi po izvorima fin.'!F359+'Rashodi po izvorima fin.'!F281</f>
        <v>2068</v>
      </c>
      <c r="G10" s="93">
        <f>'Rashodi po izvorima fin.'!G10+'Rashodi po izvorima fin.'!G124+'Rashodi po izvorima fin.'!G191+'Rashodi po izvorima fin.'!G359+'Rashodi po izvorima fin.'!G281</f>
        <v>3185.3474019510254</v>
      </c>
      <c r="H10" s="93">
        <f>'Rashodi po izvorima fin.'!H10+'Rashodi po izvorima fin.'!H124+'Rashodi po izvorima fin.'!H191+'Rashodi po izvorima fin.'!H359+'Rashodi po izvorima fin.'!H281</f>
        <v>5800</v>
      </c>
      <c r="I10" s="93">
        <f>'Rashodi po izvorima fin.'!I10+'Rashodi po izvorima fin.'!I124+'Rashodi po izvorima fin.'!I191+'Rashodi po izvorima fin.'!I359+'Rashodi po izvorima fin.'!I281</f>
        <v>4709.0099999999993</v>
      </c>
      <c r="J10" s="61">
        <f t="shared" si="0"/>
        <v>227.70841392649902</v>
      </c>
      <c r="K10" s="61">
        <f t="shared" si="1"/>
        <v>81.189827586206889</v>
      </c>
    </row>
    <row r="11" spans="1:11" s="91" customFormat="1" ht="13.2">
      <c r="A11" s="83"/>
      <c r="B11" s="83"/>
      <c r="C11" s="83"/>
      <c r="D11" s="92">
        <v>3114</v>
      </c>
      <c r="E11" s="92" t="s">
        <v>1571</v>
      </c>
      <c r="F11" s="93">
        <f>'Rashodi po izvorima fin.'!F11</f>
        <v>7417</v>
      </c>
      <c r="G11" s="93">
        <f>'Rashodi po izvorima fin.'!G11</f>
        <v>38732</v>
      </c>
      <c r="H11" s="93">
        <f>'Rashodi po izvorima fin.'!H11</f>
        <v>2305</v>
      </c>
      <c r="I11" s="93">
        <f>'Rashodi po izvorima fin.'!I11</f>
        <v>1953.07</v>
      </c>
      <c r="J11" s="61">
        <f t="shared" si="0"/>
        <v>26.332344613725223</v>
      </c>
      <c r="K11" s="61">
        <f t="shared" si="1"/>
        <v>84.731887201735361</v>
      </c>
    </row>
    <row r="12" spans="1:11" s="91" customFormat="1" ht="13.2">
      <c r="A12" s="83"/>
      <c r="B12" s="83"/>
      <c r="C12" s="113">
        <v>312</v>
      </c>
      <c r="D12" s="53"/>
      <c r="E12" s="53" t="s">
        <v>1294</v>
      </c>
      <c r="F12" s="62">
        <f>F13</f>
        <v>206140.49000000002</v>
      </c>
      <c r="G12" s="62">
        <f>G13</f>
        <v>186260.26093304134</v>
      </c>
      <c r="H12" s="62">
        <f>H13</f>
        <v>221385</v>
      </c>
      <c r="I12" s="62">
        <f>I13</f>
        <v>207303.73</v>
      </c>
      <c r="J12" s="61">
        <f t="shared" si="0"/>
        <v>100.56429476809723</v>
      </c>
      <c r="K12" s="61">
        <f t="shared" si="1"/>
        <v>93.639465185084816</v>
      </c>
    </row>
    <row r="13" spans="1:11" s="91" customFormat="1" ht="13.2">
      <c r="A13" s="83"/>
      <c r="B13" s="83"/>
      <c r="C13" s="83"/>
      <c r="D13" s="92">
        <v>3121</v>
      </c>
      <c r="E13" s="92" t="s">
        <v>1294</v>
      </c>
      <c r="F13" s="93">
        <f>'Rashodi po izvorima fin.'!F13+'Rashodi po izvorima fin.'!F79+'Rashodi po izvorima fin.'!F126+'Rashodi po izvorima fin.'!F193+'Rashodi po izvorima fin.'!F283+'Rashodi po izvorima fin.'!F361+'Rashodi po izvorima fin.'!F425+'Rashodi po izvorima fin.'!F471</f>
        <v>206140.49000000002</v>
      </c>
      <c r="G13" s="93">
        <f>'Rashodi po izvorima fin.'!G13+'Rashodi po izvorima fin.'!G79+'Rashodi po izvorima fin.'!G126+'Rashodi po izvorima fin.'!G193+'Rashodi po izvorima fin.'!G283+'Rashodi po izvorima fin.'!G361+'Rashodi po izvorima fin.'!G425+'Rashodi po izvorima fin.'!G471</f>
        <v>186260.26093304134</v>
      </c>
      <c r="H13" s="93">
        <f>'Rashodi po izvorima fin.'!H13+'Rashodi po izvorima fin.'!H79+'Rashodi po izvorima fin.'!H126+'Rashodi po izvorima fin.'!H193+'Rashodi po izvorima fin.'!H283+'Rashodi po izvorima fin.'!H361+'Rashodi po izvorima fin.'!H425+'Rashodi po izvorima fin.'!H471</f>
        <v>221385</v>
      </c>
      <c r="I13" s="93">
        <f>'Rashodi po izvorima fin.'!I13+'Rashodi po izvorima fin.'!I79+'Rashodi po izvorima fin.'!I126+'Rashodi po izvorima fin.'!I193+'Rashodi po izvorima fin.'!I283+'Rashodi po izvorima fin.'!I361+'Rashodi po izvorima fin.'!I425+'Rashodi po izvorima fin.'!I471</f>
        <v>207303.73</v>
      </c>
      <c r="J13" s="61">
        <f t="shared" si="0"/>
        <v>100.56429476809723</v>
      </c>
      <c r="K13" s="61">
        <f t="shared" si="1"/>
        <v>93.639465185084816</v>
      </c>
    </row>
    <row r="14" spans="1:11" s="91" customFormat="1" ht="13.2">
      <c r="A14" s="83"/>
      <c r="B14" s="83"/>
      <c r="C14" s="113">
        <v>313</v>
      </c>
      <c r="D14" s="53"/>
      <c r="E14" s="53" t="s">
        <v>1322</v>
      </c>
      <c r="F14" s="62">
        <f>F15+F16</f>
        <v>555246.05999999994</v>
      </c>
      <c r="G14" s="62">
        <f>G15+G16</f>
        <v>593653.32948437182</v>
      </c>
      <c r="H14" s="62">
        <f>H15+H16</f>
        <v>608189</v>
      </c>
      <c r="I14" s="62">
        <f>I15+I16</f>
        <v>605409.65</v>
      </c>
      <c r="J14" s="61">
        <f t="shared" si="0"/>
        <v>109.03447923610661</v>
      </c>
      <c r="K14" s="61">
        <f t="shared" si="1"/>
        <v>99.543012122876291</v>
      </c>
    </row>
    <row r="15" spans="1:11" s="91" customFormat="1" ht="13.2">
      <c r="A15" s="83"/>
      <c r="B15" s="83"/>
      <c r="C15" s="83"/>
      <c r="D15" s="92">
        <v>3132</v>
      </c>
      <c r="E15" s="92" t="s">
        <v>1356</v>
      </c>
      <c r="F15" s="93">
        <f>'Rashodi po izvorima fin.'!F15+'Rashodi po izvorima fin.'!F81+'Rashodi po izvorima fin.'!F128+'Rashodi po izvorima fin.'!F195+'Rashodi po izvorima fin.'!F285+'Rashodi po izvorima fin.'!F363+'Rashodi po izvorima fin.'!F427+'Rashodi po izvorima fin.'!F473</f>
        <v>553049.24999999988</v>
      </c>
      <c r="G15" s="93">
        <f>'Rashodi po izvorima fin.'!G15+'Rashodi po izvorima fin.'!G81+'Rashodi po izvorima fin.'!G128+'Rashodi po izvorima fin.'!G195+'Rashodi po izvorima fin.'!G285+'Rashodi po izvorima fin.'!G363+'Rashodi po izvorima fin.'!G427+'Rashodi po izvorima fin.'!G473</f>
        <v>593653.32948437182</v>
      </c>
      <c r="H15" s="93">
        <f>'Rashodi po izvorima fin.'!H15+'Rashodi po izvorima fin.'!H81+'Rashodi po izvorima fin.'!H128+'Rashodi po izvorima fin.'!H195+'Rashodi po izvorima fin.'!H285+'Rashodi po izvorima fin.'!H363+'Rashodi po izvorima fin.'!H427+'Rashodi po izvorima fin.'!H473</f>
        <v>607985</v>
      </c>
      <c r="I15" s="93">
        <f>'Rashodi po izvorima fin.'!I15+'Rashodi po izvorima fin.'!I81+'Rashodi po izvorima fin.'!I128+'Rashodi po izvorima fin.'!I195+'Rashodi po izvorima fin.'!I285+'Rashodi po izvorima fin.'!I363+'Rashodi po izvorima fin.'!I427+'Rashodi po izvorima fin.'!I473</f>
        <v>605206.95000000007</v>
      </c>
      <c r="J15" s="61">
        <f t="shared" si="0"/>
        <v>109.43093223614355</v>
      </c>
      <c r="K15" s="61">
        <f t="shared" si="1"/>
        <v>99.543072608699234</v>
      </c>
    </row>
    <row r="16" spans="1:11" s="91" customFormat="1" ht="16.5" customHeight="1">
      <c r="A16" s="83"/>
      <c r="B16" s="83"/>
      <c r="C16" s="83"/>
      <c r="D16" s="92">
        <v>3133</v>
      </c>
      <c r="E16" s="92" t="s">
        <v>1357</v>
      </c>
      <c r="F16" s="93">
        <f>'Rashodi po izvorima fin.'!F16+'Rashodi po izvorima fin.'!F129+'Rashodi po izvorima fin.'!F196+'Rashodi po izvorima fin.'!F286</f>
        <v>2196.81</v>
      </c>
      <c r="G16" s="93">
        <f>'Rashodi po izvorima fin.'!G16+'Rashodi po izvorima fin.'!G129+'Rashodi po izvorima fin.'!G196+'Rashodi po izvorima fin.'!G286</f>
        <v>0</v>
      </c>
      <c r="H16" s="93">
        <f>'Rashodi po izvorima fin.'!H16+'Rashodi po izvorima fin.'!H129+'Rashodi po izvorima fin.'!H196+'Rashodi po izvorima fin.'!H286</f>
        <v>204</v>
      </c>
      <c r="I16" s="93">
        <f>'Rashodi po izvorima fin.'!I16+'Rashodi po izvorima fin.'!I129+'Rashodi po izvorima fin.'!I196+'Rashodi po izvorima fin.'!I286</f>
        <v>202.7</v>
      </c>
      <c r="J16" s="61">
        <f t="shared" si="0"/>
        <v>9.2270155361638011</v>
      </c>
      <c r="K16" s="61">
        <f t="shared" si="1"/>
        <v>99.362745098039213</v>
      </c>
    </row>
    <row r="17" spans="1:11" s="91" customFormat="1" ht="13.2">
      <c r="A17" s="83"/>
      <c r="B17" s="113">
        <v>32</v>
      </c>
      <c r="C17" s="83"/>
      <c r="D17" s="53"/>
      <c r="E17" s="53" t="s">
        <v>1323</v>
      </c>
      <c r="F17" s="62">
        <f>F18+F23+F30+F40+F42</f>
        <v>1494060.67</v>
      </c>
      <c r="G17" s="62">
        <f>G18+G23+G30+G40+G42</f>
        <v>1498690.3627314356</v>
      </c>
      <c r="H17" s="62">
        <f>H18+H23+H30+H40+H42</f>
        <v>1479327.01</v>
      </c>
      <c r="I17" s="62">
        <f>I18+I23+I30+I40+I42</f>
        <v>1403548.7399999998</v>
      </c>
      <c r="J17" s="61">
        <f t="shared" si="0"/>
        <v>93.941883899534005</v>
      </c>
      <c r="K17" s="61">
        <f t="shared" si="1"/>
        <v>94.877517311064281</v>
      </c>
    </row>
    <row r="18" spans="1:11" s="91" customFormat="1" ht="13.2">
      <c r="A18" s="83"/>
      <c r="B18" s="83"/>
      <c r="C18" s="113">
        <v>321</v>
      </c>
      <c r="D18" s="53"/>
      <c r="E18" s="53" t="s">
        <v>1324</v>
      </c>
      <c r="F18" s="62">
        <f>F19+F20+F21+F22</f>
        <v>195385.36000000002</v>
      </c>
      <c r="G18" s="62">
        <f>G19+G20+G21+G22</f>
        <v>161733.36930121441</v>
      </c>
      <c r="H18" s="62">
        <f>H19+H20+H21+H22</f>
        <v>225442.56</v>
      </c>
      <c r="I18" s="62">
        <f>I19+I20+I21+I22</f>
        <v>217321.20999999996</v>
      </c>
      <c r="J18" s="61">
        <f t="shared" si="0"/>
        <v>111.22696705628302</v>
      </c>
      <c r="K18" s="61">
        <f t="shared" si="1"/>
        <v>96.397596798049122</v>
      </c>
    </row>
    <row r="19" spans="1:11" s="91" customFormat="1" ht="13.2">
      <c r="A19" s="83"/>
      <c r="B19" s="83"/>
      <c r="C19" s="83"/>
      <c r="D19" s="92">
        <v>3211</v>
      </c>
      <c r="E19" s="92" t="s">
        <v>1264</v>
      </c>
      <c r="F19" s="93">
        <f>'Rashodi po izvorima fin.'!F19+'Rashodi po izvorima fin.'!F84+'Rashodi po izvorima fin.'!F132+'Rashodi po izvorima fin.'!F199+'Rashodi po izvorima fin.'!F289+'Rashodi po izvorima fin.'!F366+'Rashodi po izvorima fin.'!F430+'Rashodi po izvorima fin.'!F476</f>
        <v>98983.46</v>
      </c>
      <c r="G19" s="93">
        <f>'Rashodi po izvorima fin.'!G19+'Rashodi po izvorima fin.'!G84+'Rashodi po izvorima fin.'!G132+'Rashodi po izvorima fin.'!G199+'Rashodi po izvorima fin.'!G289+'Rashodi po izvorima fin.'!G366+'Rashodi po izvorima fin.'!G430+'Rashodi po izvorima fin.'!G476</f>
        <v>62395.856725728314</v>
      </c>
      <c r="H19" s="93">
        <f>'Rashodi po izvorima fin.'!H19+'Rashodi po izvorima fin.'!H84+'Rashodi po izvorima fin.'!H132+'Rashodi po izvorima fin.'!H199+'Rashodi po izvorima fin.'!H289+'Rashodi po izvorima fin.'!H366+'Rashodi po izvorima fin.'!H430+'Rashodi po izvorima fin.'!H476</f>
        <v>124735</v>
      </c>
      <c r="I19" s="93">
        <f>'Rashodi po izvorima fin.'!I19+'Rashodi po izvorima fin.'!I84+'Rashodi po izvorima fin.'!I132+'Rashodi po izvorima fin.'!I199+'Rashodi po izvorima fin.'!I289+'Rashodi po izvorima fin.'!I366+'Rashodi po izvorima fin.'!I430+'Rashodi po izvorima fin.'!I476</f>
        <v>120251.73999999999</v>
      </c>
      <c r="J19" s="61">
        <f t="shared" si="0"/>
        <v>121.48670090942464</v>
      </c>
      <c r="K19" s="61">
        <f t="shared" si="1"/>
        <v>96.405772237142742</v>
      </c>
    </row>
    <row r="20" spans="1:11" s="91" customFormat="1" ht="13.2">
      <c r="A20" s="83"/>
      <c r="B20" s="83"/>
      <c r="C20" s="83"/>
      <c r="D20" s="92">
        <v>3212</v>
      </c>
      <c r="E20" s="92" t="s">
        <v>1265</v>
      </c>
      <c r="F20" s="93">
        <f>'Rashodi po izvorima fin.'!F20+'Rashodi po izvorima fin.'!F85+'Rashodi po izvorima fin.'!F133+'Rashodi po izvorima fin.'!F290+'Rashodi po izvorima fin.'!F431+'Rashodi po izvorima fin.'!F200+'Rashodi po izvorima fin.'!F367+'Rashodi po izvorima fin.'!F477</f>
        <v>65766.19</v>
      </c>
      <c r="G20" s="93">
        <f>'Rashodi po izvorima fin.'!G20+'Rashodi po izvorima fin.'!G85+'Rashodi po izvorima fin.'!G133+'Rashodi po izvorima fin.'!G290+'Rashodi po izvorima fin.'!G431+'Rashodi po izvorima fin.'!G200+'Rashodi po izvorima fin.'!G367+'Rashodi po izvorima fin.'!G477</f>
        <v>75580.466719755786</v>
      </c>
      <c r="H20" s="93">
        <f>'Rashodi po izvorima fin.'!H20+'Rashodi po izvorima fin.'!H85+'Rashodi po izvorima fin.'!H133+'Rashodi po izvorima fin.'!H290+'Rashodi po izvorima fin.'!H431+'Rashodi po izvorima fin.'!H200+'Rashodi po izvorima fin.'!H367+'Rashodi po izvorima fin.'!H477</f>
        <v>66679</v>
      </c>
      <c r="I20" s="93">
        <f>'Rashodi po izvorima fin.'!I20+'Rashodi po izvorima fin.'!I85+'Rashodi po izvorima fin.'!I133+'Rashodi po izvorima fin.'!I290+'Rashodi po izvorima fin.'!I431+'Rashodi po izvorima fin.'!I200+'Rashodi po izvorima fin.'!I367+'Rashodi po izvorima fin.'!I477</f>
        <v>66700.12000000001</v>
      </c>
      <c r="J20" s="61">
        <f t="shared" si="0"/>
        <v>101.42007618200172</v>
      </c>
      <c r="K20" s="61">
        <f t="shared" si="1"/>
        <v>100.03167414028407</v>
      </c>
    </row>
    <row r="21" spans="1:11" s="91" customFormat="1" ht="13.2">
      <c r="A21" s="83"/>
      <c r="B21" s="83"/>
      <c r="C21" s="83"/>
      <c r="D21" s="92">
        <v>3213</v>
      </c>
      <c r="E21" s="92" t="s">
        <v>1266</v>
      </c>
      <c r="F21" s="93">
        <f>'Rashodi po izvorima fin.'!F21+'Rashodi po izvorima fin.'!F86+'Rashodi po izvorima fin.'!F134+'Rashodi po izvorima fin.'!F201+'Rashodi po izvorima fin.'!F291+'Rashodi po izvorima fin.'!F368+'Rashodi po izvorima fin.'!F432+'Rashodi po izvorima fin.'!F478</f>
        <v>30613.710000000003</v>
      </c>
      <c r="G21" s="93">
        <f>'Rashodi po izvorima fin.'!G21+'Rashodi po izvorima fin.'!G86+'Rashodi po izvorima fin.'!G134+'Rashodi po izvorima fin.'!G201+'Rashodi po izvorima fin.'!G291+'Rashodi po izvorima fin.'!G368+'Rashodi po izvorima fin.'!G432+'Rashodi po izvorima fin.'!G478</f>
        <v>23624.32304731568</v>
      </c>
      <c r="H21" s="93">
        <f>'Rashodi po izvorima fin.'!H21+'Rashodi po izvorima fin.'!H86+'Rashodi po izvorima fin.'!H134+'Rashodi po izvorima fin.'!H201+'Rashodi po izvorima fin.'!H291+'Rashodi po izvorima fin.'!H368+'Rashodi po izvorima fin.'!H432+'Rashodi po izvorima fin.'!H478</f>
        <v>33999.760000000002</v>
      </c>
      <c r="I21" s="93">
        <f>'Rashodi po izvorima fin.'!I21+'Rashodi po izvorima fin.'!I86+'Rashodi po izvorima fin.'!I134+'Rashodi po izvorima fin.'!I201+'Rashodi po izvorima fin.'!I291+'Rashodi po izvorima fin.'!I368+'Rashodi po izvorima fin.'!I432+'Rashodi po izvorima fin.'!I478</f>
        <v>30340.55</v>
      </c>
      <c r="J21" s="61">
        <f t="shared" si="0"/>
        <v>99.107720037852303</v>
      </c>
      <c r="K21" s="61">
        <f t="shared" si="1"/>
        <v>89.237541676764764</v>
      </c>
    </row>
    <row r="22" spans="1:11" s="91" customFormat="1" ht="13.2">
      <c r="A22" s="83"/>
      <c r="B22" s="83"/>
      <c r="C22" s="83"/>
      <c r="D22" s="92">
        <v>3214</v>
      </c>
      <c r="E22" s="92" t="s">
        <v>1543</v>
      </c>
      <c r="F22" s="93">
        <f>'Rashodi po izvorima fin.'!F135+'Rashodi po izvorima fin.'!F22+'Rashodi po izvorima fin.'!F202+'Rashodi po izvorima fin.'!F292</f>
        <v>22</v>
      </c>
      <c r="G22" s="93">
        <f>'Rashodi po izvorima fin.'!G135+'Rashodi po izvorima fin.'!G22+'Rashodi po izvorima fin.'!G202+'Rashodi po izvorima fin.'!G292</f>
        <v>132.72280841462606</v>
      </c>
      <c r="H22" s="93">
        <f>'Rashodi po izvorima fin.'!H135+'Rashodi po izvorima fin.'!H22+'Rashodi po izvorima fin.'!H202+'Rashodi po izvorima fin.'!H292</f>
        <v>28.8</v>
      </c>
      <c r="I22" s="93">
        <f>'Rashodi po izvorima fin.'!I135+'Rashodi po izvorima fin.'!I22+'Rashodi po izvorima fin.'!I202+'Rashodi po izvorima fin.'!I292</f>
        <v>28.8</v>
      </c>
      <c r="J22" s="61">
        <f t="shared" si="0"/>
        <v>130.90909090909091</v>
      </c>
      <c r="K22" s="61">
        <f t="shared" si="1"/>
        <v>100</v>
      </c>
    </row>
    <row r="23" spans="1:11" s="91" customFormat="1" ht="13.2">
      <c r="A23" s="83"/>
      <c r="B23" s="83"/>
      <c r="C23" s="113">
        <v>322</v>
      </c>
      <c r="D23" s="53"/>
      <c r="E23" s="53" t="s">
        <v>1341</v>
      </c>
      <c r="F23" s="62">
        <f>SUM(F24:F29)</f>
        <v>213958.99</v>
      </c>
      <c r="G23" s="62">
        <f>SUM(G24:G29)</f>
        <v>173111.93058597122</v>
      </c>
      <c r="H23" s="62">
        <f>SUM(H24:H29)</f>
        <v>149396.72999999998</v>
      </c>
      <c r="I23" s="62">
        <f>SUM(I24:I29)</f>
        <v>143412.6</v>
      </c>
      <c r="J23" s="61">
        <f t="shared" si="0"/>
        <v>67.028078605157006</v>
      </c>
      <c r="K23" s="61">
        <f t="shared" si="1"/>
        <v>95.994470561705086</v>
      </c>
    </row>
    <row r="24" spans="1:11" s="91" customFormat="1" ht="13.2">
      <c r="A24" s="83"/>
      <c r="B24" s="83"/>
      <c r="C24" s="83"/>
      <c r="D24" s="92">
        <v>3221</v>
      </c>
      <c r="E24" s="92" t="s">
        <v>1267</v>
      </c>
      <c r="F24" s="93">
        <f>'Rashodi po izvorima fin.'!F24+'Rashodi po izvorima fin.'!F88+'Rashodi po izvorima fin.'!F137+'Rashodi po izvorima fin.'!F204+'Rashodi po izvorima fin.'!F294+'Rashodi po izvorima fin.'!F370+'Rashodi po izvorima fin.'!F434+'Rashodi po izvorima fin.'!F480</f>
        <v>32187.21</v>
      </c>
      <c r="G24" s="93">
        <f>'Rashodi po izvorima fin.'!G24+'Rashodi po izvorima fin.'!G88+'Rashodi po izvorima fin.'!G137+'Rashodi po izvorima fin.'!G204+'Rashodi po izvorima fin.'!G294+'Rashodi po izvorima fin.'!G370+'Rashodi po izvorima fin.'!G434+'Rashodi po izvorima fin.'!G480</f>
        <v>25039.031654389808</v>
      </c>
      <c r="H24" s="93">
        <f>'Rashodi po izvorima fin.'!H24+'Rashodi po izvorima fin.'!H88+'Rashodi po izvorima fin.'!H137+'Rashodi po izvorima fin.'!H204+'Rashodi po izvorima fin.'!H294+'Rashodi po izvorima fin.'!H370+'Rashodi po izvorima fin.'!H434+'Rashodi po izvorima fin.'!H480</f>
        <v>38961</v>
      </c>
      <c r="I24" s="93">
        <f>'Rashodi po izvorima fin.'!I24+'Rashodi po izvorima fin.'!I88+'Rashodi po izvorima fin.'!I137+'Rashodi po izvorima fin.'!I204+'Rashodi po izvorima fin.'!I294+'Rashodi po izvorima fin.'!I370+'Rashodi po izvorima fin.'!I434+'Rashodi po izvorima fin.'!I480</f>
        <v>34534.25</v>
      </c>
      <c r="J24" s="61">
        <f t="shared" si="0"/>
        <v>107.29184045464022</v>
      </c>
      <c r="K24" s="61">
        <f t="shared" si="1"/>
        <v>88.637996971330296</v>
      </c>
    </row>
    <row r="25" spans="1:11" s="91" customFormat="1" ht="13.2">
      <c r="A25" s="83"/>
      <c r="B25" s="83"/>
      <c r="C25" s="83"/>
      <c r="D25" s="92">
        <v>3222</v>
      </c>
      <c r="E25" s="92" t="s">
        <v>1268</v>
      </c>
      <c r="F25" s="93">
        <f>'Rashodi po izvorima fin.'!F25+'Rashodi po izvorima fin.'!F138+'Rashodi po izvorima fin.'!F205+'Rashodi po izvorima fin.'!F295+'Rashodi po izvorima fin.'!F371+'Rashodi po izvorima fin.'!F89+'Rashodi po izvorima fin.'!F435+'Rashodi po izvorima fin.'!F481</f>
        <v>3263.7799999999997</v>
      </c>
      <c r="G25" s="93">
        <f>'Rashodi po izvorima fin.'!G25+'Rashodi po izvorima fin.'!G138+'Rashodi po izvorima fin.'!G205+'Rashodi po izvorima fin.'!G295+'Rashodi po izvorima fin.'!G371+'Rashodi po izvorima fin.'!G89+'Rashodi po izvorima fin.'!G435+'Rashodi po izvorima fin.'!G481</f>
        <v>4114.4070608534075</v>
      </c>
      <c r="H25" s="93">
        <f>'Rashodi po izvorima fin.'!H25+'Rashodi po izvorima fin.'!H138+'Rashodi po izvorima fin.'!H205+'Rashodi po izvorima fin.'!H295+'Rashodi po izvorima fin.'!H371+'Rashodi po izvorima fin.'!H89+'Rashodi po izvorima fin.'!H435+'Rashodi po izvorima fin.'!H481</f>
        <v>4687.1100000000006</v>
      </c>
      <c r="I25" s="93">
        <f>'Rashodi po izvorima fin.'!I25+'Rashodi po izvorima fin.'!I138+'Rashodi po izvorima fin.'!I205+'Rashodi po izvorima fin.'!I295+'Rashodi po izvorima fin.'!I371+'Rashodi po izvorima fin.'!I89+'Rashodi po izvorima fin.'!I435+'Rashodi po izvorima fin.'!I481</f>
        <v>3676.69</v>
      </c>
      <c r="J25" s="61">
        <f t="shared" si="0"/>
        <v>112.65128164275779</v>
      </c>
      <c r="K25" s="61">
        <f t="shared" si="1"/>
        <v>78.442579755969021</v>
      </c>
    </row>
    <row r="26" spans="1:11" s="91" customFormat="1" ht="13.2">
      <c r="A26" s="83"/>
      <c r="B26" s="83"/>
      <c r="C26" s="83"/>
      <c r="D26" s="92">
        <v>3223</v>
      </c>
      <c r="E26" s="92" t="s">
        <v>1269</v>
      </c>
      <c r="F26" s="93">
        <f>'Rashodi po izvorima fin.'!F26+'Rashodi po izvorima fin.'!F90+'Rashodi po izvorima fin.'!F139+'Rashodi po izvorima fin.'!F206+'Rashodi po izvorima fin.'!F296+'Rashodi po izvorima fin.'!F372+'Rashodi po izvorima fin.'!F436+'Rashodi po izvorima fin.'!F297+'Rashodi po izvorima fin.'!F482</f>
        <v>116786</v>
      </c>
      <c r="G26" s="93">
        <f>'Rashodi po izvorima fin.'!G26+'Rashodi po izvorima fin.'!G90+'Rashodi po izvorima fin.'!G139+'Rashodi po izvorima fin.'!G206+'Rashodi po izvorima fin.'!G296+'Rashodi po izvorima fin.'!G372+'Rashodi po izvorima fin.'!G436+'Rashodi po izvorima fin.'!G297+'Rashodi po izvorima fin.'!G482</f>
        <v>90471.20007963368</v>
      </c>
      <c r="H26" s="93">
        <f>'Rashodi po izvorima fin.'!H26+'Rashodi po izvorima fin.'!H90+'Rashodi po izvorima fin.'!H139+'Rashodi po izvorima fin.'!H206+'Rashodi po izvorima fin.'!H296+'Rashodi po izvorima fin.'!H372+'Rashodi po izvorima fin.'!H436+'Rashodi po izvorima fin.'!H297+'Rashodi po izvorima fin.'!H482</f>
        <v>72527.75</v>
      </c>
      <c r="I26" s="93">
        <f>'Rashodi po izvorima fin.'!I26+'Rashodi po izvorima fin.'!I90+'Rashodi po izvorima fin.'!I139+'Rashodi po izvorima fin.'!I206+'Rashodi po izvorima fin.'!I296+'Rashodi po izvorima fin.'!I372+'Rashodi po izvorima fin.'!I436+'Rashodi po izvorima fin.'!I297+'Rashodi po izvorima fin.'!I482</f>
        <v>70750.070000000007</v>
      </c>
      <c r="J26" s="61">
        <f t="shared" si="0"/>
        <v>60.580951483910752</v>
      </c>
      <c r="K26" s="61">
        <f t="shared" si="1"/>
        <v>97.548965740699259</v>
      </c>
    </row>
    <row r="27" spans="1:11" s="91" customFormat="1" ht="13.2">
      <c r="A27" s="83"/>
      <c r="B27" s="83"/>
      <c r="C27" s="83"/>
      <c r="D27" s="92">
        <v>3224</v>
      </c>
      <c r="E27" s="92" t="s">
        <v>1270</v>
      </c>
      <c r="F27" s="93">
        <f>'Rashodi po izvorima fin.'!F27+'Rashodi po izvorima fin.'!F91+'Rashodi po izvorima fin.'!F140+'Rashodi po izvorima fin.'!F207+'Rashodi po izvorima fin.'!F298+'Rashodi po izvorima fin.'!F373+'Rashodi po izvorima fin.'!F483+'Rashodi po izvorima fin.'!F437</f>
        <v>59983</v>
      </c>
      <c r="G27" s="93">
        <f>'Rashodi po izvorima fin.'!G27+'Rashodi po izvorima fin.'!G91+'Rashodi po izvorima fin.'!G140+'Rashodi po izvorima fin.'!G207+'Rashodi po izvorima fin.'!G298+'Rashodi po izvorima fin.'!G373+'Rashodi po izvorima fin.'!G483+'Rashodi po izvorima fin.'!G437</f>
        <v>51761.895281704157</v>
      </c>
      <c r="H27" s="93">
        <f>'Rashodi po izvorima fin.'!H27+'Rashodi po izvorima fin.'!H91+'Rashodi po izvorima fin.'!H140+'Rashodi po izvorima fin.'!H207+'Rashodi po izvorima fin.'!H298+'Rashodi po izvorima fin.'!H373+'Rashodi po izvorima fin.'!H483+'Rashodi po izvorima fin.'!H437</f>
        <v>30779</v>
      </c>
      <c r="I27" s="93">
        <f>'Rashodi po izvorima fin.'!I27+'Rashodi po izvorima fin.'!I91+'Rashodi po izvorima fin.'!I140+'Rashodi po izvorima fin.'!I207+'Rashodi po izvorima fin.'!I298+'Rashodi po izvorima fin.'!I373+'Rashodi po izvorima fin.'!I483+'Rashodi po izvorima fin.'!I437</f>
        <v>33319.67</v>
      </c>
      <c r="J27" s="61">
        <f t="shared" si="0"/>
        <v>55.548522081256358</v>
      </c>
      <c r="K27" s="61">
        <f t="shared" si="1"/>
        <v>108.25455667825466</v>
      </c>
    </row>
    <row r="28" spans="1:11" s="91" customFormat="1" ht="13.2">
      <c r="A28" s="83"/>
      <c r="B28" s="83"/>
      <c r="C28" s="83"/>
      <c r="D28" s="92">
        <v>3225</v>
      </c>
      <c r="E28" s="92" t="s">
        <v>1574</v>
      </c>
      <c r="F28" s="93">
        <f>'Rashodi po izvorima fin.'!F28</f>
        <v>450</v>
      </c>
      <c r="G28" s="93">
        <f>'Rashodi po izvorima fin.'!G28</f>
        <v>0</v>
      </c>
      <c r="H28" s="93">
        <f>'Rashodi po izvorima fin.'!H28</f>
        <v>0</v>
      </c>
      <c r="I28" s="93">
        <f>'Rashodi po izvorima fin.'!I28</f>
        <v>0</v>
      </c>
      <c r="J28" s="61">
        <f t="shared" si="0"/>
        <v>0</v>
      </c>
      <c r="K28" s="61" t="e">
        <f t="shared" si="1"/>
        <v>#DIV/0!</v>
      </c>
    </row>
    <row r="29" spans="1:11" s="91" customFormat="1" ht="13.2">
      <c r="A29" s="83"/>
      <c r="B29" s="83"/>
      <c r="C29" s="83"/>
      <c r="D29" s="92">
        <v>3227</v>
      </c>
      <c r="E29" s="92" t="s">
        <v>1307</v>
      </c>
      <c r="F29" s="93">
        <f>'Rashodi po izvorima fin.'!F29+'Rashodi po izvorima fin.'!F141+'Rashodi po izvorima fin.'!F208</f>
        <v>1289</v>
      </c>
      <c r="G29" s="93">
        <f>'Rashodi po izvorima fin.'!G29+'Rashodi po izvorima fin.'!G141+'Rashodi po izvorima fin.'!G208</f>
        <v>1725.3965093901386</v>
      </c>
      <c r="H29" s="93">
        <f>'Rashodi po izvorima fin.'!H29+'Rashodi po izvorima fin.'!H141+'Rashodi po izvorima fin.'!H208</f>
        <v>2441.87</v>
      </c>
      <c r="I29" s="93">
        <f>'Rashodi po izvorima fin.'!I29+'Rashodi po izvorima fin.'!I141+'Rashodi po izvorima fin.'!I208</f>
        <v>1131.92</v>
      </c>
      <c r="J29" s="61">
        <f t="shared" si="0"/>
        <v>87.81380915438325</v>
      </c>
      <c r="K29" s="61">
        <f t="shared" si="1"/>
        <v>46.35463804379431</v>
      </c>
    </row>
    <row r="30" spans="1:11" s="91" customFormat="1" ht="13.2">
      <c r="A30" s="83"/>
      <c r="B30" s="83"/>
      <c r="C30" s="113">
        <v>323</v>
      </c>
      <c r="D30" s="53"/>
      <c r="E30" s="53" t="s">
        <v>1342</v>
      </c>
      <c r="F30" s="62">
        <f>SUM(F31:F39)</f>
        <v>1000810.93</v>
      </c>
      <c r="G30" s="62">
        <f>SUM(G31:G39)</f>
        <v>977389.28688035044</v>
      </c>
      <c r="H30" s="62">
        <f>SUM(H31:H39)</f>
        <v>986133.08000000007</v>
      </c>
      <c r="I30" s="62">
        <f>SUM(I31:I39)</f>
        <v>929578.89</v>
      </c>
      <c r="J30" s="61">
        <f t="shared" si="0"/>
        <v>92.882567739343131</v>
      </c>
      <c r="K30" s="61">
        <f t="shared" si="1"/>
        <v>94.26505497614987</v>
      </c>
    </row>
    <row r="31" spans="1:11" s="91" customFormat="1" ht="13.2">
      <c r="A31" s="83"/>
      <c r="B31" s="83"/>
      <c r="C31" s="83"/>
      <c r="D31" s="92">
        <v>3231</v>
      </c>
      <c r="E31" s="92" t="s">
        <v>1272</v>
      </c>
      <c r="F31" s="93">
        <f>'Rashodi po izvorima fin.'!F31+'Rashodi po izvorima fin.'!F93+'Rashodi po izvorima fin.'!F143+'Rashodi po izvorima fin.'!F210+'Rashodi po izvorima fin.'!F300+'Rashodi po izvorima fin.'!F375+'Rashodi po izvorima fin.'!F439+'Rashodi po izvorima fin.'!F485</f>
        <v>12215.08</v>
      </c>
      <c r="G31" s="93">
        <f>'Rashodi po izvorima fin.'!G31+'Rashodi po izvorima fin.'!G93+'Rashodi po izvorima fin.'!G143+'Rashodi po izvorima fin.'!G210+'Rashodi po izvorima fin.'!G300+'Rashodi po izvorima fin.'!G375+'Rashodi po izvorima fin.'!G439+'Rashodi po izvorima fin.'!G485</f>
        <v>7565.2000796336852</v>
      </c>
      <c r="H31" s="93">
        <f>'Rashodi po izvorima fin.'!H31+'Rashodi po izvorima fin.'!H93+'Rashodi po izvorima fin.'!H143+'Rashodi po izvorima fin.'!H210+'Rashodi po izvorima fin.'!H300+'Rashodi po izvorima fin.'!H375+'Rashodi po izvorima fin.'!H439+'Rashodi po izvorima fin.'!H485</f>
        <v>25613</v>
      </c>
      <c r="I31" s="93">
        <f>'Rashodi po izvorima fin.'!I31+'Rashodi po izvorima fin.'!I93+'Rashodi po izvorima fin.'!I143+'Rashodi po izvorima fin.'!I210+'Rashodi po izvorima fin.'!I300+'Rashodi po izvorima fin.'!I375+'Rashodi po izvorima fin.'!I439+'Rashodi po izvorima fin.'!I485</f>
        <v>24458.839999999997</v>
      </c>
      <c r="J31" s="61">
        <f t="shared" si="0"/>
        <v>200.23479174921488</v>
      </c>
      <c r="K31" s="61">
        <f t="shared" si="1"/>
        <v>95.493850778901319</v>
      </c>
    </row>
    <row r="32" spans="1:11" s="91" customFormat="1" ht="13.2">
      <c r="A32" s="83"/>
      <c r="B32" s="83"/>
      <c r="C32" s="83"/>
      <c r="D32" s="92">
        <v>3232</v>
      </c>
      <c r="E32" s="92" t="s">
        <v>1273</v>
      </c>
      <c r="F32" s="93">
        <f>'Rashodi po izvorima fin.'!F32+'Rashodi po izvorima fin.'!F94+'Rashodi po izvorima fin.'!F144+'Rashodi po izvorima fin.'!F211+'Rashodi po izvorima fin.'!F301+'Rashodi po izvorima fin.'!F376+'Rashodi po izvorima fin.'!F440+'Rashodi po izvorima fin.'!F486</f>
        <v>110588</v>
      </c>
      <c r="G32" s="93">
        <f>'Rashodi po izvorima fin.'!G32+'Rashodi po izvorima fin.'!G94+'Rashodi po izvorima fin.'!G144+'Rashodi po izvorima fin.'!G211+'Rashodi po izvorima fin.'!G301+'Rashodi po izvorima fin.'!G376+'Rashodi po izvorima fin.'!G440+'Rashodi po izvorima fin.'!G486</f>
        <v>288604.36611586704</v>
      </c>
      <c r="H32" s="93">
        <f>'Rashodi po izvorima fin.'!H32+'Rashodi po izvorima fin.'!H94+'Rashodi po izvorima fin.'!H144+'Rashodi po izvorima fin.'!H211+'Rashodi po izvorima fin.'!H301+'Rashodi po izvorima fin.'!H376+'Rashodi po izvorima fin.'!H440+'Rashodi po izvorima fin.'!H486</f>
        <v>107541</v>
      </c>
      <c r="I32" s="93">
        <f>'Rashodi po izvorima fin.'!I32+'Rashodi po izvorima fin.'!I94+'Rashodi po izvorima fin.'!I144+'Rashodi po izvorima fin.'!I211+'Rashodi po izvorima fin.'!I301+'Rashodi po izvorima fin.'!I376+'Rashodi po izvorima fin.'!I440+'Rashodi po izvorima fin.'!I486</f>
        <v>109714.04</v>
      </c>
      <c r="J32" s="61">
        <f t="shared" si="0"/>
        <v>99.209715339819866</v>
      </c>
      <c r="K32" s="61">
        <f t="shared" si="1"/>
        <v>102.02066188709422</v>
      </c>
    </row>
    <row r="33" spans="1:11" s="91" customFormat="1" ht="13.2">
      <c r="A33" s="83"/>
      <c r="B33" s="83"/>
      <c r="C33" s="83"/>
      <c r="D33" s="92">
        <v>3233</v>
      </c>
      <c r="E33" s="92" t="s">
        <v>1274</v>
      </c>
      <c r="F33" s="93">
        <f>'Rashodi po izvorima fin.'!F33+'Rashodi po izvorima fin.'!F145+'Rashodi po izvorima fin.'!F212+'Rashodi po izvorima fin.'!F302+'Rashodi po izvorima fin.'!F377+'Rashodi po izvorima fin.'!F441+'Rashodi po izvorima fin.'!F95+'Rashodi po izvorima fin.'!F487</f>
        <v>36969.880000000005</v>
      </c>
      <c r="G33" s="93">
        <f>'Rashodi po izvorima fin.'!G33+'Rashodi po izvorima fin.'!G145+'Rashodi po izvorima fin.'!G212+'Rashodi po izvorima fin.'!G302+'Rashodi po izvorima fin.'!G377+'Rashodi po izvorima fin.'!G441+'Rashodi po izvorima fin.'!G95+'Rashodi po izvorima fin.'!G487</f>
        <v>24553.719556705819</v>
      </c>
      <c r="H33" s="93">
        <f>'Rashodi po izvorima fin.'!H33+'Rashodi po izvorima fin.'!H145+'Rashodi po izvorima fin.'!H212+'Rashodi po izvorima fin.'!H302+'Rashodi po izvorima fin.'!H377+'Rashodi po izvorima fin.'!H441+'Rashodi po izvorima fin.'!H95+'Rashodi po izvorima fin.'!H487</f>
        <v>41350</v>
      </c>
      <c r="I33" s="93">
        <f>'Rashodi po izvorima fin.'!I33+'Rashodi po izvorima fin.'!I145+'Rashodi po izvorima fin.'!I212+'Rashodi po izvorima fin.'!I302+'Rashodi po izvorima fin.'!I377+'Rashodi po izvorima fin.'!I441+'Rashodi po izvorima fin.'!I95+'Rashodi po izvorima fin.'!I487</f>
        <v>34223.089999999997</v>
      </c>
      <c r="J33" s="61">
        <f t="shared" si="0"/>
        <v>92.570194980346145</v>
      </c>
      <c r="K33" s="61">
        <f t="shared" si="1"/>
        <v>82.764425634824661</v>
      </c>
    </row>
    <row r="34" spans="1:11" s="91" customFormat="1" ht="13.2">
      <c r="A34" s="83"/>
      <c r="B34" s="83"/>
      <c r="C34" s="83"/>
      <c r="D34" s="92">
        <v>3234</v>
      </c>
      <c r="E34" s="92" t="s">
        <v>1275</v>
      </c>
      <c r="F34" s="93">
        <f>'Rashodi po izvorima fin.'!F34+'Rashodi po izvorima fin.'!F96+'Rashodi po izvorima fin.'!F146+'Rashodi po izvorima fin.'!F213+'Rashodi po izvorima fin.'!F303+'Rashodi po izvorima fin.'!F442+'Rashodi po izvorima fin.'!F304+'Rashodi po izvorima fin.'!F488</f>
        <v>37154.81</v>
      </c>
      <c r="G34" s="93">
        <f>'Rashodi po izvorima fin.'!G34+'Rashodi po izvorima fin.'!G96+'Rashodi po izvorima fin.'!G146+'Rashodi po izvorima fin.'!G213+'Rashodi po izvorima fin.'!G303+'Rashodi po izvorima fin.'!G442+'Rashodi po izvorima fin.'!G304+'Rashodi po izvorima fin.'!G488</f>
        <v>26221.673700975512</v>
      </c>
      <c r="H34" s="93">
        <f>'Rashodi po izvorima fin.'!H34+'Rashodi po izvorima fin.'!H96+'Rashodi po izvorima fin.'!H146+'Rashodi po izvorima fin.'!H213+'Rashodi po izvorima fin.'!H303+'Rashodi po izvorima fin.'!H442+'Rashodi po izvorima fin.'!H304+'Rashodi po izvorima fin.'!H488</f>
        <v>38097</v>
      </c>
      <c r="I34" s="93">
        <f>'Rashodi po izvorima fin.'!I34+'Rashodi po izvorima fin.'!I96+'Rashodi po izvorima fin.'!I146+'Rashodi po izvorima fin.'!I213+'Rashodi po izvorima fin.'!I303+'Rashodi po izvorima fin.'!I442+'Rashodi po izvorima fin.'!I304+'Rashodi po izvorima fin.'!I488</f>
        <v>36030.68</v>
      </c>
      <c r="J34" s="61">
        <f t="shared" si="0"/>
        <v>96.974469792740166</v>
      </c>
      <c r="K34" s="61">
        <f t="shared" si="1"/>
        <v>94.576160852560562</v>
      </c>
    </row>
    <row r="35" spans="1:11" s="91" customFormat="1" ht="13.2">
      <c r="A35" s="83"/>
      <c r="B35" s="83"/>
      <c r="C35" s="83"/>
      <c r="D35" s="92">
        <v>3235</v>
      </c>
      <c r="E35" s="92" t="s">
        <v>1276</v>
      </c>
      <c r="F35" s="93">
        <f>'Rashodi po izvorima fin.'!F35+'Rashodi po izvorima fin.'!F97+'Rashodi po izvorima fin.'!F147+'Rashodi po izvorima fin.'!F214+'Rashodi po izvorima fin.'!F305+'Rashodi po izvorima fin.'!F378+'Rashodi po izvorima fin.'!F443+'Rashodi po izvorima fin.'!F489</f>
        <v>124357.45999999999</v>
      </c>
      <c r="G35" s="93">
        <f>'Rashodi po izvorima fin.'!G35+'Rashodi po izvorima fin.'!G97+'Rashodi po izvorima fin.'!G147+'Rashodi po izvorima fin.'!G214+'Rashodi po izvorima fin.'!G305+'Rashodi po izvorima fin.'!G378+'Rashodi po izvorima fin.'!G443+'Rashodi po izvorima fin.'!G489</f>
        <v>91711.600637069467</v>
      </c>
      <c r="H35" s="93">
        <f>'Rashodi po izvorima fin.'!H35+'Rashodi po izvorima fin.'!H97+'Rashodi po izvorima fin.'!H147+'Rashodi po izvorima fin.'!H214+'Rashodi po izvorima fin.'!H305+'Rashodi po izvorima fin.'!H378+'Rashodi po izvorima fin.'!H443+'Rashodi po izvorima fin.'!H489</f>
        <v>133946</v>
      </c>
      <c r="I35" s="93">
        <f>'Rashodi po izvorima fin.'!I35+'Rashodi po izvorima fin.'!I97+'Rashodi po izvorima fin.'!I147+'Rashodi po izvorima fin.'!I214+'Rashodi po izvorima fin.'!I305+'Rashodi po izvorima fin.'!I378+'Rashodi po izvorima fin.'!I443+'Rashodi po izvorima fin.'!I489</f>
        <v>133073.54</v>
      </c>
      <c r="J35" s="61">
        <f t="shared" si="0"/>
        <v>107.00889194745535</v>
      </c>
      <c r="K35" s="61">
        <f t="shared" si="1"/>
        <v>99.348647962611807</v>
      </c>
    </row>
    <row r="36" spans="1:11" s="91" customFormat="1" ht="13.2">
      <c r="A36" s="83"/>
      <c r="B36" s="83"/>
      <c r="C36" s="83"/>
      <c r="D36" s="92">
        <v>3236</v>
      </c>
      <c r="E36" s="92" t="s">
        <v>1277</v>
      </c>
      <c r="F36" s="93">
        <f>'Rashodi po izvorima fin.'!F36+'Rashodi po izvorima fin.'!F215+'Rashodi po izvorima fin.'!F148+'Rashodi po izvorima fin.'!F306</f>
        <v>7819</v>
      </c>
      <c r="G36" s="93">
        <f>'Rashodi po izvorima fin.'!G36+'Rashodi po izvorima fin.'!G215+'Rashodi po izvorima fin.'!G148+'Rashodi po izvorima fin.'!G306</f>
        <v>8029.9754462804431</v>
      </c>
      <c r="H36" s="93">
        <f>'Rashodi po izvorima fin.'!H36+'Rashodi po izvorima fin.'!H215+'Rashodi po izvorima fin.'!H148+'Rashodi po izvorima fin.'!H306</f>
        <v>6910.08</v>
      </c>
      <c r="I36" s="93">
        <f>'Rashodi po izvorima fin.'!I36+'Rashodi po izvorima fin.'!I215+'Rashodi po izvorima fin.'!I148+'Rashodi po izvorima fin.'!I306</f>
        <v>6810.15</v>
      </c>
      <c r="J36" s="61">
        <f t="shared" si="0"/>
        <v>87.097454917508628</v>
      </c>
      <c r="K36" s="61">
        <f t="shared" si="1"/>
        <v>98.55385176437899</v>
      </c>
    </row>
    <row r="37" spans="1:11" s="91" customFormat="1" ht="13.2">
      <c r="A37" s="83"/>
      <c r="B37" s="83"/>
      <c r="C37" s="83"/>
      <c r="D37" s="92">
        <v>3237</v>
      </c>
      <c r="E37" s="92" t="s">
        <v>1278</v>
      </c>
      <c r="F37" s="93">
        <f>'Rashodi po izvorima fin.'!F37+'Rashodi po izvorima fin.'!F98+'Rashodi po izvorima fin.'!F149+'Rashodi po izvorima fin.'!F216+'Rashodi po izvorima fin.'!F307+'Rashodi po izvorima fin.'!F379+'Rashodi po izvorima fin.'!F444+'Rashodi po izvorima fin.'!F490</f>
        <v>514626.20000000007</v>
      </c>
      <c r="G37" s="93">
        <f>'Rashodi po izvorima fin.'!G37+'Rashodi po izvorima fin.'!G98+'Rashodi po izvorima fin.'!G149+'Rashodi po izvorima fin.'!G216+'Rashodi po izvorima fin.'!G307+'Rashodi po izvorima fin.'!G379+'Rashodi po izvorima fin.'!G444+'Rashodi po izvorima fin.'!G490</f>
        <v>462416.4804565665</v>
      </c>
      <c r="H37" s="93">
        <f>'Rashodi po izvorima fin.'!H37+'Rashodi po izvorima fin.'!H98+'Rashodi po izvorima fin.'!H149+'Rashodi po izvorima fin.'!H216+'Rashodi po izvorima fin.'!H307+'Rashodi po izvorima fin.'!H379+'Rashodi po izvorima fin.'!H444+'Rashodi po izvorima fin.'!H490</f>
        <v>574225</v>
      </c>
      <c r="I37" s="93">
        <f>'Rashodi po izvorima fin.'!I37+'Rashodi po izvorima fin.'!I98+'Rashodi po izvorima fin.'!I149+'Rashodi po izvorima fin.'!I216+'Rashodi po izvorima fin.'!I307+'Rashodi po izvorima fin.'!I379+'Rashodi po izvorima fin.'!I444+'Rashodi po izvorima fin.'!I490</f>
        <v>543803.19999999995</v>
      </c>
      <c r="J37" s="61">
        <f t="shared" si="0"/>
        <v>105.66955199715831</v>
      </c>
      <c r="K37" s="61">
        <f t="shared" si="1"/>
        <v>94.702111541643077</v>
      </c>
    </row>
    <row r="38" spans="1:11" s="91" customFormat="1" ht="13.2">
      <c r="A38" s="83"/>
      <c r="B38" s="83"/>
      <c r="C38" s="83"/>
      <c r="D38" s="92">
        <v>3238</v>
      </c>
      <c r="E38" s="92" t="s">
        <v>1279</v>
      </c>
      <c r="F38" s="93">
        <f>'Rashodi po izvorima fin.'!F38+'Rashodi po izvorima fin.'!F150+'Rashodi po izvorima fin.'!F217+'Rashodi po izvorima fin.'!F99+'Rashodi po izvorima fin.'!F445+'Rashodi po izvorima fin.'!F491+'Rashodi po izvorima fin.'!F308+'Rashodi po izvorima fin.'!F380</f>
        <v>106587.5</v>
      </c>
      <c r="G38" s="93">
        <f>'Rashodi po izvorima fin.'!G38+'Rashodi po izvorima fin.'!G150+'Rashodi po izvorima fin.'!G217+'Rashodi po izvorima fin.'!G99+'Rashodi po izvorima fin.'!G445+'Rashodi po izvorima fin.'!G491+'Rashodi po izvorima fin.'!G308+'Rashodi po izvorima fin.'!G380</f>
        <v>18581.193178047644</v>
      </c>
      <c r="H38" s="93">
        <f>'Rashodi po izvorima fin.'!H38+'Rashodi po izvorima fin.'!H150+'Rashodi po izvorima fin.'!H217+'Rashodi po izvorima fin.'!H99+'Rashodi po izvorima fin.'!H445+'Rashodi po izvorima fin.'!H491+'Rashodi po izvorima fin.'!H308+'Rashodi po izvorima fin.'!H380</f>
        <v>23438</v>
      </c>
      <c r="I38" s="93">
        <f>'Rashodi po izvorima fin.'!I38+'Rashodi po izvorima fin.'!I150+'Rashodi po izvorima fin.'!I217+'Rashodi po izvorima fin.'!I99+'Rashodi po izvorima fin.'!I445+'Rashodi po izvorima fin.'!I491+'Rashodi po izvorima fin.'!I308+'Rashodi po izvorima fin.'!I380</f>
        <v>21892.25</v>
      </c>
      <c r="J38" s="61">
        <f t="shared" si="0"/>
        <v>20.53922833352879</v>
      </c>
      <c r="K38" s="61">
        <f t="shared" si="1"/>
        <v>93.404940694598508</v>
      </c>
    </row>
    <row r="39" spans="1:11" s="91" customFormat="1" ht="13.2">
      <c r="A39" s="83"/>
      <c r="B39" s="83"/>
      <c r="C39" s="83"/>
      <c r="D39" s="92">
        <v>3239</v>
      </c>
      <c r="E39" s="92" t="s">
        <v>1280</v>
      </c>
      <c r="F39" s="93">
        <f>'Rashodi po izvorima fin.'!F39+'Rashodi po izvorima fin.'!F151+'Rashodi po izvorima fin.'!F218+'Rashodi po izvorima fin.'!F309+'Rashodi po izvorima fin.'!F381+'Rashodi po izvorima fin.'!F492+'Rashodi po izvorima fin.'!F100+'Rashodi po izvorima fin.'!F446</f>
        <v>50493</v>
      </c>
      <c r="G39" s="93">
        <f>'Rashodi po izvorima fin.'!G39+'Rashodi po izvorima fin.'!G151+'Rashodi po izvorima fin.'!G218+'Rashodi po izvorima fin.'!G309+'Rashodi po izvorima fin.'!G381+'Rashodi po izvorima fin.'!G492+'Rashodi po izvorima fin.'!G100+'Rashodi po izvorima fin.'!G446</f>
        <v>49705.077709204328</v>
      </c>
      <c r="H39" s="93">
        <f>'Rashodi po izvorima fin.'!H39+'Rashodi po izvorima fin.'!H151+'Rashodi po izvorima fin.'!H218+'Rashodi po izvorima fin.'!H309+'Rashodi po izvorima fin.'!H381+'Rashodi po izvorima fin.'!H492+'Rashodi po izvorima fin.'!H100+'Rashodi po izvorima fin.'!H446</f>
        <v>35013</v>
      </c>
      <c r="I39" s="93">
        <f>'Rashodi po izvorima fin.'!I39+'Rashodi po izvorima fin.'!I151+'Rashodi po izvorima fin.'!I218+'Rashodi po izvorima fin.'!I309+'Rashodi po izvorima fin.'!I381+'Rashodi po izvorima fin.'!I492+'Rashodi po izvorima fin.'!I100+'Rashodi po izvorima fin.'!I446</f>
        <v>19573.100000000002</v>
      </c>
      <c r="J39" s="61">
        <f t="shared" si="0"/>
        <v>38.763987087319038</v>
      </c>
      <c r="K39" s="61">
        <f t="shared" si="1"/>
        <v>55.902379116328227</v>
      </c>
    </row>
    <row r="40" spans="1:11" s="91" customFormat="1" ht="13.2">
      <c r="A40" s="83"/>
      <c r="B40" s="83"/>
      <c r="C40" s="113">
        <v>324</v>
      </c>
      <c r="D40" s="53"/>
      <c r="E40" s="53" t="s">
        <v>1350</v>
      </c>
      <c r="F40" s="62">
        <f>F41</f>
        <v>5913</v>
      </c>
      <c r="G40" s="62">
        <f>G41</f>
        <v>3848.9614440241553</v>
      </c>
      <c r="H40" s="62">
        <f>H41</f>
        <v>13136</v>
      </c>
      <c r="I40" s="62">
        <f>I41</f>
        <v>13251.16</v>
      </c>
      <c r="J40" s="61">
        <f t="shared" si="0"/>
        <v>224.10214780991038</v>
      </c>
      <c r="K40" s="61">
        <f t="shared" si="1"/>
        <v>100.8766747868453</v>
      </c>
    </row>
    <row r="41" spans="1:11" s="91" customFormat="1" ht="13.2">
      <c r="A41" s="83"/>
      <c r="B41" s="83"/>
      <c r="C41" s="83"/>
      <c r="D41" s="92">
        <v>3241</v>
      </c>
      <c r="E41" s="92" t="s">
        <v>1350</v>
      </c>
      <c r="F41" s="93">
        <f>'Rashodi po izvorima fin.'!F41+'Rashodi po izvorima fin.'!F153+'Rashodi po izvorima fin.'!F220+'Rashodi po izvorima fin.'!F383+'Rashodi po izvorima fin.'!F311+'Rashodi po izvorima fin.'!F494</f>
        <v>5913</v>
      </c>
      <c r="G41" s="93">
        <f>'Rashodi po izvorima fin.'!G41+'Rashodi po izvorima fin.'!G153+'Rashodi po izvorima fin.'!G220+'Rashodi po izvorima fin.'!G383+'Rashodi po izvorima fin.'!G311+'Rashodi po izvorima fin.'!G494</f>
        <v>3848.9614440241553</v>
      </c>
      <c r="H41" s="93">
        <f>'Rashodi po izvorima fin.'!H41+'Rashodi po izvorima fin.'!H153+'Rashodi po izvorima fin.'!H220+'Rashodi po izvorima fin.'!H383+'Rashodi po izvorima fin.'!H311+'Rashodi po izvorima fin.'!H494</f>
        <v>13136</v>
      </c>
      <c r="I41" s="93">
        <f>'Rashodi po izvorima fin.'!I41+'Rashodi po izvorima fin.'!I153+'Rashodi po izvorima fin.'!I220+'Rashodi po izvorima fin.'!I383+'Rashodi po izvorima fin.'!I311+'Rashodi po izvorima fin.'!I494</f>
        <v>13251.16</v>
      </c>
      <c r="J41" s="61">
        <f t="shared" si="0"/>
        <v>224.10214780991038</v>
      </c>
      <c r="K41" s="61">
        <f t="shared" si="1"/>
        <v>100.8766747868453</v>
      </c>
    </row>
    <row r="42" spans="1:11" s="91" customFormat="1" ht="13.2">
      <c r="A42" s="83"/>
      <c r="B42" s="83"/>
      <c r="C42" s="113">
        <v>329</v>
      </c>
      <c r="D42" s="53"/>
      <c r="E42" s="53" t="s">
        <v>1285</v>
      </c>
      <c r="F42" s="62">
        <f>SUM(F43:F48)</f>
        <v>77992.39</v>
      </c>
      <c r="G42" s="62">
        <f>SUM(G43:G48)</f>
        <v>182606.81451987525</v>
      </c>
      <c r="H42" s="62">
        <f>SUM(H43:H48)</f>
        <v>105218.64</v>
      </c>
      <c r="I42" s="62">
        <f>SUM(I43:I48)</f>
        <v>99984.88</v>
      </c>
      <c r="J42" s="61">
        <f t="shared" si="0"/>
        <v>128.19825113706605</v>
      </c>
      <c r="K42" s="61">
        <f t="shared" si="1"/>
        <v>95.02582432162211</v>
      </c>
    </row>
    <row r="43" spans="1:11" s="91" customFormat="1" ht="13.2">
      <c r="A43" s="83"/>
      <c r="B43" s="83"/>
      <c r="C43" s="83"/>
      <c r="D43" s="92">
        <v>3292</v>
      </c>
      <c r="E43" s="92" t="s">
        <v>1281</v>
      </c>
      <c r="F43" s="93">
        <f>'Rashodi po izvorima fin.'!F43+'Rashodi po izvorima fin.'!F155+'Rashodi po izvorima fin.'!F222+'Rashodi po izvorima fin.'!F313</f>
        <v>5789</v>
      </c>
      <c r="G43" s="93">
        <f>'Rashodi po izvorima fin.'!G43+'Rashodi po izvorima fin.'!G155+'Rashodi po izvorima fin.'!G222+'Rashodi po izvorima fin.'!G313</f>
        <v>6901.5860375605544</v>
      </c>
      <c r="H43" s="93">
        <f>'Rashodi po izvorima fin.'!H43+'Rashodi po izvorima fin.'!H155+'Rashodi po izvorima fin.'!H222+'Rashodi po izvorima fin.'!H313</f>
        <v>6997</v>
      </c>
      <c r="I43" s="93">
        <f>'Rashodi po izvorima fin.'!I43+'Rashodi po izvorima fin.'!I155+'Rashodi po izvorima fin.'!I222+'Rashodi po izvorima fin.'!I313</f>
        <v>6043.92</v>
      </c>
      <c r="J43" s="61">
        <f t="shared" si="0"/>
        <v>104.40352392468475</v>
      </c>
      <c r="K43" s="61">
        <f t="shared" si="1"/>
        <v>86.378733743032726</v>
      </c>
    </row>
    <row r="44" spans="1:11" s="91" customFormat="1" ht="13.2">
      <c r="A44" s="83"/>
      <c r="B44" s="83"/>
      <c r="C44" s="83"/>
      <c r="D44" s="92">
        <v>3293</v>
      </c>
      <c r="E44" s="92" t="s">
        <v>1298</v>
      </c>
      <c r="F44" s="93">
        <f>'Rashodi po izvorima fin.'!F44+'Rashodi po izvorima fin.'!F156+'Rashodi po izvorima fin.'!F223+'Rashodi po izvorima fin.'!F314+'Rashodi po izvorima fin.'!F385+'Rashodi po izvorima fin.'!F448+'Rashodi po izvorima fin.'!F496+'Rashodi po izvorima fin.'!F102</f>
        <v>24650.579999999998</v>
      </c>
      <c r="G44" s="93">
        <f>'Rashodi po izvorima fin.'!G44+'Rashodi po izvorima fin.'!G156+'Rashodi po izvorima fin.'!G223+'Rashodi po izvorima fin.'!G314+'Rashodi po izvorima fin.'!G385+'Rashodi po izvorima fin.'!G448+'Rashodi po izvorima fin.'!G496+'Rashodi po izvorima fin.'!G102</f>
        <v>19068.617691950363</v>
      </c>
      <c r="H44" s="93">
        <f>'Rashodi po izvorima fin.'!H44+'Rashodi po izvorima fin.'!H156+'Rashodi po izvorima fin.'!H223+'Rashodi po izvorima fin.'!H314+'Rashodi po izvorima fin.'!H385+'Rashodi po izvorima fin.'!H448+'Rashodi po izvorima fin.'!H496+'Rashodi po izvorima fin.'!H102</f>
        <v>52273</v>
      </c>
      <c r="I44" s="93">
        <f>'Rashodi po izvorima fin.'!I44+'Rashodi po izvorima fin.'!I156+'Rashodi po izvorima fin.'!I223+'Rashodi po izvorima fin.'!I314+'Rashodi po izvorima fin.'!I385+'Rashodi po izvorima fin.'!I448+'Rashodi po izvorima fin.'!I496+'Rashodi po izvorima fin.'!I102</f>
        <v>50510.09</v>
      </c>
      <c r="J44" s="61">
        <f t="shared" si="0"/>
        <v>204.90426594424957</v>
      </c>
      <c r="K44" s="61">
        <f t="shared" si="1"/>
        <v>96.627494117421989</v>
      </c>
    </row>
    <row r="45" spans="1:11" s="91" customFormat="1" ht="13.2">
      <c r="A45" s="83"/>
      <c r="B45" s="83"/>
      <c r="C45" s="83"/>
      <c r="D45" s="92">
        <v>3294</v>
      </c>
      <c r="E45" s="92" t="s">
        <v>1283</v>
      </c>
      <c r="F45" s="93">
        <f>'Rashodi po izvorima fin.'!F45+'Rashodi po izvorima fin.'!F157+'Rashodi po izvorima fin.'!F224+'Rashodi po izvorima fin.'!F386+'Rashodi po izvorima fin.'!F497+'Rashodi po izvorima fin.'!F315</f>
        <v>7797.8099999999995</v>
      </c>
      <c r="G45" s="93">
        <f>'Rashodi po izvorima fin.'!G45+'Rashodi po izvorima fin.'!G157+'Rashodi po izvorima fin.'!G224+'Rashodi po izvorima fin.'!G386+'Rashodi po izvorima fin.'!G497+'Rashodi po izvorima fin.'!G315</f>
        <v>4778.0211029265374</v>
      </c>
      <c r="H45" s="93">
        <f>'Rashodi po izvorima fin.'!H45+'Rashodi po izvorima fin.'!H157+'Rashodi po izvorima fin.'!H224+'Rashodi po izvorima fin.'!H386+'Rashodi po izvorima fin.'!H497+'Rashodi po izvorima fin.'!H315</f>
        <v>7312.6399999999994</v>
      </c>
      <c r="I45" s="93">
        <f>'Rashodi po izvorima fin.'!I45+'Rashodi po izvorima fin.'!I157+'Rashodi po izvorima fin.'!I224+'Rashodi po izvorima fin.'!I386+'Rashodi po izvorima fin.'!I497+'Rashodi po izvorima fin.'!I315</f>
        <v>6672.3</v>
      </c>
      <c r="J45" s="61">
        <f t="shared" si="0"/>
        <v>85.566332085547103</v>
      </c>
      <c r="K45" s="61">
        <f t="shared" si="1"/>
        <v>91.243381323297754</v>
      </c>
    </row>
    <row r="46" spans="1:11" s="91" customFormat="1" ht="13.2">
      <c r="A46" s="83"/>
      <c r="B46" s="83"/>
      <c r="C46" s="83"/>
      <c r="D46" s="92">
        <v>3295</v>
      </c>
      <c r="E46" s="92" t="s">
        <v>1284</v>
      </c>
      <c r="F46" s="93">
        <f>'Rashodi po izvorima fin.'!F46+'Rashodi po izvorima fin.'!F158+'Rashodi po izvorima fin.'!F225+'Rashodi po izvorima fin.'!F316+'Rashodi po izvorima fin.'!F387+'Rashodi po izvorima fin.'!F498</f>
        <v>8338</v>
      </c>
      <c r="G46" s="93">
        <f>'Rashodi po izvorima fin.'!G46+'Rashodi po izvorima fin.'!G158+'Rashodi po izvorima fin.'!G225+'Rashodi po izvorima fin.'!G316+'Rashodi po izvorima fin.'!G387+'Rashodi po izvorima fin.'!G498</f>
        <v>109755.91233658502</v>
      </c>
      <c r="H46" s="93">
        <f>'Rashodi po izvorima fin.'!H46+'Rashodi po izvorima fin.'!H158+'Rashodi po izvorima fin.'!H225+'Rashodi po izvorima fin.'!H316+'Rashodi po izvorima fin.'!H387+'Rashodi po izvorima fin.'!H498</f>
        <v>10261</v>
      </c>
      <c r="I46" s="93">
        <f>'Rashodi po izvorima fin.'!I46+'Rashodi po izvorima fin.'!I158+'Rashodi po izvorima fin.'!I225+'Rashodi po izvorima fin.'!I316+'Rashodi po izvorima fin.'!I387+'Rashodi po izvorima fin.'!I498</f>
        <v>9894.3499999999985</v>
      </c>
      <c r="J46" s="61">
        <f t="shared" si="0"/>
        <v>118.6657471815783</v>
      </c>
      <c r="K46" s="61">
        <f t="shared" si="1"/>
        <v>96.426761524217895</v>
      </c>
    </row>
    <row r="47" spans="1:11" s="91" customFormat="1" ht="13.2">
      <c r="A47" s="83"/>
      <c r="B47" s="83"/>
      <c r="C47" s="83"/>
      <c r="D47" s="92">
        <v>3296</v>
      </c>
      <c r="E47" s="92" t="s">
        <v>1425</v>
      </c>
      <c r="F47" s="93">
        <f>'Rashodi po izvorima fin.'!F226+'Rashodi po izvorima fin.'!F47+'Rashodi po izvorima fin.'!F317</f>
        <v>511</v>
      </c>
      <c r="G47" s="93">
        <f>'Rashodi po izvorima fin.'!G226+'Rashodi po izvorima fin.'!G47+'Rashodi po izvorima fin.'!G317</f>
        <v>26800</v>
      </c>
      <c r="H47" s="93">
        <f>'Rashodi po izvorima fin.'!H226+'Rashodi po izvorima fin.'!H47+'Rashodi po izvorima fin.'!H317</f>
        <v>1918</v>
      </c>
      <c r="I47" s="93">
        <f>'Rashodi po izvorima fin.'!I226+'Rashodi po izvorima fin.'!I47+'Rashodi po izvorima fin.'!I317</f>
        <v>1918.08</v>
      </c>
      <c r="J47" s="61">
        <f t="shared" si="0"/>
        <v>375.35812133072403</v>
      </c>
      <c r="K47" s="61">
        <f t="shared" si="1"/>
        <v>100.00417101147028</v>
      </c>
    </row>
    <row r="48" spans="1:11" s="91" customFormat="1" ht="13.2">
      <c r="A48" s="83"/>
      <c r="B48" s="83"/>
      <c r="C48" s="83"/>
      <c r="D48" s="92">
        <v>3299</v>
      </c>
      <c r="E48" s="92" t="s">
        <v>1285</v>
      </c>
      <c r="F48" s="93">
        <f>'Rashodi po izvorima fin.'!F48+'Rashodi po izvorima fin.'!F159+'Rashodi po izvorima fin.'!F227+'Rashodi po izvorima fin.'!F388+'Rashodi po izvorima fin.'!F499+'Rashodi po izvorima fin.'!F318</f>
        <v>30906</v>
      </c>
      <c r="G48" s="93">
        <f>'Rashodi po izvorima fin.'!G48+'Rashodi po izvorima fin.'!G159+'Rashodi po izvorima fin.'!G227+'Rashodi po izvorima fin.'!G388+'Rashodi po izvorima fin.'!G499+'Rashodi po izvorima fin.'!G318</f>
        <v>15302.677350852744</v>
      </c>
      <c r="H48" s="93">
        <f>'Rashodi po izvorima fin.'!H48+'Rashodi po izvorima fin.'!H159+'Rashodi po izvorima fin.'!H227+'Rashodi po izvorima fin.'!H388+'Rashodi po izvorima fin.'!H499+'Rashodi po izvorima fin.'!H318</f>
        <v>26457</v>
      </c>
      <c r="I48" s="93">
        <f>'Rashodi po izvorima fin.'!I48+'Rashodi po izvorima fin.'!I159+'Rashodi po izvorima fin.'!I227+'Rashodi po izvorima fin.'!I388+'Rashodi po izvorima fin.'!I499+'Rashodi po izvorima fin.'!I318</f>
        <v>24946.14</v>
      </c>
      <c r="J48" s="61">
        <f t="shared" si="0"/>
        <v>80.71617161716172</v>
      </c>
      <c r="K48" s="61">
        <f t="shared" si="1"/>
        <v>94.289375212609144</v>
      </c>
    </row>
    <row r="49" spans="1:11" s="91" customFormat="1" ht="13.2">
      <c r="A49" s="83"/>
      <c r="B49" s="113">
        <v>34</v>
      </c>
      <c r="C49" s="83"/>
      <c r="D49" s="53"/>
      <c r="E49" s="53" t="s">
        <v>1343</v>
      </c>
      <c r="F49" s="62">
        <f>F50</f>
        <v>14288</v>
      </c>
      <c r="G49" s="62">
        <f>G50</f>
        <v>6674.2133519145264</v>
      </c>
      <c r="H49" s="62">
        <f>H50</f>
        <v>6556</v>
      </c>
      <c r="I49" s="62">
        <f>I50</f>
        <v>7666.82</v>
      </c>
      <c r="J49" s="61">
        <f t="shared" si="0"/>
        <v>53.659154535274354</v>
      </c>
      <c r="K49" s="61">
        <f t="shared" si="1"/>
        <v>116.94356314826113</v>
      </c>
    </row>
    <row r="50" spans="1:11" s="91" customFormat="1" ht="13.2">
      <c r="A50" s="83"/>
      <c r="B50" s="83"/>
      <c r="C50" s="113">
        <v>343</v>
      </c>
      <c r="D50" s="53"/>
      <c r="E50" s="53" t="s">
        <v>1344</v>
      </c>
      <c r="F50" s="62">
        <f>SUM(F51:F54)</f>
        <v>14288</v>
      </c>
      <c r="G50" s="62">
        <f>SUM(G51:G54)</f>
        <v>6674.2133519145264</v>
      </c>
      <c r="H50" s="62">
        <f>SUM(H51:H54)</f>
        <v>6556</v>
      </c>
      <c r="I50" s="62">
        <f>SUM(I51:I54)</f>
        <v>7666.82</v>
      </c>
      <c r="J50" s="61">
        <f t="shared" si="0"/>
        <v>53.659154535274354</v>
      </c>
      <c r="K50" s="61">
        <f t="shared" si="1"/>
        <v>116.94356314826113</v>
      </c>
    </row>
    <row r="51" spans="1:11" s="91" customFormat="1" ht="13.2">
      <c r="A51" s="83"/>
      <c r="B51" s="83"/>
      <c r="C51" s="83"/>
      <c r="D51" s="92">
        <v>3431</v>
      </c>
      <c r="E51" s="92" t="s">
        <v>1286</v>
      </c>
      <c r="F51" s="93">
        <f>'Rashodi po izvorima fin.'!F51+'Rashodi po izvorima fin.'!F162+'Rashodi po izvorima fin.'!F230+'Rashodi po izvorima fin.'!F391+'Rashodi po izvorima fin.'!F321</f>
        <v>2824</v>
      </c>
      <c r="G51" s="93">
        <f>'Rashodi po izvorima fin.'!G51+'Rashodi po izvorima fin.'!G162+'Rashodi po izvorima fin.'!G230+'Rashodi po izvorima fin.'!G391+'Rashodi po izvorima fin.'!G321</f>
        <v>4550.6737009755125</v>
      </c>
      <c r="H51" s="93">
        <f>'Rashodi po izvorima fin.'!H51+'Rashodi po izvorima fin.'!H162+'Rashodi po izvorima fin.'!H230+'Rashodi po izvorima fin.'!H391+'Rashodi po izvorima fin.'!H321</f>
        <v>4511</v>
      </c>
      <c r="I51" s="93">
        <f>'Rashodi po izvorima fin.'!I51+'Rashodi po izvorima fin.'!I162+'Rashodi po izvorima fin.'!I230+'Rashodi po izvorima fin.'!I391+'Rashodi po izvorima fin.'!I321</f>
        <v>4841.6499999999996</v>
      </c>
      <c r="J51" s="61">
        <f t="shared" si="0"/>
        <v>171.44652974504248</v>
      </c>
      <c r="K51" s="61">
        <f t="shared" si="1"/>
        <v>107.32986034138771</v>
      </c>
    </row>
    <row r="52" spans="1:11" s="91" customFormat="1" ht="17.25" customHeight="1">
      <c r="A52" s="83"/>
      <c r="B52" s="83"/>
      <c r="C52" s="83"/>
      <c r="D52" s="92">
        <v>3432</v>
      </c>
      <c r="E52" s="92" t="s">
        <v>1299</v>
      </c>
      <c r="F52" s="93">
        <f>'Rashodi po izvorima fin.'!F52+'Rashodi po izvorima fin.'!F163+'Rashodi po izvorima fin.'!F231+'Rashodi po izvorima fin.'!F322+'Rashodi po izvorima fin.'!F392</f>
        <v>10335</v>
      </c>
      <c r="G52" s="93">
        <f>'Rashodi po izvorima fin.'!G52+'Rashodi po izvorima fin.'!G163+'Rashodi po izvorima fin.'!G231+'Rashodi po izvorima fin.'!G322+'Rashodi po izvorima fin.'!G392</f>
        <v>0</v>
      </c>
      <c r="H52" s="93">
        <f>'Rashodi po izvorima fin.'!H52+'Rashodi po izvorima fin.'!H163+'Rashodi po izvorima fin.'!H231+'Rashodi po izvorima fin.'!H322+'Rashodi po izvorima fin.'!H392</f>
        <v>0</v>
      </c>
      <c r="I52" s="93">
        <f>'Rashodi po izvorima fin.'!I52+'Rashodi po izvorima fin.'!I163+'Rashodi po izvorima fin.'!I231+'Rashodi po izvorima fin.'!I322+'Rashodi po izvorima fin.'!I392</f>
        <v>780.1</v>
      </c>
      <c r="J52" s="61">
        <f t="shared" si="0"/>
        <v>7.5481373971940009</v>
      </c>
      <c r="K52" s="61" t="e">
        <f t="shared" si="1"/>
        <v>#DIV/0!</v>
      </c>
    </row>
    <row r="53" spans="1:11" s="91" customFormat="1" ht="13.2">
      <c r="A53" s="83"/>
      <c r="B53" s="83"/>
      <c r="C53" s="83"/>
      <c r="D53" s="92">
        <v>3433</v>
      </c>
      <c r="E53" s="92" t="s">
        <v>1408</v>
      </c>
      <c r="F53" s="93">
        <f>'Rashodi po izvorima fin.'!F53+'Rashodi po izvorima fin.'!F164+'Rashodi po izvorima fin.'!F232+'Rashodi po izvorima fin.'!F323</f>
        <v>1129</v>
      </c>
      <c r="G53" s="93">
        <f>'Rashodi po izvorima fin.'!G53+'Rashodi po izvorima fin.'!G164+'Rashodi po izvorima fin.'!G232+'Rashodi po izvorima fin.'!G323</f>
        <v>2123.5396509390139</v>
      </c>
      <c r="H53" s="93">
        <f>'Rashodi po izvorima fin.'!H53+'Rashodi po izvorima fin.'!H164+'Rashodi po izvorima fin.'!H232+'Rashodi po izvorima fin.'!H323</f>
        <v>2045</v>
      </c>
      <c r="I53" s="93">
        <f>'Rashodi po izvorima fin.'!I53+'Rashodi po izvorima fin.'!I164+'Rashodi po izvorima fin.'!I232+'Rashodi po izvorima fin.'!I323</f>
        <v>2045.07</v>
      </c>
      <c r="J53" s="61">
        <f t="shared" si="0"/>
        <v>181.13994685562446</v>
      </c>
      <c r="K53" s="61">
        <f t="shared" si="1"/>
        <v>100.0034229828851</v>
      </c>
    </row>
    <row r="54" spans="1:11" s="91" customFormat="1" ht="13.2" hidden="1">
      <c r="A54" s="83"/>
      <c r="B54" s="83"/>
      <c r="C54" s="83"/>
      <c r="D54" s="92">
        <v>3434</v>
      </c>
      <c r="E54" s="92" t="s">
        <v>1300</v>
      </c>
      <c r="F54" s="93">
        <f>'Rashodi po izvorima fin.'!F165+'Rashodi po izvorima fin.'!F233</f>
        <v>0</v>
      </c>
      <c r="G54" s="93">
        <f>'Rashodi po izvorima fin.'!G165+'Rashodi po izvorima fin.'!G233</f>
        <v>0</v>
      </c>
      <c r="H54" s="93">
        <f>'Rashodi po izvorima fin.'!H165+'Rashodi po izvorima fin.'!H233</f>
        <v>0</v>
      </c>
      <c r="I54" s="93">
        <f>'Rashodi po izvorima fin.'!I165+'Rashodi po izvorima fin.'!I233</f>
        <v>0</v>
      </c>
      <c r="J54" s="61" t="e">
        <f t="shared" si="0"/>
        <v>#DIV/0!</v>
      </c>
      <c r="K54" s="61" t="e">
        <f t="shared" si="1"/>
        <v>#DIV/0!</v>
      </c>
    </row>
    <row r="55" spans="1:11" s="94" customFormat="1" ht="13.2">
      <c r="A55" s="113"/>
      <c r="B55" s="113">
        <v>35</v>
      </c>
      <c r="C55" s="113"/>
      <c r="D55" s="53"/>
      <c r="E55" s="53" t="s">
        <v>1537</v>
      </c>
      <c r="F55" s="62">
        <f t="shared" ref="F55:I56" si="2">F56</f>
        <v>505912.04</v>
      </c>
      <c r="G55" s="62">
        <f t="shared" si="2"/>
        <v>0</v>
      </c>
      <c r="H55" s="62">
        <f t="shared" si="2"/>
        <v>11921</v>
      </c>
      <c r="I55" s="62">
        <f t="shared" si="2"/>
        <v>11921.25</v>
      </c>
      <c r="J55" s="61">
        <f t="shared" si="0"/>
        <v>2.3563878811818753</v>
      </c>
      <c r="K55" s="61">
        <f t="shared" si="1"/>
        <v>100.00209713950173</v>
      </c>
    </row>
    <row r="56" spans="1:11" s="94" customFormat="1" ht="13.2">
      <c r="A56" s="113"/>
      <c r="B56" s="113"/>
      <c r="C56" s="113">
        <v>353</v>
      </c>
      <c r="D56" s="53"/>
      <c r="E56" s="53" t="s">
        <v>1537</v>
      </c>
      <c r="F56" s="62">
        <f t="shared" si="2"/>
        <v>505912.04</v>
      </c>
      <c r="G56" s="62">
        <f t="shared" si="2"/>
        <v>0</v>
      </c>
      <c r="H56" s="62">
        <f t="shared" si="2"/>
        <v>11921</v>
      </c>
      <c r="I56" s="62">
        <f t="shared" si="2"/>
        <v>11921.25</v>
      </c>
      <c r="J56" s="61">
        <f t="shared" si="0"/>
        <v>2.3563878811818753</v>
      </c>
      <c r="K56" s="61">
        <f t="shared" si="1"/>
        <v>100.00209713950173</v>
      </c>
    </row>
    <row r="57" spans="1:11" s="115" customFormat="1" ht="15" customHeight="1">
      <c r="A57" s="110"/>
      <c r="B57" s="110"/>
      <c r="C57" s="110"/>
      <c r="D57" s="114">
        <v>3531</v>
      </c>
      <c r="E57" s="84" t="s">
        <v>1537</v>
      </c>
      <c r="F57" s="85">
        <f>'Rashodi po izvorima fin.'!F236+'Rashodi po izvorima fin.'!F451+'Rashodi po izvorima fin.'!F105+'Rashodi po izvorima fin.'!F326</f>
        <v>505912.04</v>
      </c>
      <c r="G57" s="85">
        <f>'Rashodi po izvorima fin.'!G236+'Rashodi po izvorima fin.'!G451+'Rashodi po izvorima fin.'!G105+'Rashodi po izvorima fin.'!G326</f>
        <v>0</v>
      </c>
      <c r="H57" s="85">
        <f>'Rashodi po izvorima fin.'!H236+'Rashodi po izvorima fin.'!H451+'Rashodi po izvorima fin.'!H105+'Rashodi po izvorima fin.'!H326</f>
        <v>11921</v>
      </c>
      <c r="I57" s="85">
        <f>'Rashodi po izvorima fin.'!I236+'Rashodi po izvorima fin.'!I451+'Rashodi po izvorima fin.'!I105+'Rashodi po izvorima fin.'!I326</f>
        <v>11921.25</v>
      </c>
      <c r="J57" s="61">
        <f t="shared" si="0"/>
        <v>2.3563878811818753</v>
      </c>
      <c r="K57" s="61">
        <f t="shared" si="1"/>
        <v>100.00209713950173</v>
      </c>
    </row>
    <row r="58" spans="1:11" s="91" customFormat="1" ht="13.2">
      <c r="A58" s="83"/>
      <c r="B58" s="113">
        <v>36</v>
      </c>
      <c r="C58" s="83"/>
      <c r="D58" s="53"/>
      <c r="E58" s="53" t="s">
        <v>1391</v>
      </c>
      <c r="F58" s="62">
        <f>F59+F61</f>
        <v>344681.29</v>
      </c>
      <c r="G58" s="62">
        <f>G59+G61</f>
        <v>42471.298692680335</v>
      </c>
      <c r="H58" s="62">
        <f>H59+H61</f>
        <v>57739</v>
      </c>
      <c r="I58" s="62">
        <f>I59+I61</f>
        <v>57739.18</v>
      </c>
      <c r="J58" s="61">
        <f t="shared" si="0"/>
        <v>16.751469161555015</v>
      </c>
      <c r="K58" s="61">
        <f t="shared" si="1"/>
        <v>100.00031174769219</v>
      </c>
    </row>
    <row r="59" spans="1:11" s="91" customFormat="1" ht="13.2">
      <c r="A59" s="83"/>
      <c r="B59" s="83"/>
      <c r="C59" s="113">
        <v>361</v>
      </c>
      <c r="D59" s="53"/>
      <c r="E59" s="53" t="s">
        <v>1391</v>
      </c>
      <c r="F59" s="62">
        <f>F60</f>
        <v>118859.64</v>
      </c>
      <c r="G59" s="62">
        <f>G60</f>
        <v>0</v>
      </c>
      <c r="H59" s="62">
        <f>H60</f>
        <v>0</v>
      </c>
      <c r="I59" s="62">
        <f>I60</f>
        <v>0</v>
      </c>
      <c r="J59" s="61">
        <f t="shared" si="0"/>
        <v>0</v>
      </c>
      <c r="K59" s="61" t="e">
        <f t="shared" si="1"/>
        <v>#DIV/0!</v>
      </c>
    </row>
    <row r="60" spans="1:11" s="115" customFormat="1" ht="15" customHeight="1">
      <c r="A60" s="110"/>
      <c r="B60" s="110"/>
      <c r="C60" s="110"/>
      <c r="D60" s="114">
        <v>3611</v>
      </c>
      <c r="E60" s="84" t="s">
        <v>1600</v>
      </c>
      <c r="F60" s="85">
        <f>'Rashodi po izvorima fin.'!F239+'Rashodi po izvorima fin.'!F329+'Rashodi po izvorima fin.'!F395</f>
        <v>118859.64</v>
      </c>
      <c r="G60" s="85">
        <f>'Rashodi po izvorima fin.'!G239+'Rashodi po izvorima fin.'!G329+'Rashodi po izvorima fin.'!G395</f>
        <v>0</v>
      </c>
      <c r="H60" s="85">
        <f>'Rashodi po izvorima fin.'!H239+'Rashodi po izvorima fin.'!H329+'Rashodi po izvorima fin.'!H395</f>
        <v>0</v>
      </c>
      <c r="I60" s="85">
        <f>'Rashodi po izvorima fin.'!I239+'Rashodi po izvorima fin.'!I329+'Rashodi po izvorima fin.'!I395</f>
        <v>0</v>
      </c>
      <c r="J60" s="61">
        <f t="shared" si="0"/>
        <v>0</v>
      </c>
      <c r="K60" s="61" t="e">
        <f t="shared" si="1"/>
        <v>#DIV/0!</v>
      </c>
    </row>
    <row r="61" spans="1:11" s="91" customFormat="1" ht="13.2">
      <c r="A61" s="83"/>
      <c r="B61" s="83"/>
      <c r="C61" s="113">
        <v>369</v>
      </c>
      <c r="D61" s="113"/>
      <c r="E61" s="53" t="s">
        <v>1301</v>
      </c>
      <c r="F61" s="62">
        <f>F62+F63+F64</f>
        <v>225821.65</v>
      </c>
      <c r="G61" s="62">
        <f>G62+G63+G64</f>
        <v>42471.298692680335</v>
      </c>
      <c r="H61" s="62">
        <f>H62+H63+H64</f>
        <v>57739</v>
      </c>
      <c r="I61" s="62">
        <f>I62+I63+I64</f>
        <v>57739.18</v>
      </c>
      <c r="J61" s="61">
        <f t="shared" si="0"/>
        <v>25.568487343883987</v>
      </c>
      <c r="K61" s="61">
        <f t="shared" si="1"/>
        <v>100.00031174769219</v>
      </c>
    </row>
    <row r="62" spans="1:11" s="91" customFormat="1" ht="13.2">
      <c r="A62" s="83"/>
      <c r="B62" s="83"/>
      <c r="C62" s="83"/>
      <c r="D62" s="92">
        <v>3691</v>
      </c>
      <c r="E62" s="92" t="s">
        <v>1601</v>
      </c>
      <c r="F62" s="93">
        <f>'Rashodi po izvorima fin.'!F168+'Rashodi po izvorima fin.'!F241+'Rashodi po izvorima fin.'!F108+'Rashodi po izvorima fin.'!F397+'Rashodi po izvorima fin.'!F331</f>
        <v>49567.15</v>
      </c>
      <c r="G62" s="93">
        <f>'Rashodi po izvorima fin.'!G168+'Rashodi po izvorima fin.'!G241+'Rashodi po izvorima fin.'!G108+'Rashodi po izvorima fin.'!G397+'Rashodi po izvorima fin.'!G331</f>
        <v>42471.298692680335</v>
      </c>
      <c r="H62" s="93">
        <f>'Rashodi po izvorima fin.'!H168+'Rashodi po izvorima fin.'!H241+'Rashodi po izvorima fin.'!H108+'Rashodi po izvorima fin.'!H397+'Rashodi po izvorima fin.'!H331</f>
        <v>57739</v>
      </c>
      <c r="I62" s="93">
        <f>'Rashodi po izvorima fin.'!I168+'Rashodi po izvorima fin.'!I241+'Rashodi po izvorima fin.'!I108+'Rashodi po izvorima fin.'!I397+'Rashodi po izvorima fin.'!I331</f>
        <v>57739.18</v>
      </c>
      <c r="J62" s="61">
        <f t="shared" si="0"/>
        <v>116.48678610733117</v>
      </c>
      <c r="K62" s="61">
        <f t="shared" si="1"/>
        <v>100.00031174769219</v>
      </c>
    </row>
    <row r="63" spans="1:11" s="91" customFormat="1" ht="13.2">
      <c r="A63" s="83"/>
      <c r="B63" s="83"/>
      <c r="C63" s="83"/>
      <c r="D63" s="92">
        <v>3693</v>
      </c>
      <c r="E63" s="92" t="s">
        <v>1504</v>
      </c>
      <c r="F63" s="93">
        <f>'Rashodi po izvorima fin.'!F454+'Rashodi po izvorima fin.'!F332</f>
        <v>176254.5</v>
      </c>
      <c r="G63" s="93">
        <f>'Rashodi po izvorima fin.'!G454+'Rashodi po izvorima fin.'!G332</f>
        <v>0</v>
      </c>
      <c r="H63" s="93">
        <f>'Rashodi po izvorima fin.'!H454+'Rashodi po izvorima fin.'!H332</f>
        <v>0</v>
      </c>
      <c r="I63" s="93">
        <f>'Rashodi po izvorima fin.'!I454+'Rashodi po izvorima fin.'!I332</f>
        <v>0</v>
      </c>
      <c r="J63" s="61">
        <f t="shared" si="0"/>
        <v>0</v>
      </c>
      <c r="K63" s="61" t="e">
        <f t="shared" si="1"/>
        <v>#DIV/0!</v>
      </c>
    </row>
    <row r="64" spans="1:11" s="91" customFormat="1" ht="13.2" hidden="1">
      <c r="A64" s="83"/>
      <c r="B64" s="83"/>
      <c r="C64" s="83"/>
      <c r="D64" s="92">
        <v>3694</v>
      </c>
      <c r="E64" s="92" t="s">
        <v>1597</v>
      </c>
      <c r="F64" s="93">
        <f>'Rashodi po izvorima fin.'!F333</f>
        <v>0</v>
      </c>
      <c r="G64" s="93">
        <f>'Rashodi po izvorima fin.'!G333</f>
        <v>0</v>
      </c>
      <c r="H64" s="93">
        <f>'Rashodi po izvorima fin.'!H333</f>
        <v>0</v>
      </c>
      <c r="I64" s="93">
        <f>'Rashodi po izvorima fin.'!I333</f>
        <v>0</v>
      </c>
      <c r="J64" s="61" t="e">
        <f t="shared" si="0"/>
        <v>#DIV/0!</v>
      </c>
      <c r="K64" s="61" t="e">
        <f t="shared" si="1"/>
        <v>#DIV/0!</v>
      </c>
    </row>
    <row r="65" spans="1:11" s="91" customFormat="1" ht="14.25" customHeight="1">
      <c r="A65" s="83"/>
      <c r="B65" s="113">
        <v>37</v>
      </c>
      <c r="C65" s="83"/>
      <c r="D65" s="53"/>
      <c r="E65" s="53" t="s">
        <v>1353</v>
      </c>
      <c r="F65" s="62">
        <f>F66</f>
        <v>4243</v>
      </c>
      <c r="G65" s="62">
        <f>G66</f>
        <v>5378.4210631096958</v>
      </c>
      <c r="H65" s="62">
        <f>H66</f>
        <v>2172</v>
      </c>
      <c r="I65" s="62">
        <f>I66</f>
        <v>1139.82</v>
      </c>
      <c r="J65" s="61">
        <f t="shared" si="0"/>
        <v>26.863539948149896</v>
      </c>
      <c r="K65" s="61">
        <f t="shared" si="1"/>
        <v>52.47790055248619</v>
      </c>
    </row>
    <row r="66" spans="1:11" s="91" customFormat="1" ht="17.25" customHeight="1">
      <c r="A66" s="83"/>
      <c r="B66" s="83"/>
      <c r="C66" s="113">
        <v>372</v>
      </c>
      <c r="D66" s="53"/>
      <c r="E66" s="53" t="s">
        <v>1353</v>
      </c>
      <c r="F66" s="62">
        <f>SUM(F67:F68)</f>
        <v>4243</v>
      </c>
      <c r="G66" s="62">
        <f>SUM(G67:G68)</f>
        <v>5378.4210631096958</v>
      </c>
      <c r="H66" s="62">
        <f>SUM(H67:H68)</f>
        <v>2172</v>
      </c>
      <c r="I66" s="62">
        <f>SUM(I67:I68)</f>
        <v>1139.82</v>
      </c>
      <c r="J66" s="61">
        <f t="shared" si="0"/>
        <v>26.863539948149896</v>
      </c>
      <c r="K66" s="61">
        <f t="shared" si="1"/>
        <v>52.47790055248619</v>
      </c>
    </row>
    <row r="67" spans="1:11" s="91" customFormat="1" ht="13.2">
      <c r="A67" s="83"/>
      <c r="B67" s="83"/>
      <c r="C67" s="83"/>
      <c r="D67" s="92">
        <v>3721</v>
      </c>
      <c r="E67" s="92" t="s">
        <v>1389</v>
      </c>
      <c r="F67" s="93">
        <f>'Rashodi po izvorima fin.'!F244+'Rashodi po izvorima fin.'!F400+'Rashodi po izvorima fin.'!F56</f>
        <v>4243</v>
      </c>
      <c r="G67" s="93">
        <f>'Rashodi po izvorima fin.'!G244+'Rashodi po izvorima fin.'!G400+'Rashodi po izvorima fin.'!G56</f>
        <v>5378.4210631096958</v>
      </c>
      <c r="H67" s="93">
        <f>'Rashodi po izvorima fin.'!H244+'Rashodi po izvorima fin.'!H400+'Rashodi po izvorima fin.'!H56</f>
        <v>2172</v>
      </c>
      <c r="I67" s="93">
        <f>'Rashodi po izvorima fin.'!I244+'Rashodi po izvorima fin.'!I400+'Rashodi po izvorima fin.'!I56</f>
        <v>1139.82</v>
      </c>
      <c r="J67" s="61">
        <f t="shared" si="0"/>
        <v>26.863539948149896</v>
      </c>
      <c r="K67" s="61">
        <f t="shared" si="1"/>
        <v>52.47790055248619</v>
      </c>
    </row>
    <row r="68" spans="1:11" s="91" customFormat="1" ht="13.2" hidden="1">
      <c r="A68" s="83"/>
      <c r="B68" s="83"/>
      <c r="C68" s="83"/>
      <c r="D68" s="92">
        <v>3722</v>
      </c>
      <c r="E68" s="92" t="s">
        <v>1308</v>
      </c>
      <c r="F68" s="93">
        <f>'Rashodi po izvorima fin.'!F245</f>
        <v>0</v>
      </c>
      <c r="G68" s="93">
        <f>'Rashodi po izvorima fin.'!G245</f>
        <v>0</v>
      </c>
      <c r="H68" s="93">
        <f>'Rashodi po izvorima fin.'!H245</f>
        <v>0</v>
      </c>
      <c r="I68" s="93">
        <f>'Rashodi po izvorima fin.'!I245</f>
        <v>0</v>
      </c>
      <c r="J68" s="61" t="e">
        <f t="shared" si="0"/>
        <v>#DIV/0!</v>
      </c>
      <c r="K68" s="61" t="e">
        <f t="shared" si="1"/>
        <v>#DIV/0!</v>
      </c>
    </row>
    <row r="69" spans="1:11" s="91" customFormat="1" ht="13.2">
      <c r="A69" s="83"/>
      <c r="B69" s="113">
        <v>38</v>
      </c>
      <c r="C69" s="83"/>
      <c r="D69" s="53"/>
      <c r="E69" s="53" t="s">
        <v>1352</v>
      </c>
      <c r="F69" s="62">
        <f>F70+F74</f>
        <v>130963.68000000001</v>
      </c>
      <c r="G69" s="62">
        <f>G70+G74</f>
        <v>9954.2106310969539</v>
      </c>
      <c r="H69" s="62">
        <f>H70+H74</f>
        <v>15716</v>
      </c>
      <c r="I69" s="62">
        <f>I70+I74</f>
        <v>13995.28</v>
      </c>
      <c r="J69" s="61">
        <f t="shared" si="0"/>
        <v>10.686382667316616</v>
      </c>
      <c r="K69" s="61">
        <f t="shared" si="1"/>
        <v>89.051158055484862</v>
      </c>
    </row>
    <row r="70" spans="1:11" s="91" customFormat="1" ht="13.2">
      <c r="A70" s="83"/>
      <c r="B70" s="83"/>
      <c r="C70" s="113">
        <v>381</v>
      </c>
      <c r="D70" s="53"/>
      <c r="E70" s="53" t="s">
        <v>1340</v>
      </c>
      <c r="F70" s="62">
        <f>F71+F72+F73</f>
        <v>130963.68000000001</v>
      </c>
      <c r="G70" s="62">
        <f>G71+G72+G73</f>
        <v>9954.2106310969539</v>
      </c>
      <c r="H70" s="62">
        <f>H71+H72+H73</f>
        <v>15716</v>
      </c>
      <c r="I70" s="62">
        <f>I71+I72+I73</f>
        <v>13995.28</v>
      </c>
      <c r="J70" s="61">
        <f t="shared" ref="J70:J101" si="3">I70/F70*100</f>
        <v>10.686382667316616</v>
      </c>
      <c r="K70" s="61">
        <f t="shared" ref="K70:K100" si="4">I70/H70*100</f>
        <v>89.051158055484862</v>
      </c>
    </row>
    <row r="71" spans="1:11" s="91" customFormat="1" ht="13.2">
      <c r="A71" s="83"/>
      <c r="B71" s="83"/>
      <c r="C71" s="83"/>
      <c r="D71" s="92">
        <v>3811</v>
      </c>
      <c r="E71" s="92" t="s">
        <v>1309</v>
      </c>
      <c r="F71" s="93">
        <f>'Rashodi po izvorima fin.'!F171+'Rashodi po izvorima fin.'!F248+'Rashodi po izvorima fin.'!F403</f>
        <v>3517</v>
      </c>
      <c r="G71" s="93">
        <f>'Rashodi po izvorima fin.'!G171+'Rashodi po izvorima fin.'!G248+'Rashodi po izvorima fin.'!G403</f>
        <v>5308.9123365850419</v>
      </c>
      <c r="H71" s="93">
        <f>'Rashodi po izvorima fin.'!H171+'Rashodi po izvorima fin.'!H248+'Rashodi po izvorima fin.'!H403</f>
        <v>5500</v>
      </c>
      <c r="I71" s="93">
        <f>'Rashodi po izvorima fin.'!I171+'Rashodi po izvorima fin.'!I248+'Rashodi po izvorima fin.'!I403</f>
        <v>3791.43</v>
      </c>
      <c r="J71" s="61">
        <f t="shared" si="3"/>
        <v>107.80295706568097</v>
      </c>
      <c r="K71" s="61">
        <f t="shared" si="4"/>
        <v>68.935090909090903</v>
      </c>
    </row>
    <row r="72" spans="1:11" s="91" customFormat="1" ht="13.2">
      <c r="A72" s="83"/>
      <c r="B72" s="83"/>
      <c r="C72" s="83"/>
      <c r="D72" s="92">
        <v>3812</v>
      </c>
      <c r="E72" s="92" t="s">
        <v>1404</v>
      </c>
      <c r="F72" s="93">
        <f>'Rashodi po izvorima fin.'!F172+'Rashodi po izvorima fin.'!F249+'Rashodi po izvorima fin.'!F59+'Rashodi po izvorima fin.'!F502</f>
        <v>7822</v>
      </c>
      <c r="G72" s="93">
        <f>'Rashodi po izvorima fin.'!G172+'Rashodi po izvorima fin.'!G249+'Rashodi po izvorima fin.'!G59+'Rashodi po izvorima fin.'!G502</f>
        <v>4645.298294511912</v>
      </c>
      <c r="H72" s="93">
        <f>'Rashodi po izvorima fin.'!H172+'Rashodi po izvorima fin.'!H249+'Rashodi po izvorima fin.'!H59+'Rashodi po izvorima fin.'!H502</f>
        <v>10216</v>
      </c>
      <c r="I72" s="93">
        <f>'Rashodi po izvorima fin.'!I172+'Rashodi po izvorima fin.'!I249+'Rashodi po izvorima fin.'!I59+'Rashodi po izvorima fin.'!I502</f>
        <v>10203.85</v>
      </c>
      <c r="J72" s="61">
        <f t="shared" si="3"/>
        <v>130.45065200715931</v>
      </c>
      <c r="K72" s="61">
        <f t="shared" si="4"/>
        <v>99.881068911511363</v>
      </c>
    </row>
    <row r="73" spans="1:11" s="91" customFormat="1" ht="13.2">
      <c r="A73" s="83"/>
      <c r="B73" s="83"/>
      <c r="C73" s="83"/>
      <c r="D73" s="92">
        <v>3813</v>
      </c>
      <c r="E73" s="92" t="s">
        <v>1539</v>
      </c>
      <c r="F73" s="93">
        <f>'Rashodi po izvorima fin.'!F250+'Rashodi po izvorima fin.'!F111+'Rashodi po izvorima fin.'!F457+'Rashodi po izvorima fin.'!F336</f>
        <v>119624.68000000001</v>
      </c>
      <c r="G73" s="93">
        <f>'Rashodi po izvorima fin.'!G250+'Rashodi po izvorima fin.'!G111+'Rashodi po izvorima fin.'!G457+'Rashodi po izvorima fin.'!G336</f>
        <v>0</v>
      </c>
      <c r="H73" s="93">
        <f>'Rashodi po izvorima fin.'!H250+'Rashodi po izvorima fin.'!H111+'Rashodi po izvorima fin.'!H457+'Rashodi po izvorima fin.'!H336</f>
        <v>0</v>
      </c>
      <c r="I73" s="93">
        <f>'Rashodi po izvorima fin.'!I250+'Rashodi po izvorima fin.'!I111+'Rashodi po izvorima fin.'!I457+'Rashodi po izvorima fin.'!I336</f>
        <v>0</v>
      </c>
      <c r="J73" s="61">
        <f t="shared" si="3"/>
        <v>0</v>
      </c>
      <c r="K73" s="61" t="e">
        <f t="shared" si="4"/>
        <v>#DIV/0!</v>
      </c>
    </row>
    <row r="74" spans="1:11" s="94" customFormat="1" ht="13.2" hidden="1">
      <c r="A74" s="113"/>
      <c r="B74" s="113"/>
      <c r="C74" s="113"/>
      <c r="D74" s="53">
        <v>383</v>
      </c>
      <c r="E74" s="53" t="s">
        <v>1409</v>
      </c>
      <c r="F74" s="62">
        <f>F75</f>
        <v>0</v>
      </c>
      <c r="G74" s="62">
        <f>G75</f>
        <v>0</v>
      </c>
      <c r="H74" s="62">
        <f>H75</f>
        <v>0</v>
      </c>
      <c r="I74" s="62">
        <f>I75</f>
        <v>0</v>
      </c>
      <c r="J74" s="61" t="e">
        <f t="shared" si="3"/>
        <v>#DIV/0!</v>
      </c>
      <c r="K74" s="61" t="e">
        <f t="shared" si="4"/>
        <v>#DIV/0!</v>
      </c>
    </row>
    <row r="75" spans="1:11" s="91" customFormat="1" ht="13.2" hidden="1">
      <c r="A75" s="83"/>
      <c r="B75" s="83"/>
      <c r="C75" s="83"/>
      <c r="D75" s="92">
        <v>3831</v>
      </c>
      <c r="E75" s="92" t="s">
        <v>1410</v>
      </c>
      <c r="F75" s="93"/>
      <c r="G75" s="93"/>
      <c r="H75" s="93"/>
      <c r="I75" s="93"/>
      <c r="J75" s="61" t="e">
        <f t="shared" si="3"/>
        <v>#DIV/0!</v>
      </c>
      <c r="K75" s="61" t="e">
        <f t="shared" si="4"/>
        <v>#DIV/0!</v>
      </c>
    </row>
    <row r="76" spans="1:11" s="91" customFormat="1" ht="13.2">
      <c r="A76" s="118">
        <v>4</v>
      </c>
      <c r="B76" s="118"/>
      <c r="C76" s="118"/>
      <c r="D76" s="54"/>
      <c r="E76" s="54" t="s">
        <v>1345</v>
      </c>
      <c r="F76" s="63">
        <f>F77+F81+F99</f>
        <v>746491.74</v>
      </c>
      <c r="G76" s="63">
        <f>G77+G81+G99</f>
        <v>281736.12210498372</v>
      </c>
      <c r="H76" s="63">
        <f>H77+H81+H99</f>
        <v>323150</v>
      </c>
      <c r="I76" s="63">
        <f>I77+I81+I99</f>
        <v>259466.82</v>
      </c>
      <c r="J76" s="64">
        <f t="shared" si="3"/>
        <v>34.758163566551993</v>
      </c>
      <c r="K76" s="64">
        <f t="shared" si="4"/>
        <v>80.292997060188767</v>
      </c>
    </row>
    <row r="77" spans="1:11" s="91" customFormat="1" ht="13.2">
      <c r="A77" s="83"/>
      <c r="B77" s="113">
        <v>41</v>
      </c>
      <c r="C77" s="83"/>
      <c r="D77" s="53"/>
      <c r="E77" s="53" t="s">
        <v>1392</v>
      </c>
      <c r="F77" s="62">
        <f>F78</f>
        <v>0</v>
      </c>
      <c r="G77" s="62">
        <f>G78</f>
        <v>3981.6842524387812</v>
      </c>
      <c r="H77" s="62">
        <f>H78</f>
        <v>85025</v>
      </c>
      <c r="I77" s="62">
        <f>I78</f>
        <v>76849.25</v>
      </c>
      <c r="J77" s="61" t="e">
        <f t="shared" si="3"/>
        <v>#DIV/0!</v>
      </c>
      <c r="K77" s="61">
        <f t="shared" si="4"/>
        <v>90.384298735665979</v>
      </c>
    </row>
    <row r="78" spans="1:11" s="91" customFormat="1" ht="13.2">
      <c r="A78" s="83"/>
      <c r="B78" s="83"/>
      <c r="C78" s="113">
        <v>412</v>
      </c>
      <c r="D78" s="53"/>
      <c r="E78" s="53" t="s">
        <v>1393</v>
      </c>
      <c r="F78" s="62">
        <f>F79+F80</f>
        <v>0</v>
      </c>
      <c r="G78" s="62">
        <f>G79+G80</f>
        <v>3981.6842524387812</v>
      </c>
      <c r="H78" s="62">
        <f>H79+H80</f>
        <v>85025</v>
      </c>
      <c r="I78" s="62">
        <f>I79+I80</f>
        <v>76849.25</v>
      </c>
      <c r="J78" s="61" t="e">
        <f t="shared" si="3"/>
        <v>#DIV/0!</v>
      </c>
      <c r="K78" s="61">
        <f t="shared" si="4"/>
        <v>90.384298735665979</v>
      </c>
    </row>
    <row r="79" spans="1:11" s="91" customFormat="1" ht="13.2">
      <c r="A79" s="83"/>
      <c r="B79" s="83"/>
      <c r="C79" s="83"/>
      <c r="D79" s="92">
        <v>4123</v>
      </c>
      <c r="E79" s="92" t="s">
        <v>1310</v>
      </c>
      <c r="F79" s="93">
        <f>'Rashodi po izvorima fin.'!F254+'Rashodi po izvorima fin.'!F407+'Rashodi po izvorima fin.'!F63+'Rashodi po izvorima fin.'!F340</f>
        <v>0</v>
      </c>
      <c r="G79" s="93">
        <f>'Rashodi po izvorima fin.'!G254+'Rashodi po izvorima fin.'!G407+'Rashodi po izvorima fin.'!G63+'Rashodi po izvorima fin.'!G340</f>
        <v>3981.6842524387812</v>
      </c>
      <c r="H79" s="93">
        <f>'Rashodi po izvorima fin.'!H254+'Rashodi po izvorima fin.'!H407+'Rashodi po izvorima fin.'!H63+'Rashodi po izvorima fin.'!H340</f>
        <v>7400</v>
      </c>
      <c r="I79" s="93">
        <f>'Rashodi po izvorima fin.'!I254+'Rashodi po izvorima fin.'!I407+'Rashodi po izvorima fin.'!I63+'Rashodi po izvorima fin.'!I340</f>
        <v>7388.5</v>
      </c>
      <c r="J79" s="61" t="e">
        <f t="shared" si="3"/>
        <v>#DIV/0!</v>
      </c>
      <c r="K79" s="61">
        <f t="shared" si="4"/>
        <v>99.844594594594597</v>
      </c>
    </row>
    <row r="80" spans="1:11" s="91" customFormat="1" ht="13.2">
      <c r="A80" s="83"/>
      <c r="B80" s="83"/>
      <c r="C80" s="83"/>
      <c r="D80" s="92">
        <v>4124</v>
      </c>
      <c r="E80" s="92" t="s">
        <v>1516</v>
      </c>
      <c r="F80" s="93">
        <f>'Rashodi po izvorima fin.'!F255+'Rashodi po izvorima fin.'!F341</f>
        <v>0</v>
      </c>
      <c r="G80" s="93">
        <f>'Rashodi po izvorima fin.'!G255+'Rashodi po izvorima fin.'!G341</f>
        <v>0</v>
      </c>
      <c r="H80" s="93">
        <f>'Rashodi po izvorima fin.'!H255+'Rashodi po izvorima fin.'!H341</f>
        <v>77625</v>
      </c>
      <c r="I80" s="93">
        <f>'Rashodi po izvorima fin.'!I255+'Rashodi po izvorima fin.'!I341</f>
        <v>69460.75</v>
      </c>
      <c r="J80" s="61" t="e">
        <f t="shared" si="3"/>
        <v>#DIV/0!</v>
      </c>
      <c r="K80" s="61">
        <f t="shared" si="4"/>
        <v>89.48244766505637</v>
      </c>
    </row>
    <row r="81" spans="1:11" s="91" customFormat="1" ht="13.2">
      <c r="A81" s="83"/>
      <c r="B81" s="113">
        <v>42</v>
      </c>
      <c r="C81" s="83"/>
      <c r="D81" s="53"/>
      <c r="E81" s="53" t="s">
        <v>1346</v>
      </c>
      <c r="F81" s="62">
        <f>F82+F89+F92+F95</f>
        <v>510010.74</v>
      </c>
      <c r="G81" s="62">
        <f>G82+G89+G92+G95</f>
        <v>277754.43785254494</v>
      </c>
      <c r="H81" s="62">
        <f>H82+H89+H92+H95</f>
        <v>231593</v>
      </c>
      <c r="I81" s="62">
        <f>I82+I89+I92+I95</f>
        <v>176085.53</v>
      </c>
      <c r="J81" s="61">
        <f t="shared" si="3"/>
        <v>34.525847436075566</v>
      </c>
      <c r="K81" s="61">
        <f t="shared" si="4"/>
        <v>76.032319629695195</v>
      </c>
    </row>
    <row r="82" spans="1:11" s="91" customFormat="1" ht="13.2">
      <c r="A82" s="83"/>
      <c r="B82" s="83"/>
      <c r="C82" s="113">
        <v>422</v>
      </c>
      <c r="D82" s="53"/>
      <c r="E82" s="53" t="s">
        <v>1347</v>
      </c>
      <c r="F82" s="62">
        <f>SUM(F83:F88)</f>
        <v>384933.06</v>
      </c>
      <c r="G82" s="62">
        <f>SUM(G83:G88)</f>
        <v>243246.50766474218</v>
      </c>
      <c r="H82" s="62">
        <f>SUM(H83:H88)</f>
        <v>206514</v>
      </c>
      <c r="I82" s="62">
        <f>SUM(I83:I88)</f>
        <v>151826.35999999999</v>
      </c>
      <c r="J82" s="61">
        <f t="shared" si="3"/>
        <v>39.442276015471364</v>
      </c>
      <c r="K82" s="61">
        <f t="shared" si="4"/>
        <v>73.51867669988475</v>
      </c>
    </row>
    <row r="83" spans="1:11" s="91" customFormat="1" ht="13.2">
      <c r="A83" s="83"/>
      <c r="B83" s="83"/>
      <c r="C83" s="83"/>
      <c r="D83" s="92">
        <v>4221</v>
      </c>
      <c r="E83" s="92" t="s">
        <v>1287</v>
      </c>
      <c r="F83" s="93">
        <f>'Rashodi po izvorima fin.'!F66+'Rashodi po izvorima fin.'!F115+'Rashodi po izvorima fin.'!F176+'Rashodi po izvorima fin.'!F258+'Rashodi po izvorima fin.'!F344+'Rashodi po izvorima fin.'!F410+'Rashodi po izvorima fin.'!F461+'Rashodi po izvorima fin.'!F506+'Rashodi po izvorima fin.'!F517</f>
        <v>206532</v>
      </c>
      <c r="G83" s="93">
        <f>'Rashodi po izvorima fin.'!G66+'Rashodi po izvorima fin.'!G115+'Rashodi po izvorima fin.'!G176+'Rashodi po izvorima fin.'!G258+'Rashodi po izvorima fin.'!G344+'Rashodi po izvorima fin.'!G410+'Rashodi po izvorima fin.'!G461+'Rashodi po izvorima fin.'!G506+'Rashodi po izvorima fin.'!G517</f>
        <v>111388.65379255425</v>
      </c>
      <c r="H83" s="93">
        <f>'Rashodi po izvorima fin.'!H66+'Rashodi po izvorima fin.'!H115+'Rashodi po izvorima fin.'!H176+'Rashodi po izvorima fin.'!H258+'Rashodi po izvorima fin.'!H344+'Rashodi po izvorima fin.'!H410+'Rashodi po izvorima fin.'!H461+'Rashodi po izvorima fin.'!H506+'Rashodi po izvorima fin.'!H517</f>
        <v>86025</v>
      </c>
      <c r="I83" s="93">
        <f>'Rashodi po izvorima fin.'!I66+'Rashodi po izvorima fin.'!I115+'Rashodi po izvorima fin.'!I176+'Rashodi po izvorima fin.'!I258+'Rashodi po izvorima fin.'!I344+'Rashodi po izvorima fin.'!I410+'Rashodi po izvorima fin.'!I461+'Rashodi po izvorima fin.'!I506+'Rashodi po izvorima fin.'!I517</f>
        <v>62502.99</v>
      </c>
      <c r="J83" s="61">
        <f t="shared" si="3"/>
        <v>30.26310208587531</v>
      </c>
      <c r="K83" s="61">
        <f t="shared" si="4"/>
        <v>72.656774193548387</v>
      </c>
    </row>
    <row r="84" spans="1:11" s="91" customFormat="1" ht="13.2">
      <c r="A84" s="83"/>
      <c r="B84" s="83"/>
      <c r="C84" s="83"/>
      <c r="D84" s="92">
        <v>4222</v>
      </c>
      <c r="E84" s="92" t="s">
        <v>1303</v>
      </c>
      <c r="F84" s="93">
        <f>'Rashodi po izvorima fin.'!F177+'Rashodi po izvorima fin.'!F259+'Rashodi po izvorima fin.'!F411+'Rashodi po izvorima fin.'!F345</f>
        <v>0</v>
      </c>
      <c r="G84" s="93">
        <f>'Rashodi po izvorima fin.'!G177+'Rashodi po izvorima fin.'!G259+'Rashodi po izvorima fin.'!G411+'Rashodi po izvorima fin.'!G345</f>
        <v>0</v>
      </c>
      <c r="H84" s="93">
        <f>'Rashodi po izvorima fin.'!H177+'Rashodi po izvorima fin.'!H259+'Rashodi po izvorima fin.'!H411+'Rashodi po izvorima fin.'!H345</f>
        <v>0</v>
      </c>
      <c r="I84" s="93">
        <f>'Rashodi po izvorima fin.'!I177+'Rashodi po izvorima fin.'!I259+'Rashodi po izvorima fin.'!I411+'Rashodi po izvorima fin.'!I345</f>
        <v>0</v>
      </c>
      <c r="J84" s="61" t="e">
        <f t="shared" si="3"/>
        <v>#DIV/0!</v>
      </c>
      <c r="K84" s="61" t="e">
        <f t="shared" si="4"/>
        <v>#DIV/0!</v>
      </c>
    </row>
    <row r="85" spans="1:11" s="91" customFormat="1" ht="13.2">
      <c r="A85" s="83"/>
      <c r="B85" s="83"/>
      <c r="C85" s="83"/>
      <c r="D85" s="92">
        <v>4223</v>
      </c>
      <c r="E85" s="92" t="s">
        <v>1311</v>
      </c>
      <c r="F85" s="93">
        <f>'Rashodi po izvorima fin.'!F67+'Rashodi po izvorima fin.'!F178+'Rashodi po izvorima fin.'!F260+'Rashodi po izvorima fin.'!F346</f>
        <v>12161</v>
      </c>
      <c r="G85" s="93">
        <f>'Rashodi po izvorima fin.'!G67+'Rashodi po izvorima fin.'!G178+'Rashodi po izvorima fin.'!G260+'Rashodi po izvorima fin.'!G346</f>
        <v>2787.1789767071468</v>
      </c>
      <c r="H85" s="93">
        <f>'Rashodi po izvorima fin.'!H67+'Rashodi po izvorima fin.'!H178+'Rashodi po izvorima fin.'!H260+'Rashodi po izvorima fin.'!H346</f>
        <v>1500</v>
      </c>
      <c r="I85" s="93">
        <f>'Rashodi po izvorima fin.'!I67+'Rashodi po izvorima fin.'!I178+'Rashodi po izvorima fin.'!I260+'Rashodi po izvorima fin.'!I346</f>
        <v>2028.46</v>
      </c>
      <c r="J85" s="61">
        <f t="shared" si="3"/>
        <v>16.680042759641477</v>
      </c>
      <c r="K85" s="61">
        <f t="shared" si="4"/>
        <v>135.23066666666668</v>
      </c>
    </row>
    <row r="86" spans="1:11" s="91" customFormat="1" ht="13.2">
      <c r="A86" s="83"/>
      <c r="B86" s="83"/>
      <c r="C86" s="83"/>
      <c r="D86" s="92">
        <v>4224</v>
      </c>
      <c r="E86" s="92" t="s">
        <v>1312</v>
      </c>
      <c r="F86" s="93">
        <f>'Rashodi po izvorima fin.'!F179+'Rashodi po izvorima fin.'!F261+'Rashodi po izvorima fin.'!F412+'Rashodi po izvorima fin.'!F462+'Rashodi po izvorima fin.'!F116+'Rashodi po izvorima fin.'!F68+'Rashodi po izvorima fin.'!F347</f>
        <v>122775</v>
      </c>
      <c r="G86" s="93">
        <f>'Rashodi po izvorima fin.'!G179+'Rashodi po izvorima fin.'!G261+'Rashodi po izvorima fin.'!G412+'Rashodi po izvorima fin.'!G462+'Rashodi po izvorima fin.'!G116+'Rashodi po izvorima fin.'!G68+'Rashodi po izvorima fin.'!G347</f>
        <v>93835.025549140613</v>
      </c>
      <c r="H86" s="93">
        <f>'Rashodi po izvorima fin.'!H179+'Rashodi po izvorima fin.'!H261+'Rashodi po izvorima fin.'!H412+'Rashodi po izvorima fin.'!H462+'Rashodi po izvorima fin.'!H116+'Rashodi po izvorima fin.'!H68+'Rashodi po izvorima fin.'!H347</f>
        <v>55128</v>
      </c>
      <c r="I86" s="93">
        <f>'Rashodi po izvorima fin.'!I179+'Rashodi po izvorima fin.'!I261+'Rashodi po izvorima fin.'!I412+'Rashodi po izvorima fin.'!I462+'Rashodi po izvorima fin.'!I116+'Rashodi po izvorima fin.'!I68+'Rashodi po izvorima fin.'!I347</f>
        <v>52905.19</v>
      </c>
      <c r="J86" s="61">
        <f t="shared" si="3"/>
        <v>43.091174913459582</v>
      </c>
      <c r="K86" s="61">
        <f t="shared" si="4"/>
        <v>95.967911043389933</v>
      </c>
    </row>
    <row r="87" spans="1:11" s="91" customFormat="1" ht="13.2">
      <c r="A87" s="83"/>
      <c r="B87" s="83"/>
      <c r="C87" s="83"/>
      <c r="D87" s="92">
        <v>4225</v>
      </c>
      <c r="E87" s="92" t="s">
        <v>1313</v>
      </c>
      <c r="F87" s="93">
        <f>'Rashodi po izvorima fin.'!F262+'Rashodi po izvorima fin.'!F413+'Rashodi po izvorima fin.'!F348</f>
        <v>1299</v>
      </c>
      <c r="G87" s="93">
        <f>'Rashodi po izvorima fin.'!G262+'Rashodi po izvorima fin.'!G413+'Rashodi po izvorima fin.'!G348</f>
        <v>10617.824673170084</v>
      </c>
      <c r="H87" s="93">
        <f>'Rashodi po izvorima fin.'!H262+'Rashodi po izvorima fin.'!H413+'Rashodi po izvorima fin.'!H348</f>
        <v>62861</v>
      </c>
      <c r="I87" s="93">
        <f>'Rashodi po izvorima fin.'!I262+'Rashodi po izvorima fin.'!I413+'Rashodi po izvorima fin.'!I348</f>
        <v>33411.72</v>
      </c>
      <c r="J87" s="61">
        <f t="shared" si="3"/>
        <v>2572.1108545034645</v>
      </c>
      <c r="K87" s="61">
        <f t="shared" si="4"/>
        <v>53.151747506403012</v>
      </c>
    </row>
    <row r="88" spans="1:11" s="91" customFormat="1" ht="13.2">
      <c r="A88" s="83"/>
      <c r="B88" s="83"/>
      <c r="C88" s="83"/>
      <c r="D88" s="92">
        <v>4227</v>
      </c>
      <c r="E88" s="92" t="s">
        <v>1288</v>
      </c>
      <c r="F88" s="93">
        <f>'Rashodi po izvorima fin.'!F263+'Rashodi po izvorima fin.'!F349+'Rashodi po izvorima fin.'!F518+'Rashodi po izvorima fin.'!F507+'Rashodi po izvorima fin.'!F414+'Rashodi po izvorima fin.'!F180</f>
        <v>42166.06</v>
      </c>
      <c r="G88" s="93">
        <f>'Rashodi po izvorima fin.'!G263+'Rashodi po izvorima fin.'!G349+'Rashodi po izvorima fin.'!G518+'Rashodi po izvorima fin.'!G507+'Rashodi po izvorima fin.'!G414+'Rashodi po izvorima fin.'!G180</f>
        <v>24617.824673170086</v>
      </c>
      <c r="H88" s="93">
        <f>'Rashodi po izvorima fin.'!H263+'Rashodi po izvorima fin.'!H349+'Rashodi po izvorima fin.'!H518+'Rashodi po izvorima fin.'!H507+'Rashodi po izvorima fin.'!H414+'Rashodi po izvorima fin.'!H180</f>
        <v>1000</v>
      </c>
      <c r="I88" s="93">
        <f>'Rashodi po izvorima fin.'!I263+'Rashodi po izvorima fin.'!I349+'Rashodi po izvorima fin.'!I518+'Rashodi po izvorima fin.'!I507+'Rashodi po izvorima fin.'!I414+'Rashodi po izvorima fin.'!I180</f>
        <v>978</v>
      </c>
      <c r="J88" s="61">
        <f t="shared" si="3"/>
        <v>2.3194009589703191</v>
      </c>
      <c r="K88" s="61">
        <f t="shared" si="4"/>
        <v>97.8</v>
      </c>
    </row>
    <row r="89" spans="1:11" s="91" customFormat="1" ht="13.2">
      <c r="A89" s="83"/>
      <c r="B89" s="83"/>
      <c r="C89" s="113">
        <v>423</v>
      </c>
      <c r="D89" s="53"/>
      <c r="E89" s="53" t="s">
        <v>1394</v>
      </c>
      <c r="F89" s="62">
        <f>F91+F90</f>
        <v>0</v>
      </c>
      <c r="G89" s="62">
        <f>G91+G90</f>
        <v>0</v>
      </c>
      <c r="H89" s="62">
        <f>H91+H90</f>
        <v>0</v>
      </c>
      <c r="I89" s="62">
        <f>I91+I90</f>
        <v>0</v>
      </c>
      <c r="J89" s="61" t="e">
        <f t="shared" si="3"/>
        <v>#DIV/0!</v>
      </c>
      <c r="K89" s="61" t="e">
        <f t="shared" si="4"/>
        <v>#DIV/0!</v>
      </c>
    </row>
    <row r="90" spans="1:11" s="91" customFormat="1" ht="13.2">
      <c r="A90" s="83"/>
      <c r="B90" s="83"/>
      <c r="C90" s="83"/>
      <c r="D90" s="92">
        <v>4231</v>
      </c>
      <c r="E90" s="92" t="s">
        <v>1567</v>
      </c>
      <c r="F90" s="93">
        <f>'Rashodi po izvorima fin.'!F265</f>
        <v>0</v>
      </c>
      <c r="G90" s="93">
        <f>'Rashodi po izvorima fin.'!G265</f>
        <v>0</v>
      </c>
      <c r="H90" s="93">
        <f>'Rashodi po izvorima fin.'!H265</f>
        <v>0</v>
      </c>
      <c r="I90" s="93">
        <f>'Rashodi po izvorima fin.'!I265</f>
        <v>0</v>
      </c>
      <c r="J90" s="61" t="e">
        <f t="shared" si="3"/>
        <v>#DIV/0!</v>
      </c>
      <c r="K90" s="61" t="e">
        <f t="shared" si="4"/>
        <v>#DIV/0!</v>
      </c>
    </row>
    <row r="91" spans="1:11" s="91" customFormat="1" ht="13.2" hidden="1">
      <c r="A91" s="83"/>
      <c r="B91" s="83"/>
      <c r="C91" s="83"/>
      <c r="D91" s="92">
        <v>4233</v>
      </c>
      <c r="E91" s="92" t="s">
        <v>1359</v>
      </c>
      <c r="F91" s="93">
        <f>'Rashodi po izvorima fin.'!F266</f>
        <v>0</v>
      </c>
      <c r="G91" s="93">
        <f>'Rashodi po izvorima fin.'!G266</f>
        <v>0</v>
      </c>
      <c r="H91" s="93">
        <f>'Rashodi po izvorima fin.'!H266</f>
        <v>0</v>
      </c>
      <c r="I91" s="93">
        <f>'Rashodi po izvorima fin.'!I266</f>
        <v>0</v>
      </c>
      <c r="J91" s="61" t="e">
        <f t="shared" si="3"/>
        <v>#DIV/0!</v>
      </c>
      <c r="K91" s="61" t="e">
        <f t="shared" si="4"/>
        <v>#DIV/0!</v>
      </c>
    </row>
    <row r="92" spans="1:11" s="91" customFormat="1" ht="13.2">
      <c r="A92" s="83"/>
      <c r="B92" s="83"/>
      <c r="C92" s="113">
        <v>424</v>
      </c>
      <c r="D92" s="53"/>
      <c r="E92" s="53" t="s">
        <v>1349</v>
      </c>
      <c r="F92" s="62">
        <f>F93+F94</f>
        <v>5292</v>
      </c>
      <c r="G92" s="62">
        <f>G93+G94</f>
        <v>7963.3685048775624</v>
      </c>
      <c r="H92" s="62">
        <f>H93+H94</f>
        <v>6500</v>
      </c>
      <c r="I92" s="62">
        <f>I93+I94</f>
        <v>5680.17</v>
      </c>
      <c r="J92" s="61">
        <f t="shared" si="3"/>
        <v>107.33503401360545</v>
      </c>
      <c r="K92" s="61">
        <f t="shared" si="4"/>
        <v>87.387230769230769</v>
      </c>
    </row>
    <row r="93" spans="1:11" s="91" customFormat="1" ht="13.2">
      <c r="A93" s="83"/>
      <c r="B93" s="83"/>
      <c r="C93" s="83"/>
      <c r="D93" s="92">
        <v>4241</v>
      </c>
      <c r="E93" s="92" t="s">
        <v>1304</v>
      </c>
      <c r="F93" s="93">
        <f>'Rashodi po izvorima fin.'!F182+'Rashodi po izvorima fin.'!F268+'Rashodi po izvorima fin.'!F416+'Rashodi po izvorima fin.'!F509+'Rashodi po izvorima fin.'!F351+'Rashodi po izvorima fin.'!F70</f>
        <v>5292</v>
      </c>
      <c r="G93" s="93">
        <f>'Rashodi po izvorima fin.'!G182+'Rashodi po izvorima fin.'!G268+'Rashodi po izvorima fin.'!G416+'Rashodi po izvorima fin.'!G509+'Rashodi po izvorima fin.'!G351+'Rashodi po izvorima fin.'!G70</f>
        <v>7963.3685048775624</v>
      </c>
      <c r="H93" s="93">
        <f>'Rashodi po izvorima fin.'!H182+'Rashodi po izvorima fin.'!H268+'Rashodi po izvorima fin.'!H416+'Rashodi po izvorima fin.'!H509+'Rashodi po izvorima fin.'!H351+'Rashodi po izvorima fin.'!H70</f>
        <v>6500</v>
      </c>
      <c r="I93" s="93">
        <f>'Rashodi po izvorima fin.'!I182+'Rashodi po izvorima fin.'!I268+'Rashodi po izvorima fin.'!I416+'Rashodi po izvorima fin.'!I509+'Rashodi po izvorima fin.'!I351+'Rashodi po izvorima fin.'!I70</f>
        <v>5680.17</v>
      </c>
      <c r="J93" s="61">
        <f t="shared" si="3"/>
        <v>107.33503401360545</v>
      </c>
      <c r="K93" s="61">
        <f t="shared" si="4"/>
        <v>87.387230769230769</v>
      </c>
    </row>
    <row r="94" spans="1:11" s="91" customFormat="1" ht="13.2" hidden="1">
      <c r="A94" s="83"/>
      <c r="B94" s="83"/>
      <c r="C94" s="83"/>
      <c r="D94" s="92">
        <v>4244</v>
      </c>
      <c r="E94" s="92" t="s">
        <v>1592</v>
      </c>
      <c r="F94" s="93">
        <f>'Rashodi po izvorima fin.'!F510</f>
        <v>0</v>
      </c>
      <c r="G94" s="93">
        <f>'Rashodi po izvorima fin.'!G510</f>
        <v>0</v>
      </c>
      <c r="H94" s="93">
        <f>'Rashodi po izvorima fin.'!H510</f>
        <v>0</v>
      </c>
      <c r="I94" s="93">
        <f>'Rashodi po izvorima fin.'!I510</f>
        <v>0</v>
      </c>
      <c r="J94" s="61" t="e">
        <f t="shared" si="3"/>
        <v>#DIV/0!</v>
      </c>
      <c r="K94" s="61" t="e">
        <f t="shared" si="4"/>
        <v>#DIV/0!</v>
      </c>
    </row>
    <row r="95" spans="1:11" s="91" customFormat="1" ht="13.2">
      <c r="A95" s="83"/>
      <c r="B95" s="83"/>
      <c r="C95" s="113">
        <v>426</v>
      </c>
      <c r="D95" s="53"/>
      <c r="E95" s="53" t="s">
        <v>1395</v>
      </c>
      <c r="F95" s="62">
        <f>F97+F96+F98</f>
        <v>119785.68000000001</v>
      </c>
      <c r="G95" s="62">
        <f>G97+G96+G98</f>
        <v>26544.56168292521</v>
      </c>
      <c r="H95" s="62">
        <f>H97+H96+H98</f>
        <v>18579</v>
      </c>
      <c r="I95" s="62">
        <f>I97+I96+I98</f>
        <v>18579</v>
      </c>
      <c r="J95" s="61">
        <f t="shared" si="3"/>
        <v>15.510201219377809</v>
      </c>
      <c r="K95" s="61">
        <f t="shared" si="4"/>
        <v>100</v>
      </c>
    </row>
    <row r="96" spans="1:11" s="91" customFormat="1" ht="13.2">
      <c r="A96" s="83"/>
      <c r="B96" s="83"/>
      <c r="C96" s="83"/>
      <c r="D96" s="92">
        <v>4262</v>
      </c>
      <c r="E96" s="92" t="s">
        <v>1411</v>
      </c>
      <c r="F96" s="93">
        <f>'Rashodi po izvorima fin.'!F184+'Rashodi po izvorima fin.'!F270+'Rashodi po izvorima fin.'!F418+'Rashodi po izvorima fin.'!F72+'Rashodi po izvorima fin.'!F464+'Rashodi po izvorima fin.'!F118+'Rashodi po izvorima fin.'!F512+'Rashodi po izvorima fin.'!F353</f>
        <v>119785.68000000001</v>
      </c>
      <c r="G96" s="93">
        <f>'Rashodi po izvorima fin.'!G184+'Rashodi po izvorima fin.'!G270+'Rashodi po izvorima fin.'!G418+'Rashodi po izvorima fin.'!G72+'Rashodi po izvorima fin.'!G464+'Rashodi po izvorima fin.'!G118+'Rashodi po izvorima fin.'!G512+'Rashodi po izvorima fin.'!G353</f>
        <v>26544.56168292521</v>
      </c>
      <c r="H96" s="93">
        <f>'Rashodi po izvorima fin.'!H184+'Rashodi po izvorima fin.'!H270+'Rashodi po izvorima fin.'!H418+'Rashodi po izvorima fin.'!H72+'Rashodi po izvorima fin.'!H464+'Rashodi po izvorima fin.'!H118+'Rashodi po izvorima fin.'!H512+'Rashodi po izvorima fin.'!H353</f>
        <v>18579</v>
      </c>
      <c r="I96" s="93">
        <f>'Rashodi po izvorima fin.'!I184+'Rashodi po izvorima fin.'!I270+'Rashodi po izvorima fin.'!I418+'Rashodi po izvorima fin.'!I72+'Rashodi po izvorima fin.'!I464+'Rashodi po izvorima fin.'!I118+'Rashodi po izvorima fin.'!I512+'Rashodi po izvorima fin.'!I353</f>
        <v>18579</v>
      </c>
      <c r="J96" s="61">
        <f t="shared" si="3"/>
        <v>15.510201219377809</v>
      </c>
      <c r="K96" s="61">
        <f t="shared" si="4"/>
        <v>100</v>
      </c>
    </row>
    <row r="97" spans="1:11" s="91" customFormat="1" ht="16.5" hidden="1" customHeight="1">
      <c r="A97" s="83"/>
      <c r="B97" s="83"/>
      <c r="C97" s="83"/>
      <c r="D97" s="92">
        <v>4263</v>
      </c>
      <c r="E97" s="92" t="s">
        <v>1517</v>
      </c>
      <c r="F97" s="93">
        <f>'Rashodi po izvorima fin.'!F271+'Rashodi po izvorima fin.'!F520</f>
        <v>0</v>
      </c>
      <c r="G97" s="93">
        <f>'Rashodi po izvorima fin.'!G271+'Rashodi po izvorima fin.'!G520</f>
        <v>0</v>
      </c>
      <c r="H97" s="93">
        <f>'Rashodi po izvorima fin.'!H271+'Rashodi po izvorima fin.'!H520</f>
        <v>0</v>
      </c>
      <c r="I97" s="93">
        <f>'Rashodi po izvorima fin.'!I271+'Rashodi po izvorima fin.'!I520</f>
        <v>0</v>
      </c>
      <c r="J97" s="61" t="e">
        <f t="shared" si="3"/>
        <v>#DIV/0!</v>
      </c>
      <c r="K97" s="61" t="e">
        <f t="shared" si="4"/>
        <v>#DIV/0!</v>
      </c>
    </row>
    <row r="98" spans="1:11" s="91" customFormat="1" ht="16.5" hidden="1" customHeight="1">
      <c r="A98" s="83"/>
      <c r="B98" s="83"/>
      <c r="C98" s="83"/>
      <c r="D98" s="92">
        <v>4264</v>
      </c>
      <c r="E98" s="92" t="s">
        <v>1305</v>
      </c>
      <c r="F98" s="93">
        <f>'Rashodi po izvorima fin.'!F185++'Rashodi po izvorima fin.'!F272</f>
        <v>0</v>
      </c>
      <c r="G98" s="93">
        <f>'Rashodi po izvorima fin.'!G185++'Rashodi po izvorima fin.'!G272</f>
        <v>0</v>
      </c>
      <c r="H98" s="93">
        <f>'Rashodi po izvorima fin.'!H185++'Rashodi po izvorima fin.'!H272</f>
        <v>0</v>
      </c>
      <c r="I98" s="93">
        <f>'Rashodi po izvorima fin.'!I185++'Rashodi po izvorima fin.'!I272</f>
        <v>0</v>
      </c>
      <c r="J98" s="61" t="e">
        <f t="shared" si="3"/>
        <v>#DIV/0!</v>
      </c>
      <c r="K98" s="61" t="e">
        <f t="shared" si="4"/>
        <v>#DIV/0!</v>
      </c>
    </row>
    <row r="99" spans="1:11" s="94" customFormat="1" ht="16.5" customHeight="1">
      <c r="A99" s="113"/>
      <c r="B99" s="113">
        <v>45</v>
      </c>
      <c r="C99" s="113"/>
      <c r="D99" s="53"/>
      <c r="E99" s="53" t="s">
        <v>1518</v>
      </c>
      <c r="F99" s="62">
        <f t="shared" ref="F99:H100" si="5">F100</f>
        <v>236481</v>
      </c>
      <c r="G99" s="62">
        <f>G100</f>
        <v>0</v>
      </c>
      <c r="H99" s="62">
        <f t="shared" si="5"/>
        <v>6532</v>
      </c>
      <c r="I99" s="62">
        <f>I100</f>
        <v>6532.04</v>
      </c>
      <c r="J99" s="61">
        <f t="shared" si="3"/>
        <v>2.7621838540939865</v>
      </c>
      <c r="K99" s="61">
        <f t="shared" si="4"/>
        <v>100.0006123698714</v>
      </c>
    </row>
    <row r="100" spans="1:11" s="94" customFormat="1" ht="16.5" customHeight="1">
      <c r="A100" s="113"/>
      <c r="B100" s="113"/>
      <c r="C100" s="113">
        <v>452</v>
      </c>
      <c r="D100" s="53"/>
      <c r="E100" s="53" t="s">
        <v>1427</v>
      </c>
      <c r="F100" s="62">
        <f t="shared" si="5"/>
        <v>236481</v>
      </c>
      <c r="G100" s="62">
        <f>G101</f>
        <v>0</v>
      </c>
      <c r="H100" s="62">
        <f t="shared" si="5"/>
        <v>6532</v>
      </c>
      <c r="I100" s="62">
        <f>I101</f>
        <v>6532.04</v>
      </c>
      <c r="J100" s="61">
        <f t="shared" si="3"/>
        <v>2.7621838540939865</v>
      </c>
      <c r="K100" s="61">
        <f t="shared" si="4"/>
        <v>100.0006123698714</v>
      </c>
    </row>
    <row r="101" spans="1:11" s="91" customFormat="1" ht="16.5" customHeight="1">
      <c r="A101" s="83"/>
      <c r="B101" s="83"/>
      <c r="C101" s="83"/>
      <c r="D101" s="92">
        <v>4521</v>
      </c>
      <c r="E101" s="92" t="s">
        <v>1427</v>
      </c>
      <c r="F101" s="93">
        <f>'Rashodi po izvorima fin.'!F275</f>
        <v>236481</v>
      </c>
      <c r="G101" s="93">
        <f>'Rashodi po izvorima fin.'!G275</f>
        <v>0</v>
      </c>
      <c r="H101" s="93">
        <f>'Rashodi po izvorima fin.'!H275</f>
        <v>6532</v>
      </c>
      <c r="I101" s="93">
        <f>'Rashodi po izvorima fin.'!I275</f>
        <v>6532.04</v>
      </c>
      <c r="J101" s="61">
        <f t="shared" si="3"/>
        <v>2.7621838540939865</v>
      </c>
      <c r="K101" s="61">
        <f t="shared" ref="K101" si="6">H101/F101*100</f>
        <v>2.7621669394158515</v>
      </c>
    </row>
    <row r="102" spans="1:11">
      <c r="F102" s="104"/>
      <c r="H102" s="105"/>
      <c r="I102" s="104"/>
      <c r="J102" s="104"/>
      <c r="K102" s="104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4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21"/>
  <sheetViews>
    <sheetView topLeftCell="A156" zoomScale="90" zoomScaleNormal="90" workbookViewId="0">
      <selection activeCell="I472" sqref="I472"/>
    </sheetView>
  </sheetViews>
  <sheetFormatPr defaultColWidth="9.109375" defaultRowHeight="13.2"/>
  <cols>
    <col min="1" max="1" width="4.6640625" style="112" customWidth="1"/>
    <col min="2" max="3" width="4.109375" style="112" customWidth="1"/>
    <col min="4" max="4" width="6.33203125" style="144" customWidth="1"/>
    <col min="5" max="5" width="63.44140625" style="112" customWidth="1"/>
    <col min="6" max="6" width="24.33203125" style="112" customWidth="1"/>
    <col min="7" max="7" width="18" style="112" customWidth="1"/>
    <col min="8" max="8" width="15.5546875" style="112" customWidth="1"/>
    <col min="9" max="9" width="24.5546875" style="112" customWidth="1"/>
    <col min="10" max="11" width="10.44140625" style="288" customWidth="1"/>
    <col min="12" max="12" width="16.6640625" style="112" customWidth="1"/>
    <col min="13" max="16384" width="9.109375" style="112"/>
  </cols>
  <sheetData>
    <row r="1" spans="1:11">
      <c r="A1" s="127" t="s">
        <v>1687</v>
      </c>
      <c r="D1" s="127"/>
      <c r="F1" s="127"/>
      <c r="G1" s="127"/>
      <c r="H1" s="127"/>
      <c r="I1" s="127"/>
      <c r="J1" s="283"/>
      <c r="K1" s="283"/>
    </row>
    <row r="2" spans="1:11" ht="39.75" customHeight="1">
      <c r="A2" s="313" t="s">
        <v>1635</v>
      </c>
      <c r="B2" s="314"/>
      <c r="C2" s="314"/>
      <c r="D2" s="315"/>
      <c r="E2" s="96" t="s">
        <v>1637</v>
      </c>
      <c r="F2" s="108" t="str">
        <f>'Opći dio'!C16</f>
        <v xml:space="preserve">OSTVARENJE/IZVRŠENJE 
2022. </v>
      </c>
      <c r="G2" s="108" t="str">
        <f>'Opći dio'!D16</f>
        <v>IZVORNI PLAN  2023.</v>
      </c>
      <c r="H2" s="108" t="str">
        <f>'Opći dio'!E16</f>
        <v>REBALANS 2023.</v>
      </c>
      <c r="I2" s="108" t="str">
        <f>'Opći dio'!F16</f>
        <v xml:space="preserve">OSTVARENJE/IZVRŠENJE 
2023. </v>
      </c>
      <c r="J2" s="284" t="str">
        <f>'Opći dio prihodi'!J3</f>
        <v>INDEKS</v>
      </c>
      <c r="K2" s="284" t="str">
        <f>'Opći dio prihodi'!K3</f>
        <v>INDEKS</v>
      </c>
    </row>
    <row r="3" spans="1:11" ht="14.4" customHeight="1">
      <c r="A3" s="110"/>
      <c r="B3" s="110"/>
      <c r="C3" s="110"/>
      <c r="D3" s="90"/>
      <c r="E3" s="101">
        <v>1</v>
      </c>
      <c r="F3" s="101">
        <v>2</v>
      </c>
      <c r="G3" s="101">
        <v>3</v>
      </c>
      <c r="H3" s="101">
        <v>4</v>
      </c>
      <c r="I3" s="101">
        <v>5</v>
      </c>
      <c r="J3" s="285" t="s">
        <v>1624</v>
      </c>
      <c r="K3" s="285" t="s">
        <v>1625</v>
      </c>
    </row>
    <row r="4" spans="1:11">
      <c r="A4" s="128"/>
      <c r="B4" s="128"/>
      <c r="C4" s="128"/>
      <c r="D4" s="92"/>
      <c r="E4" s="53" t="s">
        <v>1646</v>
      </c>
      <c r="F4" s="82">
        <f>F5+F119+F186+F276+F354+F465+F513+F419+F73</f>
        <v>7364607.7599999988</v>
      </c>
      <c r="G4" s="82">
        <f>G5+G119+G186+G276+G354+G465+G513+G419+G73</f>
        <v>6260784.3485964565</v>
      </c>
      <c r="H4" s="82">
        <f>H5+H119+H186+H276+H354+H465+H513+H419+H73</f>
        <v>6420262.0099999998</v>
      </c>
      <c r="I4" s="82">
        <f>I5+I119+I186+I276+I354+I465+I513+I419+I73</f>
        <v>6241828.54</v>
      </c>
      <c r="J4" s="172">
        <f>I4/F4*100</f>
        <v>84.754392133437946</v>
      </c>
      <c r="K4" s="172">
        <f>I4/H4*100</f>
        <v>97.220775885437732</v>
      </c>
    </row>
    <row r="5" spans="1:11">
      <c r="A5" s="116"/>
      <c r="B5" s="116"/>
      <c r="C5" s="116"/>
      <c r="D5" s="54"/>
      <c r="E5" s="54" t="s">
        <v>1261</v>
      </c>
      <c r="F5" s="89">
        <f>F6+F60</f>
        <v>3246785</v>
      </c>
      <c r="G5" s="89">
        <f>G6+G60</f>
        <v>4058907.2145464197</v>
      </c>
      <c r="H5" s="89">
        <f>H6+H60</f>
        <v>3761897.01</v>
      </c>
      <c r="I5" s="89">
        <f>I6+I60</f>
        <v>3760958.31</v>
      </c>
      <c r="J5" s="171">
        <f t="shared" ref="J5:J68" si="0">I5/F5*100</f>
        <v>115.83638306817359</v>
      </c>
      <c r="K5" s="171">
        <f t="shared" ref="K5:K68" si="1">I5/H5*100</f>
        <v>99.975047163771251</v>
      </c>
    </row>
    <row r="6" spans="1:11">
      <c r="A6" s="128">
        <v>3</v>
      </c>
      <c r="B6" s="128"/>
      <c r="C6" s="128"/>
      <c r="D6" s="131"/>
      <c r="E6" s="128" t="s">
        <v>1319</v>
      </c>
      <c r="F6" s="129">
        <f>F7+F17+F49+F54+F57</f>
        <v>3244960</v>
      </c>
      <c r="G6" s="129">
        <f>G7+G17+G49+G54+G57</f>
        <v>4057811.2145464197</v>
      </c>
      <c r="H6" s="129">
        <f>H7+H17+H49+H54+H57</f>
        <v>3751051.01</v>
      </c>
      <c r="I6" s="129">
        <f>I7+I17+I49+I54+I57</f>
        <v>3750112.67</v>
      </c>
      <c r="J6" s="174">
        <f t="shared" si="0"/>
        <v>115.56730036733889</v>
      </c>
      <c r="K6" s="174">
        <f t="shared" si="1"/>
        <v>99.974984611046395</v>
      </c>
    </row>
    <row r="7" spans="1:11">
      <c r="A7" s="128"/>
      <c r="B7" s="128">
        <v>31</v>
      </c>
      <c r="C7" s="128"/>
      <c r="D7" s="131"/>
      <c r="E7" s="128" t="s">
        <v>1320</v>
      </c>
      <c r="F7" s="129">
        <f>F8+F12+F14</f>
        <v>2837931</v>
      </c>
      <c r="G7" s="129">
        <f>G8+G12+G14</f>
        <v>3457863</v>
      </c>
      <c r="H7" s="129">
        <f>H8+H12+H14</f>
        <v>3316092</v>
      </c>
      <c r="I7" s="129">
        <f>I8+I12+I14</f>
        <v>3316027.6999999997</v>
      </c>
      <c r="J7" s="174">
        <f t="shared" si="0"/>
        <v>116.84666399570671</v>
      </c>
      <c r="K7" s="174">
        <f t="shared" si="1"/>
        <v>99.99806097056414</v>
      </c>
    </row>
    <row r="8" spans="1:11">
      <c r="A8" s="128"/>
      <c r="B8" s="128"/>
      <c r="C8" s="128">
        <v>311</v>
      </c>
      <c r="D8" s="131"/>
      <c r="E8" s="128" t="s">
        <v>1321</v>
      </c>
      <c r="F8" s="129">
        <f>F9+F10+F11</f>
        <v>2372234</v>
      </c>
      <c r="G8" s="129">
        <f>G9+G10+G11</f>
        <v>2919070</v>
      </c>
      <c r="H8" s="129">
        <f>H9+H10+H11</f>
        <v>2761590</v>
      </c>
      <c r="I8" s="129">
        <f>I9+I10+I11</f>
        <v>2761464.38</v>
      </c>
      <c r="J8" s="174">
        <f t="shared" si="0"/>
        <v>116.40775657038891</v>
      </c>
      <c r="K8" s="174">
        <f t="shared" si="1"/>
        <v>99.995451171245548</v>
      </c>
    </row>
    <row r="9" spans="1:11">
      <c r="A9" s="128"/>
      <c r="B9" s="128"/>
      <c r="C9" s="128"/>
      <c r="D9" s="131">
        <v>3111</v>
      </c>
      <c r="E9" s="110" t="s">
        <v>1293</v>
      </c>
      <c r="F9" s="85">
        <f>'UNIRI PLAN IZVRŠENJE'!E9+'UNIRI PLAN IZVRŠENJE'!E22+'UNIRI PLAN IZVRŠENJE'!E75</f>
        <v>2364817</v>
      </c>
      <c r="G9" s="85">
        <f>'UNIRI PLAN IZVRŠENJE'!F9+'UNIRI PLAN IZVRŠENJE'!F22+'UNIRI PLAN IZVRŠENJE'!F75</f>
        <v>2880338</v>
      </c>
      <c r="H9" s="85">
        <f>'UNIRI PLAN IZVRŠENJE'!G9+'UNIRI PLAN IZVRŠENJE'!G22+'UNIRI PLAN IZVRŠENJE'!G75</f>
        <v>2759285</v>
      </c>
      <c r="I9" s="85">
        <f>'UNIRI PLAN IZVRŠENJE'!H9+'UNIRI PLAN IZVRŠENJE'!H22+'UNIRI PLAN IZVRŠENJE'!H75</f>
        <v>2759511.31</v>
      </c>
      <c r="J9" s="173">
        <f t="shared" si="0"/>
        <v>116.69026863389429</v>
      </c>
      <c r="K9" s="173">
        <f t="shared" si="1"/>
        <v>100.00820176241309</v>
      </c>
    </row>
    <row r="10" spans="1:11">
      <c r="A10" s="128"/>
      <c r="B10" s="128"/>
      <c r="C10" s="128"/>
      <c r="D10" s="131">
        <v>3112</v>
      </c>
      <c r="E10" s="110" t="s">
        <v>1407</v>
      </c>
      <c r="F10" s="85">
        <f>'UNIRI PLAN IZVRŠENJE'!E23</f>
        <v>0</v>
      </c>
      <c r="G10" s="85">
        <f>'UNIRI PLAN IZVRŠENJE'!F23</f>
        <v>0</v>
      </c>
      <c r="H10" s="85">
        <f>'UNIRI PLAN IZVRŠENJE'!G23</f>
        <v>0</v>
      </c>
      <c r="I10" s="85">
        <f>'UNIRI PLAN IZVRŠENJE'!H23</f>
        <v>0</v>
      </c>
      <c r="J10" s="173" t="e">
        <f t="shared" si="0"/>
        <v>#DIV/0!</v>
      </c>
      <c r="K10" s="173" t="e">
        <f t="shared" si="1"/>
        <v>#DIV/0!</v>
      </c>
    </row>
    <row r="11" spans="1:11">
      <c r="A11" s="128"/>
      <c r="B11" s="128"/>
      <c r="C11" s="128"/>
      <c r="D11" s="131">
        <v>3114</v>
      </c>
      <c r="E11" s="110" t="s">
        <v>1571</v>
      </c>
      <c r="F11" s="85">
        <f>'UNIRI PLAN IZVRŠENJE'!E10</f>
        <v>7417</v>
      </c>
      <c r="G11" s="85">
        <f>'UNIRI PLAN IZVRŠENJE'!F10</f>
        <v>38732</v>
      </c>
      <c r="H11" s="85">
        <f>'UNIRI PLAN IZVRŠENJE'!G10</f>
        <v>2305</v>
      </c>
      <c r="I11" s="85">
        <f>'UNIRI PLAN IZVRŠENJE'!H10</f>
        <v>1953.07</v>
      </c>
      <c r="J11" s="173">
        <f t="shared" si="0"/>
        <v>26.332344613725223</v>
      </c>
      <c r="K11" s="173">
        <f t="shared" si="1"/>
        <v>84.731887201735361</v>
      </c>
    </row>
    <row r="12" spans="1:11">
      <c r="A12" s="128"/>
      <c r="B12" s="128"/>
      <c r="C12" s="128">
        <v>312</v>
      </c>
      <c r="D12" s="131"/>
      <c r="E12" s="128" t="s">
        <v>1294</v>
      </c>
      <c r="F12" s="129">
        <f>F13</f>
        <v>74258</v>
      </c>
      <c r="G12" s="129">
        <f>G13</f>
        <v>63538</v>
      </c>
      <c r="H12" s="129">
        <f>H13</f>
        <v>99185</v>
      </c>
      <c r="I12" s="129">
        <f>I13</f>
        <v>98885.21</v>
      </c>
      <c r="J12" s="174">
        <f t="shared" si="0"/>
        <v>133.16438632874573</v>
      </c>
      <c r="K12" s="174">
        <f t="shared" si="1"/>
        <v>99.697746635075873</v>
      </c>
    </row>
    <row r="13" spans="1:11">
      <c r="A13" s="128"/>
      <c r="B13" s="128"/>
      <c r="C13" s="128"/>
      <c r="D13" s="131">
        <v>3121</v>
      </c>
      <c r="E13" s="110" t="s">
        <v>1294</v>
      </c>
      <c r="F13" s="85">
        <f>'UNIRI PLAN IZVRŠENJE'!E11</f>
        <v>74258</v>
      </c>
      <c r="G13" s="85">
        <f>'UNIRI PLAN IZVRŠENJE'!F11</f>
        <v>63538</v>
      </c>
      <c r="H13" s="85">
        <f>'UNIRI PLAN IZVRŠENJE'!G11</f>
        <v>99185</v>
      </c>
      <c r="I13" s="85">
        <f>'UNIRI PLAN IZVRŠENJE'!H11</f>
        <v>98885.21</v>
      </c>
      <c r="J13" s="173">
        <f t="shared" si="0"/>
        <v>133.16438632874573</v>
      </c>
      <c r="K13" s="173">
        <f t="shared" si="1"/>
        <v>99.697746635075873</v>
      </c>
    </row>
    <row r="14" spans="1:11">
      <c r="A14" s="128"/>
      <c r="B14" s="128"/>
      <c r="C14" s="128">
        <v>313</v>
      </c>
      <c r="D14" s="131"/>
      <c r="E14" s="133" t="s">
        <v>1322</v>
      </c>
      <c r="F14" s="129">
        <f>F15+F16</f>
        <v>391439</v>
      </c>
      <c r="G14" s="129">
        <f>G15+G16</f>
        <v>475255</v>
      </c>
      <c r="H14" s="129">
        <f>H15+H16</f>
        <v>455317</v>
      </c>
      <c r="I14" s="129">
        <f>I15+I16</f>
        <v>455678.11000000004</v>
      </c>
      <c r="J14" s="174">
        <f t="shared" si="0"/>
        <v>116.41101423210259</v>
      </c>
      <c r="K14" s="174">
        <f t="shared" si="1"/>
        <v>100.07930957991906</v>
      </c>
    </row>
    <row r="15" spans="1:11">
      <c r="A15" s="128"/>
      <c r="B15" s="128"/>
      <c r="C15" s="128"/>
      <c r="D15" s="131">
        <v>3132</v>
      </c>
      <c r="E15" s="110" t="s">
        <v>1356</v>
      </c>
      <c r="F15" s="85">
        <f>'UNIRI PLAN IZVRŠENJE'!E12+'UNIRI PLAN IZVRŠENJE'!E25+'UNIRI PLAN IZVRŠENJE'!E76</f>
        <v>391388</v>
      </c>
      <c r="G15" s="85">
        <f>'UNIRI PLAN IZVRŠENJE'!F12+'UNIRI PLAN IZVRŠENJE'!F25+'UNIRI PLAN IZVRŠENJE'!F76</f>
        <v>475255</v>
      </c>
      <c r="H15" s="85">
        <f>'UNIRI PLAN IZVRŠENJE'!G12+'UNIRI PLAN IZVRŠENJE'!G25+'UNIRI PLAN IZVRŠENJE'!G76</f>
        <v>455229</v>
      </c>
      <c r="I15" s="85">
        <f>'UNIRI PLAN IZVRŠENJE'!H12+'UNIRI PLAN IZVRŠENJE'!H25+'UNIRI PLAN IZVRŠENJE'!H76</f>
        <v>455589.55000000005</v>
      </c>
      <c r="J15" s="173">
        <f t="shared" si="0"/>
        <v>116.4035560620152</v>
      </c>
      <c r="K15" s="173">
        <f t="shared" si="1"/>
        <v>100.07920189618854</v>
      </c>
    </row>
    <row r="16" spans="1:11">
      <c r="A16" s="128"/>
      <c r="B16" s="128"/>
      <c r="C16" s="128"/>
      <c r="D16" s="131">
        <v>3133</v>
      </c>
      <c r="E16" s="110" t="s">
        <v>1357</v>
      </c>
      <c r="F16" s="85">
        <f>'UNIRI PLAN IZVRŠENJE'!E13+'UNIRI PLAN IZVRŠENJE'!E26+'UNIRI PLAN IZVRŠENJE'!E77</f>
        <v>51</v>
      </c>
      <c r="G16" s="85">
        <f>'UNIRI PLAN IZVRŠENJE'!F13+'UNIRI PLAN IZVRŠENJE'!F26+'UNIRI PLAN IZVRŠENJE'!F77</f>
        <v>0</v>
      </c>
      <c r="H16" s="85">
        <f>'UNIRI PLAN IZVRŠENJE'!G13+'UNIRI PLAN IZVRŠENJE'!G26+'UNIRI PLAN IZVRŠENJE'!G77</f>
        <v>88</v>
      </c>
      <c r="I16" s="85">
        <f>'UNIRI PLAN IZVRŠENJE'!H13+'UNIRI PLAN IZVRŠENJE'!H26+'UNIRI PLAN IZVRŠENJE'!H77</f>
        <v>88.56</v>
      </c>
      <c r="J16" s="173">
        <f t="shared" si="0"/>
        <v>173.64705882352942</v>
      </c>
      <c r="K16" s="173">
        <f t="shared" si="1"/>
        <v>100.63636363636364</v>
      </c>
    </row>
    <row r="17" spans="1:11">
      <c r="A17" s="128"/>
      <c r="B17" s="128">
        <v>32</v>
      </c>
      <c r="C17" s="128"/>
      <c r="D17" s="131"/>
      <c r="E17" s="128" t="s">
        <v>1323</v>
      </c>
      <c r="F17" s="129">
        <f>F18+F23+F30+F42+F40</f>
        <v>400639</v>
      </c>
      <c r="G17" s="129">
        <f>G18+G23+G30+G42+G40</f>
        <v>591280.39770389535</v>
      </c>
      <c r="H17" s="129">
        <f>H18+H23+H30+H42+H40</f>
        <v>429397.01</v>
      </c>
      <c r="I17" s="129">
        <f>I18+I23+I30+I42+I40</f>
        <v>429505.12</v>
      </c>
      <c r="J17" s="174">
        <f t="shared" si="0"/>
        <v>107.20501998058103</v>
      </c>
      <c r="K17" s="174">
        <f t="shared" si="1"/>
        <v>100.0251771664642</v>
      </c>
    </row>
    <row r="18" spans="1:11">
      <c r="A18" s="128"/>
      <c r="B18" s="128"/>
      <c r="C18" s="128">
        <v>321</v>
      </c>
      <c r="D18" s="131"/>
      <c r="E18" s="128" t="s">
        <v>1324</v>
      </c>
      <c r="F18" s="129">
        <f>SUM(F19:F22)</f>
        <v>68972</v>
      </c>
      <c r="G18" s="129">
        <f>SUM(G19:G22)</f>
        <v>83809.280841462605</v>
      </c>
      <c r="H18" s="129">
        <f>SUM(H19:H22)</f>
        <v>74487.56</v>
      </c>
      <c r="I18" s="129">
        <f>SUM(I19:I22)</f>
        <v>75483.070000000007</v>
      </c>
      <c r="J18" s="174">
        <f t="shared" si="0"/>
        <v>109.44016412457229</v>
      </c>
      <c r="K18" s="174">
        <f t="shared" si="1"/>
        <v>101.33647819850727</v>
      </c>
    </row>
    <row r="19" spans="1:11">
      <c r="A19" s="128"/>
      <c r="B19" s="128"/>
      <c r="C19" s="128"/>
      <c r="D19" s="131">
        <v>3211</v>
      </c>
      <c r="E19" s="110" t="s">
        <v>1264</v>
      </c>
      <c r="F19" s="85">
        <f>'UNIRI PLAN IZVRŠENJE'!E28</f>
        <v>7058</v>
      </c>
      <c r="G19" s="85">
        <f>'UNIRI PLAN IZVRŠENJE'!F28</f>
        <v>6636.1404207313026</v>
      </c>
      <c r="H19" s="85">
        <f>'UNIRI PLAN IZVRŠENJE'!G28</f>
        <v>9598</v>
      </c>
      <c r="I19" s="85">
        <f>'UNIRI PLAN IZVRŠENJE'!H28</f>
        <v>10526.069999999998</v>
      </c>
      <c r="J19" s="173">
        <f t="shared" si="0"/>
        <v>149.13672428449982</v>
      </c>
      <c r="K19" s="173">
        <f t="shared" si="1"/>
        <v>109.66941029381118</v>
      </c>
    </row>
    <row r="20" spans="1:11" ht="14.25" customHeight="1">
      <c r="A20" s="128"/>
      <c r="B20" s="128"/>
      <c r="C20" s="128"/>
      <c r="D20" s="131">
        <v>3212</v>
      </c>
      <c r="E20" s="134" t="s">
        <v>1265</v>
      </c>
      <c r="F20" s="85">
        <f>'UNIRI PLAN IZVRŠENJE'!E15</f>
        <v>56071</v>
      </c>
      <c r="G20" s="85">
        <f>'UNIRI PLAN IZVRŠENJE'!F15</f>
        <v>70537</v>
      </c>
      <c r="H20" s="85">
        <f>'UNIRI PLAN IZVRŠENJE'!G15</f>
        <v>61916</v>
      </c>
      <c r="I20" s="85">
        <f>'UNIRI PLAN IZVRŠENJE'!H15</f>
        <v>61982.76</v>
      </c>
      <c r="J20" s="173">
        <f t="shared" si="0"/>
        <v>110.54334682812863</v>
      </c>
      <c r="K20" s="173">
        <f t="shared" si="1"/>
        <v>100.10782350281026</v>
      </c>
    </row>
    <row r="21" spans="1:11">
      <c r="A21" s="128"/>
      <c r="B21" s="128"/>
      <c r="C21" s="128"/>
      <c r="D21" s="131">
        <v>3213</v>
      </c>
      <c r="E21" s="110" t="s">
        <v>1266</v>
      </c>
      <c r="F21" s="85">
        <f>'UNIRI PLAN IZVRŠENJE'!E29</f>
        <v>5843</v>
      </c>
      <c r="G21" s="85">
        <f>'UNIRI PLAN IZVRŠENJE'!F29</f>
        <v>6636.1404207313026</v>
      </c>
      <c r="H21" s="85">
        <f>'UNIRI PLAN IZVRŠENJE'!G29</f>
        <v>2944.76</v>
      </c>
      <c r="I21" s="85">
        <f>'UNIRI PLAN IZVRŠENJE'!H29</f>
        <v>2945.44</v>
      </c>
      <c r="J21" s="173">
        <f t="shared" si="0"/>
        <v>50.409721033715563</v>
      </c>
      <c r="K21" s="173">
        <f t="shared" si="1"/>
        <v>100.02309186487184</v>
      </c>
    </row>
    <row r="22" spans="1:11">
      <c r="A22" s="128"/>
      <c r="B22" s="128"/>
      <c r="C22" s="128"/>
      <c r="D22" s="131">
        <v>3214</v>
      </c>
      <c r="E22" s="110" t="s">
        <v>1548</v>
      </c>
      <c r="F22" s="85">
        <f>'UNIRI PLAN IZVRŠENJE'!E30</f>
        <v>0</v>
      </c>
      <c r="G22" s="85">
        <f>'UNIRI PLAN IZVRŠENJE'!F30</f>
        <v>0</v>
      </c>
      <c r="H22" s="85">
        <f>'UNIRI PLAN IZVRŠENJE'!G30</f>
        <v>28.8</v>
      </c>
      <c r="I22" s="85">
        <f>'UNIRI PLAN IZVRŠENJE'!H30</f>
        <v>28.8</v>
      </c>
      <c r="J22" s="173" t="e">
        <f t="shared" si="0"/>
        <v>#DIV/0!</v>
      </c>
      <c r="K22" s="173">
        <f t="shared" si="1"/>
        <v>100</v>
      </c>
    </row>
    <row r="23" spans="1:11">
      <c r="A23" s="128"/>
      <c r="B23" s="128"/>
      <c r="C23" s="128">
        <v>322</v>
      </c>
      <c r="D23" s="131"/>
      <c r="E23" s="128" t="s">
        <v>1341</v>
      </c>
      <c r="F23" s="129">
        <f>SUM(F24:F29)</f>
        <v>113782</v>
      </c>
      <c r="G23" s="129">
        <f>SUM(G24:G29)</f>
        <v>120686.42126219392</v>
      </c>
      <c r="H23" s="129">
        <f>SUM(H24:H29)</f>
        <v>80927.73</v>
      </c>
      <c r="I23" s="129">
        <f>SUM(I24:I29)</f>
        <v>87323.290000000008</v>
      </c>
      <c r="J23" s="174">
        <f t="shared" si="0"/>
        <v>76.746137350371768</v>
      </c>
      <c r="K23" s="174">
        <f t="shared" si="1"/>
        <v>107.90280414389481</v>
      </c>
    </row>
    <row r="24" spans="1:11">
      <c r="A24" s="128"/>
      <c r="B24" s="128"/>
      <c r="C24" s="128"/>
      <c r="D24" s="131">
        <v>3221</v>
      </c>
      <c r="E24" s="110" t="s">
        <v>1267</v>
      </c>
      <c r="F24" s="85">
        <f>'UNIRI PLAN IZVRŠENJE'!E31</f>
        <v>17431</v>
      </c>
      <c r="G24" s="85">
        <f>'UNIRI PLAN IZVRŠENJE'!F31</f>
        <v>17872</v>
      </c>
      <c r="H24" s="85">
        <f>'UNIRI PLAN IZVRŠENJE'!G31</f>
        <v>19287</v>
      </c>
      <c r="I24" s="85">
        <f>'UNIRI PLAN IZVRŠENJE'!H31</f>
        <v>19287.550000000003</v>
      </c>
      <c r="J24" s="173">
        <f t="shared" si="0"/>
        <v>110.65085193046873</v>
      </c>
      <c r="K24" s="173">
        <f t="shared" si="1"/>
        <v>100.00285166174108</v>
      </c>
    </row>
    <row r="25" spans="1:11">
      <c r="A25" s="128"/>
      <c r="B25" s="128"/>
      <c r="C25" s="128"/>
      <c r="D25" s="131">
        <v>3222</v>
      </c>
      <c r="E25" s="110" t="s">
        <v>1268</v>
      </c>
      <c r="F25" s="85">
        <f>'UNIRI PLAN IZVRŠENJE'!E32</f>
        <v>1272</v>
      </c>
      <c r="G25" s="85">
        <f>'UNIRI PLAN IZVRŠENJE'!F32</f>
        <v>2654.4561682925209</v>
      </c>
      <c r="H25" s="85">
        <f>'UNIRI PLAN IZVRŠENJE'!G32</f>
        <v>687.11</v>
      </c>
      <c r="I25" s="85">
        <f>'UNIRI PLAN IZVRŠENJE'!H32</f>
        <v>687.11</v>
      </c>
      <c r="J25" s="173">
        <f t="shared" si="0"/>
        <v>54.018081761006286</v>
      </c>
      <c r="K25" s="173">
        <f t="shared" si="1"/>
        <v>100</v>
      </c>
    </row>
    <row r="26" spans="1:11">
      <c r="A26" s="128"/>
      <c r="B26" s="128"/>
      <c r="C26" s="128"/>
      <c r="D26" s="131">
        <v>3223</v>
      </c>
      <c r="E26" s="110" t="s">
        <v>1269</v>
      </c>
      <c r="F26" s="85">
        <f>'UNIRI PLAN IZVRŠENJE'!E33</f>
        <v>79181</v>
      </c>
      <c r="G26" s="85">
        <f>'UNIRI PLAN IZVRŠENJE'!F33</f>
        <v>82906</v>
      </c>
      <c r="H26" s="85">
        <f>'UNIRI PLAN IZVRŠENJE'!G33</f>
        <v>44402.75</v>
      </c>
      <c r="I26" s="85">
        <f>'UNIRI PLAN IZVRŠENJE'!H33</f>
        <v>51337.98</v>
      </c>
      <c r="J26" s="173">
        <f t="shared" si="0"/>
        <v>64.836235965698847</v>
      </c>
      <c r="K26" s="173">
        <f t="shared" si="1"/>
        <v>115.61891999932436</v>
      </c>
    </row>
    <row r="27" spans="1:11" ht="15" customHeight="1">
      <c r="A27" s="128"/>
      <c r="B27" s="128"/>
      <c r="C27" s="128"/>
      <c r="D27" s="131">
        <v>3224</v>
      </c>
      <c r="E27" s="134" t="s">
        <v>1270</v>
      </c>
      <c r="F27" s="85">
        <f>'UNIRI PLAN IZVRŠENJE'!E34</f>
        <v>14886</v>
      </c>
      <c r="G27" s="85">
        <f>'UNIRI PLAN IZVRŠENJE'!F34</f>
        <v>15926.737009755125</v>
      </c>
      <c r="H27" s="85">
        <f>'UNIRI PLAN IZVRŠENJE'!G34</f>
        <v>16009</v>
      </c>
      <c r="I27" s="85">
        <f>'UNIRI PLAN IZVRŠENJE'!H34</f>
        <v>16010.65</v>
      </c>
      <c r="J27" s="173">
        <f t="shared" si="0"/>
        <v>107.55508531506112</v>
      </c>
      <c r="K27" s="173">
        <f t="shared" si="1"/>
        <v>100.01030670247985</v>
      </c>
    </row>
    <row r="28" spans="1:11" ht="15" customHeight="1">
      <c r="A28" s="128"/>
      <c r="B28" s="128"/>
      <c r="C28" s="128"/>
      <c r="D28" s="131">
        <v>3225</v>
      </c>
      <c r="E28" s="134" t="s">
        <v>1574</v>
      </c>
      <c r="F28" s="85">
        <f>'UNIRI PLAN IZVRŠENJE'!E35</f>
        <v>450</v>
      </c>
      <c r="G28" s="85">
        <f>'UNIRI PLAN IZVRŠENJE'!F35</f>
        <v>0</v>
      </c>
      <c r="H28" s="85">
        <f>'UNIRI PLAN IZVRŠENJE'!G35</f>
        <v>0</v>
      </c>
      <c r="I28" s="85">
        <f>'UNIRI PLAN IZVRŠENJE'!H35</f>
        <v>0</v>
      </c>
      <c r="J28" s="173">
        <f t="shared" si="0"/>
        <v>0</v>
      </c>
      <c r="K28" s="173" t="e">
        <f t="shared" si="1"/>
        <v>#DIV/0!</v>
      </c>
    </row>
    <row r="29" spans="1:11">
      <c r="A29" s="128"/>
      <c r="B29" s="128"/>
      <c r="C29" s="128"/>
      <c r="D29" s="131">
        <v>3227</v>
      </c>
      <c r="E29" s="110" t="s">
        <v>1271</v>
      </c>
      <c r="F29" s="85">
        <f>'UNIRI PLAN IZVRŠENJE'!E36</f>
        <v>562</v>
      </c>
      <c r="G29" s="85">
        <f>'UNIRI PLAN IZVRŠENJE'!F36</f>
        <v>1327.2280841462605</v>
      </c>
      <c r="H29" s="85">
        <f>'UNIRI PLAN IZVRŠENJE'!G36</f>
        <v>541.87</v>
      </c>
      <c r="I29" s="85">
        <f>'UNIRI PLAN IZVRŠENJE'!H36</f>
        <v>0</v>
      </c>
      <c r="J29" s="173">
        <f t="shared" si="0"/>
        <v>0</v>
      </c>
      <c r="K29" s="173">
        <f t="shared" si="1"/>
        <v>0</v>
      </c>
    </row>
    <row r="30" spans="1:11" s="136" customFormat="1">
      <c r="A30" s="133"/>
      <c r="B30" s="133"/>
      <c r="C30" s="133">
        <v>323</v>
      </c>
      <c r="D30" s="131"/>
      <c r="E30" s="133" t="s">
        <v>1342</v>
      </c>
      <c r="F30" s="135">
        <f>SUM(F31:F39)</f>
        <v>202725</v>
      </c>
      <c r="G30" s="135">
        <f>SUM(G31:G39)</f>
        <v>234567.49187072797</v>
      </c>
      <c r="H30" s="135">
        <f>SUM(H31:H39)</f>
        <v>245292.08000000002</v>
      </c>
      <c r="I30" s="135">
        <f>SUM(I31:I39)</f>
        <v>238239.79</v>
      </c>
      <c r="J30" s="187">
        <f t="shared" si="0"/>
        <v>117.51870267603897</v>
      </c>
      <c r="K30" s="187">
        <f t="shared" si="1"/>
        <v>97.124941824456783</v>
      </c>
    </row>
    <row r="31" spans="1:11">
      <c r="A31" s="128"/>
      <c r="B31" s="128"/>
      <c r="C31" s="128"/>
      <c r="D31" s="131">
        <v>3231</v>
      </c>
      <c r="E31" s="110" t="s">
        <v>1272</v>
      </c>
      <c r="F31" s="85">
        <f>'UNIRI PLAN IZVRŠENJE'!E37</f>
        <v>3316</v>
      </c>
      <c r="G31" s="85">
        <f>'UNIRI PLAN IZVRŠENJE'!F37</f>
        <v>5308.9123365850419</v>
      </c>
      <c r="H31" s="85">
        <f>'UNIRI PLAN IZVRŠENJE'!G37</f>
        <v>2563</v>
      </c>
      <c r="I31" s="85">
        <f>'UNIRI PLAN IZVRŠENJE'!H37</f>
        <v>2563.87</v>
      </c>
      <c r="J31" s="173">
        <f t="shared" si="0"/>
        <v>77.318154402895061</v>
      </c>
      <c r="K31" s="173">
        <f t="shared" si="1"/>
        <v>100.03394459617635</v>
      </c>
    </row>
    <row r="32" spans="1:11">
      <c r="A32" s="128"/>
      <c r="B32" s="128"/>
      <c r="C32" s="128"/>
      <c r="D32" s="131">
        <v>3232</v>
      </c>
      <c r="E32" s="110" t="s">
        <v>1273</v>
      </c>
      <c r="F32" s="85">
        <f>'UNIRI PLAN IZVRŠENJE'!E38</f>
        <v>14067</v>
      </c>
      <c r="G32" s="85">
        <f>'UNIRI PLAN IZVRŠENJE'!F38</f>
        <v>24513</v>
      </c>
      <c r="H32" s="85">
        <f>'UNIRI PLAN IZVRŠENJE'!G38</f>
        <v>26541</v>
      </c>
      <c r="I32" s="85">
        <f>'UNIRI PLAN IZVRŠENJE'!H38</f>
        <v>19582.41</v>
      </c>
      <c r="J32" s="173">
        <f t="shared" si="0"/>
        <v>139.20814672638087</v>
      </c>
      <c r="K32" s="173">
        <f t="shared" si="1"/>
        <v>73.781733921103196</v>
      </c>
    </row>
    <row r="33" spans="1:11">
      <c r="A33" s="128"/>
      <c r="B33" s="128"/>
      <c r="C33" s="128"/>
      <c r="D33" s="131">
        <v>3233</v>
      </c>
      <c r="E33" s="110" t="s">
        <v>1274</v>
      </c>
      <c r="F33" s="85">
        <f>'UNIRI PLAN IZVRŠENJE'!E39</f>
        <v>12390</v>
      </c>
      <c r="G33" s="85">
        <f>'UNIRI PLAN IZVRŠENJE'!F39</f>
        <v>19908.421262193908</v>
      </c>
      <c r="H33" s="85">
        <f>'UNIRI PLAN IZVRŠENJE'!G39</f>
        <v>9188</v>
      </c>
      <c r="I33" s="85">
        <f>'UNIRI PLAN IZVRŠENJE'!H39</f>
        <v>9188.44</v>
      </c>
      <c r="J33" s="173">
        <f t="shared" si="0"/>
        <v>74.160129136400329</v>
      </c>
      <c r="K33" s="173">
        <f t="shared" si="1"/>
        <v>100.00478885502831</v>
      </c>
    </row>
    <row r="34" spans="1:11">
      <c r="A34" s="128"/>
      <c r="B34" s="128"/>
      <c r="C34" s="128"/>
      <c r="D34" s="131">
        <v>3234</v>
      </c>
      <c r="E34" s="110" t="s">
        <v>1275</v>
      </c>
      <c r="F34" s="85">
        <f>'UNIRI PLAN IZVRŠENJE'!E40</f>
        <v>21211</v>
      </c>
      <c r="G34" s="85">
        <f>'UNIRI PLAN IZVRŠENJE'!F40</f>
        <v>24629</v>
      </c>
      <c r="H34" s="85">
        <f>'UNIRI PLAN IZVRŠENJE'!G40</f>
        <v>23097</v>
      </c>
      <c r="I34" s="85">
        <f>'UNIRI PLAN IZVRŠENJE'!H40</f>
        <v>23097.39</v>
      </c>
      <c r="J34" s="173">
        <f t="shared" si="0"/>
        <v>108.89345151100844</v>
      </c>
      <c r="K34" s="173">
        <f t="shared" si="1"/>
        <v>100.00168853097804</v>
      </c>
    </row>
    <row r="35" spans="1:11">
      <c r="A35" s="128"/>
      <c r="B35" s="128"/>
      <c r="C35" s="128"/>
      <c r="D35" s="131">
        <v>3235</v>
      </c>
      <c r="E35" s="110" t="s">
        <v>1276</v>
      </c>
      <c r="F35" s="85">
        <f>'UNIRI PLAN IZVRŠENJE'!E41</f>
        <v>25365</v>
      </c>
      <c r="G35" s="85">
        <f>'UNIRI PLAN IZVRŠENJE'!F41</f>
        <v>31190</v>
      </c>
      <c r="H35" s="85">
        <f>'UNIRI PLAN IZVRŠENJE'!G41</f>
        <v>60235</v>
      </c>
      <c r="I35" s="85">
        <f>'UNIRI PLAN IZVRŠENJE'!H41</f>
        <v>60140.11</v>
      </c>
      <c r="J35" s="173">
        <f t="shared" si="0"/>
        <v>237.09879755568699</v>
      </c>
      <c r="K35" s="173">
        <f t="shared" si="1"/>
        <v>99.842467004233413</v>
      </c>
    </row>
    <row r="36" spans="1:11">
      <c r="A36" s="128"/>
      <c r="B36" s="128"/>
      <c r="C36" s="128"/>
      <c r="D36" s="131">
        <v>3236</v>
      </c>
      <c r="E36" s="110" t="s">
        <v>1277</v>
      </c>
      <c r="F36" s="85">
        <f>'UNIRI PLAN IZVRŠENJE'!E16+'UNIRI PLAN IZVRŠENJE'!E42</f>
        <v>7743</v>
      </c>
      <c r="G36" s="85">
        <f>'UNIRI PLAN IZVRŠENJE'!F16+'UNIRI PLAN IZVRŠENJE'!F42</f>
        <v>7300</v>
      </c>
      <c r="H36" s="85">
        <f>'UNIRI PLAN IZVRŠENJE'!G16+'UNIRI PLAN IZVRŠENJE'!G42</f>
        <v>6810.08</v>
      </c>
      <c r="I36" s="85">
        <f>'UNIRI PLAN IZVRŠENJE'!H16+'UNIRI PLAN IZVRŠENJE'!H42</f>
        <v>6810.15</v>
      </c>
      <c r="J36" s="173">
        <f t="shared" si="0"/>
        <v>87.952344052692752</v>
      </c>
      <c r="K36" s="173">
        <f t="shared" si="1"/>
        <v>100.00102788807179</v>
      </c>
    </row>
    <row r="37" spans="1:11">
      <c r="A37" s="128"/>
      <c r="B37" s="128"/>
      <c r="C37" s="128"/>
      <c r="D37" s="131">
        <v>3237</v>
      </c>
      <c r="E37" s="110" t="s">
        <v>1278</v>
      </c>
      <c r="F37" s="85">
        <f>'UNIRI PLAN IZVRŠENJE'!E43</f>
        <v>96546</v>
      </c>
      <c r="G37" s="85">
        <f>'UNIRI PLAN IZVRŠENJE'!F43</f>
        <v>85883</v>
      </c>
      <c r="H37" s="85">
        <f>'UNIRI PLAN IZVRŠENJE'!G43</f>
        <v>100035</v>
      </c>
      <c r="I37" s="85">
        <f>'UNIRI PLAN IZVRŠENJE'!H43</f>
        <v>100035.9</v>
      </c>
      <c r="J37" s="173">
        <f t="shared" si="0"/>
        <v>103.61475358896277</v>
      </c>
      <c r="K37" s="173">
        <f t="shared" si="1"/>
        <v>100.00089968511021</v>
      </c>
    </row>
    <row r="38" spans="1:11">
      <c r="A38" s="128"/>
      <c r="B38" s="128"/>
      <c r="C38" s="128"/>
      <c r="D38" s="131">
        <v>3238</v>
      </c>
      <c r="E38" s="110" t="s">
        <v>1279</v>
      </c>
      <c r="F38" s="85">
        <f>'UNIRI PLAN IZVRŠENJE'!E44</f>
        <v>8596</v>
      </c>
      <c r="G38" s="85">
        <f>'UNIRI PLAN IZVRŠENJE'!F44</f>
        <v>15926.737009755125</v>
      </c>
      <c r="H38" s="85">
        <f>'UNIRI PLAN IZVRŠENJE'!G44</f>
        <v>12838</v>
      </c>
      <c r="I38" s="85">
        <f>'UNIRI PLAN IZVRŠENJE'!H44</f>
        <v>12836.51</v>
      </c>
      <c r="J38" s="173">
        <f t="shared" si="0"/>
        <v>149.33120055839925</v>
      </c>
      <c r="K38" s="173">
        <f t="shared" si="1"/>
        <v>99.988393830814772</v>
      </c>
    </row>
    <row r="39" spans="1:11">
      <c r="A39" s="128"/>
      <c r="B39" s="128"/>
      <c r="C39" s="128"/>
      <c r="D39" s="131">
        <v>3239</v>
      </c>
      <c r="E39" s="110" t="s">
        <v>1280</v>
      </c>
      <c r="F39" s="85">
        <f>'UNIRI PLAN IZVRŠENJE'!E45</f>
        <v>13491</v>
      </c>
      <c r="G39" s="85">
        <f>'UNIRI PLAN IZVRŠENJE'!F45</f>
        <v>19908.421262193908</v>
      </c>
      <c r="H39" s="85">
        <f>'UNIRI PLAN IZVRŠENJE'!G45</f>
        <v>3985</v>
      </c>
      <c r="I39" s="85">
        <f>'UNIRI PLAN IZVRŠENJE'!H45</f>
        <v>3985.01</v>
      </c>
      <c r="J39" s="173">
        <f t="shared" si="0"/>
        <v>29.538284782447562</v>
      </c>
      <c r="K39" s="173">
        <f t="shared" si="1"/>
        <v>100.00025094102887</v>
      </c>
    </row>
    <row r="40" spans="1:11" s="137" customFormat="1">
      <c r="A40" s="128"/>
      <c r="B40" s="128"/>
      <c r="C40" s="128">
        <v>324</v>
      </c>
      <c r="D40" s="131"/>
      <c r="E40" s="128" t="s">
        <v>1350</v>
      </c>
      <c r="F40" s="129">
        <f>F41</f>
        <v>119</v>
      </c>
      <c r="G40" s="129">
        <f>G41</f>
        <v>132.72280841462606</v>
      </c>
      <c r="H40" s="129">
        <f>H41</f>
        <v>1765</v>
      </c>
      <c r="I40" s="129">
        <f>I41</f>
        <v>1765</v>
      </c>
      <c r="J40" s="174">
        <f t="shared" si="0"/>
        <v>1483.1932773109245</v>
      </c>
      <c r="K40" s="174">
        <f t="shared" si="1"/>
        <v>100</v>
      </c>
    </row>
    <row r="41" spans="1:11">
      <c r="A41" s="128"/>
      <c r="B41" s="128"/>
      <c r="C41" s="128"/>
      <c r="D41" s="131">
        <v>3241</v>
      </c>
      <c r="E41" s="110" t="s">
        <v>1350</v>
      </c>
      <c r="F41" s="85">
        <f>'UNIRI PLAN IZVRŠENJE'!E46</f>
        <v>119</v>
      </c>
      <c r="G41" s="85">
        <f>'UNIRI PLAN IZVRŠENJE'!F46</f>
        <v>132.72280841462606</v>
      </c>
      <c r="H41" s="85">
        <f>'UNIRI PLAN IZVRŠENJE'!G46</f>
        <v>1765</v>
      </c>
      <c r="I41" s="85">
        <f>'UNIRI PLAN IZVRŠENJE'!H46</f>
        <v>1765</v>
      </c>
      <c r="J41" s="173">
        <f t="shared" si="0"/>
        <v>1483.1932773109245</v>
      </c>
      <c r="K41" s="173">
        <f t="shared" si="1"/>
        <v>100</v>
      </c>
    </row>
    <row r="42" spans="1:11">
      <c r="A42" s="128"/>
      <c r="B42" s="128"/>
      <c r="C42" s="128">
        <v>329</v>
      </c>
      <c r="D42" s="131"/>
      <c r="E42" s="128" t="s">
        <v>1285</v>
      </c>
      <c r="F42" s="129">
        <f>SUM(F43:F48)</f>
        <v>15041</v>
      </c>
      <c r="G42" s="129">
        <f>SUM(G43:G48)</f>
        <v>152084.48092109628</v>
      </c>
      <c r="H42" s="129">
        <f>SUM(H43:H48)</f>
        <v>26924.639999999999</v>
      </c>
      <c r="I42" s="129">
        <f>SUM(I43:I48)</f>
        <v>26693.969999999998</v>
      </c>
      <c r="J42" s="174">
        <f t="shared" si="0"/>
        <v>177.47470247988829</v>
      </c>
      <c r="K42" s="174">
        <f t="shared" si="1"/>
        <v>99.143275453265119</v>
      </c>
    </row>
    <row r="43" spans="1:11">
      <c r="A43" s="128"/>
      <c r="B43" s="128"/>
      <c r="C43" s="128"/>
      <c r="D43" s="131">
        <v>3292</v>
      </c>
      <c r="E43" s="110" t="s">
        <v>1281</v>
      </c>
      <c r="F43" s="85">
        <f>'UNIRI PLAN IZVRŠENJE'!E47</f>
        <v>2769</v>
      </c>
      <c r="G43" s="85">
        <f>'UNIRI PLAN IZVRŠENJE'!F47</f>
        <v>4910.7439113411638</v>
      </c>
      <c r="H43" s="85">
        <f>'UNIRI PLAN IZVRŠENJE'!G47</f>
        <v>3997</v>
      </c>
      <c r="I43" s="85">
        <f>'UNIRI PLAN IZVRŠENJE'!H47</f>
        <v>3997.96</v>
      </c>
      <c r="J43" s="173">
        <f t="shared" si="0"/>
        <v>144.38280967858432</v>
      </c>
      <c r="K43" s="173">
        <f t="shared" si="1"/>
        <v>100.02401801351013</v>
      </c>
    </row>
    <row r="44" spans="1:11">
      <c r="A44" s="128"/>
      <c r="B44" s="128"/>
      <c r="C44" s="128"/>
      <c r="D44" s="131">
        <v>3293</v>
      </c>
      <c r="E44" s="110" t="s">
        <v>1298</v>
      </c>
      <c r="F44" s="85">
        <f>'UNIRI PLAN IZVRŠENJE'!E48</f>
        <v>842</v>
      </c>
      <c r="G44" s="85">
        <f>'UNIRI PLAN IZVRŠENJE'!F48</f>
        <v>1327.2280841462605</v>
      </c>
      <c r="H44" s="85">
        <f>'UNIRI PLAN IZVRŠENJE'!G48</f>
        <v>4293</v>
      </c>
      <c r="I44" s="85">
        <f>'UNIRI PLAN IZVRŠENJE'!H48</f>
        <v>4293.84</v>
      </c>
      <c r="J44" s="173">
        <f t="shared" si="0"/>
        <v>509.95724465558203</v>
      </c>
      <c r="K44" s="173">
        <f t="shared" si="1"/>
        <v>100.01956673654789</v>
      </c>
    </row>
    <row r="45" spans="1:11">
      <c r="A45" s="128"/>
      <c r="B45" s="128"/>
      <c r="C45" s="128"/>
      <c r="D45" s="131">
        <v>3294</v>
      </c>
      <c r="E45" s="110" t="s">
        <v>1283</v>
      </c>
      <c r="F45" s="85">
        <f>'UNIRI PLAN IZVRŠENJE'!E49</f>
        <v>3972</v>
      </c>
      <c r="G45" s="85">
        <f>'UNIRI PLAN IZVRŠENJE'!F49</f>
        <v>3981.6842524387812</v>
      </c>
      <c r="H45" s="85">
        <f>'UNIRI PLAN IZVRŠENJE'!G49</f>
        <v>2368.64</v>
      </c>
      <c r="I45" s="85">
        <f>'UNIRI PLAN IZVRŠENJE'!H49</f>
        <v>2068.64</v>
      </c>
      <c r="J45" s="173">
        <f t="shared" si="0"/>
        <v>52.080563947633429</v>
      </c>
      <c r="K45" s="173">
        <f t="shared" si="1"/>
        <v>87.334504188057281</v>
      </c>
    </row>
    <row r="46" spans="1:11">
      <c r="A46" s="128"/>
      <c r="B46" s="128"/>
      <c r="C46" s="128"/>
      <c r="D46" s="131">
        <v>3295</v>
      </c>
      <c r="E46" s="110" t="s">
        <v>1284</v>
      </c>
      <c r="F46" s="85">
        <f>'UNIRI PLAN IZVRŠENJE'!E50+'UNIRI PLAN IZVRŠENJE'!E17+'UNIRI PLAN IZVRŠENJE'!E79</f>
        <v>4278</v>
      </c>
      <c r="G46" s="85">
        <f>'UNIRI PLAN IZVRŠENJE'!F50+'UNIRI PLAN IZVRŠENJE'!F17+'UNIRI PLAN IZVRŠENJE'!F79</f>
        <v>105110.61404207312</v>
      </c>
      <c r="H46" s="85">
        <f>'UNIRI PLAN IZVRŠENJE'!G50+'UNIRI PLAN IZVRŠENJE'!G17+'UNIRI PLAN IZVRŠENJE'!G79</f>
        <v>6301</v>
      </c>
      <c r="I46" s="85">
        <f>'UNIRI PLAN IZVRŠENJE'!H50+'UNIRI PLAN IZVRŠENJE'!H17+'UNIRI PLAN IZVRŠENJE'!H79</f>
        <v>6367.2199999999993</v>
      </c>
      <c r="J46" s="173">
        <f t="shared" si="0"/>
        <v>148.83637213651238</v>
      </c>
      <c r="K46" s="173">
        <f t="shared" si="1"/>
        <v>101.05094429455642</v>
      </c>
    </row>
    <row r="47" spans="1:11">
      <c r="A47" s="128"/>
      <c r="B47" s="128"/>
      <c r="C47" s="128"/>
      <c r="D47" s="131">
        <v>3296</v>
      </c>
      <c r="E47" s="110" t="s">
        <v>1425</v>
      </c>
      <c r="F47" s="85">
        <f>'UNIRI PLAN IZVRŠENJE'!E51+'UNIRI PLAN IZVRŠENJE'!E80</f>
        <v>511</v>
      </c>
      <c r="G47" s="85">
        <f>'UNIRI PLAN IZVRŠENJE'!F51+'UNIRI PLAN IZVRŠENJE'!F80</f>
        <v>26800</v>
      </c>
      <c r="H47" s="85">
        <f>'UNIRI PLAN IZVRŠENJE'!G51+'UNIRI PLAN IZVRŠENJE'!G80</f>
        <v>1918</v>
      </c>
      <c r="I47" s="85">
        <f>'UNIRI PLAN IZVRŠENJE'!H51+'UNIRI PLAN IZVRŠENJE'!H80</f>
        <v>1918.08</v>
      </c>
      <c r="J47" s="173">
        <f t="shared" si="0"/>
        <v>375.35812133072403</v>
      </c>
      <c r="K47" s="173">
        <f t="shared" si="1"/>
        <v>100.00417101147028</v>
      </c>
    </row>
    <row r="48" spans="1:11">
      <c r="A48" s="128"/>
      <c r="B48" s="128"/>
      <c r="C48" s="128"/>
      <c r="D48" s="131">
        <v>3299</v>
      </c>
      <c r="E48" s="110" t="s">
        <v>1285</v>
      </c>
      <c r="F48" s="85">
        <f>'UNIRI PLAN IZVRŠENJE'!E52</f>
        <v>2669</v>
      </c>
      <c r="G48" s="85">
        <f>'UNIRI PLAN IZVRŠENJE'!F52</f>
        <v>9954.2106310969539</v>
      </c>
      <c r="H48" s="85">
        <f>'UNIRI PLAN IZVRŠENJE'!G52</f>
        <v>8047</v>
      </c>
      <c r="I48" s="85">
        <f>'UNIRI PLAN IZVRŠENJE'!H52</f>
        <v>8048.23</v>
      </c>
      <c r="J48" s="173">
        <f t="shared" si="0"/>
        <v>301.54477332334204</v>
      </c>
      <c r="K48" s="173">
        <f t="shared" si="1"/>
        <v>100.0152851994532</v>
      </c>
    </row>
    <row r="49" spans="1:11">
      <c r="A49" s="128"/>
      <c r="B49" s="128">
        <v>34</v>
      </c>
      <c r="C49" s="128"/>
      <c r="D49" s="131"/>
      <c r="E49" s="128" t="s">
        <v>1343</v>
      </c>
      <c r="F49" s="129">
        <f>F50</f>
        <v>3901</v>
      </c>
      <c r="G49" s="129">
        <f>G50</f>
        <v>4284.8168425243875</v>
      </c>
      <c r="H49" s="129">
        <f>H50</f>
        <v>4590</v>
      </c>
      <c r="I49" s="129">
        <f>I50</f>
        <v>4579.8500000000004</v>
      </c>
      <c r="J49" s="174">
        <f t="shared" si="0"/>
        <v>117.40194821840555</v>
      </c>
      <c r="K49" s="174">
        <f t="shared" si="1"/>
        <v>99.778867102396518</v>
      </c>
    </row>
    <row r="50" spans="1:11">
      <c r="A50" s="128"/>
      <c r="B50" s="128"/>
      <c r="C50" s="128">
        <v>343</v>
      </c>
      <c r="D50" s="131"/>
      <c r="E50" s="128" t="s">
        <v>1344</v>
      </c>
      <c r="F50" s="129">
        <f>SUM(F51:F53)</f>
        <v>3901</v>
      </c>
      <c r="G50" s="129">
        <f>SUM(G51:G53)</f>
        <v>4284.8168425243875</v>
      </c>
      <c r="H50" s="129">
        <f>SUM(H51:H53)</f>
        <v>4590</v>
      </c>
      <c r="I50" s="129">
        <f>SUM(I51:I53)</f>
        <v>4579.8500000000004</v>
      </c>
      <c r="J50" s="174">
        <f t="shared" si="0"/>
        <v>117.40194821840555</v>
      </c>
      <c r="K50" s="174">
        <f t="shared" si="1"/>
        <v>99.778867102396518</v>
      </c>
    </row>
    <row r="51" spans="1:11">
      <c r="A51" s="128"/>
      <c r="B51" s="128"/>
      <c r="C51" s="128"/>
      <c r="D51" s="131">
        <v>3431</v>
      </c>
      <c r="E51" s="110" t="s">
        <v>1286</v>
      </c>
      <c r="F51" s="85">
        <f>'UNIRI PLAN IZVRŠENJE'!E54</f>
        <v>0</v>
      </c>
      <c r="G51" s="85">
        <f>'UNIRI PLAN IZVRŠENJE'!F54</f>
        <v>2294</v>
      </c>
      <c r="H51" s="85">
        <f>'UNIRI PLAN IZVRŠENJE'!G54</f>
        <v>2561</v>
      </c>
      <c r="I51" s="85">
        <f>'UNIRI PLAN IZVRŠENJE'!H54</f>
        <v>2550.98</v>
      </c>
      <c r="J51" s="173" t="e">
        <f t="shared" si="0"/>
        <v>#DIV/0!</v>
      </c>
      <c r="K51" s="173">
        <f t="shared" si="1"/>
        <v>99.608746583365871</v>
      </c>
    </row>
    <row r="52" spans="1:11">
      <c r="A52" s="128"/>
      <c r="B52" s="128"/>
      <c r="C52" s="128"/>
      <c r="D52" s="131">
        <v>3432</v>
      </c>
      <c r="E52" s="110" t="s">
        <v>1299</v>
      </c>
      <c r="F52" s="85">
        <f>'UNIRI PLAN IZVRŠENJE'!E55</f>
        <v>2784</v>
      </c>
      <c r="G52" s="85">
        <f>'UNIRI PLAN IZVRŠENJE'!F55</f>
        <v>0</v>
      </c>
      <c r="H52" s="85">
        <f>'UNIRI PLAN IZVRŠENJE'!G55</f>
        <v>0</v>
      </c>
      <c r="I52" s="85">
        <f>'UNIRI PLAN IZVRŠENJE'!H55</f>
        <v>0</v>
      </c>
      <c r="J52" s="173">
        <f t="shared" si="0"/>
        <v>0</v>
      </c>
      <c r="K52" s="173" t="e">
        <f t="shared" si="1"/>
        <v>#DIV/0!</v>
      </c>
    </row>
    <row r="53" spans="1:11">
      <c r="A53" s="128"/>
      <c r="B53" s="128"/>
      <c r="C53" s="128"/>
      <c r="D53" s="131">
        <v>3433</v>
      </c>
      <c r="E53" s="110" t="s">
        <v>1408</v>
      </c>
      <c r="F53" s="85">
        <f>'UNIRI PLAN IZVRŠENJE'!E56+'UNIRI PLAN IZVRŠENJE'!E82</f>
        <v>1117</v>
      </c>
      <c r="G53" s="85">
        <f>'UNIRI PLAN IZVRŠENJE'!F56+'UNIRI PLAN IZVRŠENJE'!F82</f>
        <v>1990.8168425243878</v>
      </c>
      <c r="H53" s="85">
        <f>'UNIRI PLAN IZVRŠENJE'!G56+'UNIRI PLAN IZVRŠENJE'!G82</f>
        <v>2029</v>
      </c>
      <c r="I53" s="85">
        <f>'UNIRI PLAN IZVRŠENJE'!H56+'UNIRI PLAN IZVRŠENJE'!H82</f>
        <v>2028.87</v>
      </c>
      <c r="J53" s="173">
        <f t="shared" si="0"/>
        <v>181.63563115487912</v>
      </c>
      <c r="K53" s="173">
        <f t="shared" si="1"/>
        <v>99.993592902907835</v>
      </c>
    </row>
    <row r="54" spans="1:11">
      <c r="A54" s="128"/>
      <c r="B54" s="128">
        <v>37</v>
      </c>
      <c r="C54" s="128"/>
      <c r="D54" s="131"/>
      <c r="E54" s="128" t="s">
        <v>1546</v>
      </c>
      <c r="F54" s="129">
        <f t="shared" ref="F54:I55" si="2">F55</f>
        <v>2489</v>
      </c>
      <c r="G54" s="129">
        <f t="shared" si="2"/>
        <v>4383</v>
      </c>
      <c r="H54" s="129">
        <f t="shared" si="2"/>
        <v>972</v>
      </c>
      <c r="I54" s="129">
        <f t="shared" si="2"/>
        <v>0</v>
      </c>
      <c r="J54" s="174">
        <f t="shared" si="0"/>
        <v>0</v>
      </c>
      <c r="K54" s="174">
        <f t="shared" si="1"/>
        <v>0</v>
      </c>
    </row>
    <row r="55" spans="1:11">
      <c r="A55" s="128"/>
      <c r="B55" s="128"/>
      <c r="C55" s="128">
        <v>372</v>
      </c>
      <c r="D55" s="131"/>
      <c r="E55" s="128" t="s">
        <v>1556</v>
      </c>
      <c r="F55" s="129">
        <f t="shared" si="2"/>
        <v>2489</v>
      </c>
      <c r="G55" s="129">
        <f t="shared" si="2"/>
        <v>4383</v>
      </c>
      <c r="H55" s="129">
        <f t="shared" si="2"/>
        <v>972</v>
      </c>
      <c r="I55" s="129">
        <f t="shared" si="2"/>
        <v>0</v>
      </c>
      <c r="J55" s="174">
        <f t="shared" si="0"/>
        <v>0</v>
      </c>
      <c r="K55" s="174">
        <f t="shared" si="1"/>
        <v>0</v>
      </c>
    </row>
    <row r="56" spans="1:11">
      <c r="A56" s="128"/>
      <c r="B56" s="128"/>
      <c r="C56" s="128"/>
      <c r="D56" s="131">
        <v>3721</v>
      </c>
      <c r="E56" s="110" t="s">
        <v>1602</v>
      </c>
      <c r="F56" s="85">
        <f>'UNIRI PLAN IZVRŠENJE'!E58</f>
        <v>2489</v>
      </c>
      <c r="G56" s="85">
        <f>'UNIRI PLAN IZVRŠENJE'!F58</f>
        <v>4383</v>
      </c>
      <c r="H56" s="85">
        <f>'UNIRI PLAN IZVRŠENJE'!G58</f>
        <v>972</v>
      </c>
      <c r="I56" s="85">
        <f>'UNIRI PLAN IZVRŠENJE'!H58</f>
        <v>0</v>
      </c>
      <c r="J56" s="173">
        <f t="shared" si="0"/>
        <v>0</v>
      </c>
      <c r="K56" s="173">
        <f t="shared" si="1"/>
        <v>0</v>
      </c>
    </row>
    <row r="57" spans="1:11">
      <c r="A57" s="128"/>
      <c r="B57" s="128">
        <v>38</v>
      </c>
      <c r="C57" s="128"/>
      <c r="D57" s="131"/>
      <c r="E57" s="128" t="s">
        <v>1352</v>
      </c>
      <c r="F57" s="129">
        <f t="shared" ref="F57:I58" si="3">F58</f>
        <v>0</v>
      </c>
      <c r="G57" s="129">
        <f t="shared" si="3"/>
        <v>0</v>
      </c>
      <c r="H57" s="129">
        <f t="shared" si="3"/>
        <v>0</v>
      </c>
      <c r="I57" s="129">
        <f t="shared" si="3"/>
        <v>0</v>
      </c>
      <c r="J57" s="174" t="e">
        <f t="shared" si="0"/>
        <v>#DIV/0!</v>
      </c>
      <c r="K57" s="174" t="e">
        <f t="shared" si="1"/>
        <v>#DIV/0!</v>
      </c>
    </row>
    <row r="58" spans="1:11">
      <c r="A58" s="128"/>
      <c r="B58" s="128"/>
      <c r="C58" s="128">
        <v>381</v>
      </c>
      <c r="D58" s="131"/>
      <c r="E58" s="128" t="s">
        <v>1340</v>
      </c>
      <c r="F58" s="129">
        <f t="shared" si="3"/>
        <v>0</v>
      </c>
      <c r="G58" s="129">
        <f t="shared" si="3"/>
        <v>0</v>
      </c>
      <c r="H58" s="129">
        <f t="shared" si="3"/>
        <v>0</v>
      </c>
      <c r="I58" s="129">
        <f t="shared" si="3"/>
        <v>0</v>
      </c>
      <c r="J58" s="174" t="e">
        <f t="shared" si="0"/>
        <v>#DIV/0!</v>
      </c>
      <c r="K58" s="174" t="e">
        <f t="shared" si="1"/>
        <v>#DIV/0!</v>
      </c>
    </row>
    <row r="59" spans="1:11">
      <c r="A59" s="128"/>
      <c r="B59" s="128"/>
      <c r="C59" s="128"/>
      <c r="D59" s="131">
        <v>3812</v>
      </c>
      <c r="E59" s="110" t="s">
        <v>1404</v>
      </c>
      <c r="F59" s="85">
        <f>'UNIRI PLAN IZVRŠENJE'!E60</f>
        <v>0</v>
      </c>
      <c r="G59" s="85">
        <f>'UNIRI PLAN IZVRŠENJE'!F60</f>
        <v>0</v>
      </c>
      <c r="H59" s="85">
        <f>'UNIRI PLAN IZVRŠENJE'!G60</f>
        <v>0</v>
      </c>
      <c r="I59" s="85">
        <f>'UNIRI PLAN IZVRŠENJE'!H60</f>
        <v>0</v>
      </c>
      <c r="J59" s="173" t="e">
        <f t="shared" si="0"/>
        <v>#DIV/0!</v>
      </c>
      <c r="K59" s="173" t="e">
        <f t="shared" si="1"/>
        <v>#DIV/0!</v>
      </c>
    </row>
    <row r="60" spans="1:11">
      <c r="A60" s="128">
        <v>4</v>
      </c>
      <c r="B60" s="128"/>
      <c r="C60" s="128"/>
      <c r="D60" s="131"/>
      <c r="E60" s="128" t="s">
        <v>1345</v>
      </c>
      <c r="F60" s="129">
        <f>F64+F61</f>
        <v>1825</v>
      </c>
      <c r="G60" s="129">
        <f>G64+G61</f>
        <v>1096</v>
      </c>
      <c r="H60" s="129">
        <f>H64+H61</f>
        <v>10846</v>
      </c>
      <c r="I60" s="129">
        <f>I64+I61</f>
        <v>10845.64</v>
      </c>
      <c r="J60" s="174">
        <f t="shared" si="0"/>
        <v>594.28164383561648</v>
      </c>
      <c r="K60" s="174">
        <f t="shared" si="1"/>
        <v>99.996680803983025</v>
      </c>
    </row>
    <row r="61" spans="1:11" ht="12.75" customHeight="1">
      <c r="A61" s="128"/>
      <c r="B61" s="128">
        <v>41</v>
      </c>
      <c r="C61" s="128"/>
      <c r="D61" s="131"/>
      <c r="E61" s="128" t="s">
        <v>1355</v>
      </c>
      <c r="F61" s="129">
        <f t="shared" ref="F61:I62" si="4">F62</f>
        <v>0</v>
      </c>
      <c r="G61" s="129">
        <f t="shared" si="4"/>
        <v>0</v>
      </c>
      <c r="H61" s="129">
        <f t="shared" si="4"/>
        <v>5000</v>
      </c>
      <c r="I61" s="129">
        <f t="shared" si="4"/>
        <v>5000</v>
      </c>
      <c r="J61" s="174" t="e">
        <f t="shared" si="0"/>
        <v>#DIV/0!</v>
      </c>
      <c r="K61" s="174">
        <f t="shared" si="1"/>
        <v>100</v>
      </c>
    </row>
    <row r="62" spans="1:11">
      <c r="A62" s="128"/>
      <c r="B62" s="128"/>
      <c r="C62" s="128">
        <v>412</v>
      </c>
      <c r="D62" s="131"/>
      <c r="E62" s="128" t="s">
        <v>1393</v>
      </c>
      <c r="F62" s="129">
        <f t="shared" si="4"/>
        <v>0</v>
      </c>
      <c r="G62" s="129">
        <f t="shared" si="4"/>
        <v>0</v>
      </c>
      <c r="H62" s="129">
        <f t="shared" si="4"/>
        <v>5000</v>
      </c>
      <c r="I62" s="129">
        <f t="shared" si="4"/>
        <v>5000</v>
      </c>
      <c r="J62" s="174" t="e">
        <f t="shared" si="0"/>
        <v>#DIV/0!</v>
      </c>
      <c r="K62" s="174">
        <f t="shared" si="1"/>
        <v>100</v>
      </c>
    </row>
    <row r="63" spans="1:11">
      <c r="A63" s="128"/>
      <c r="B63" s="128"/>
      <c r="C63" s="128"/>
      <c r="D63" s="131">
        <v>4123</v>
      </c>
      <c r="E63" s="110" t="s">
        <v>1310</v>
      </c>
      <c r="F63" s="85">
        <f>'UNIRI PLAN IZVRŠENJE'!E63</f>
        <v>0</v>
      </c>
      <c r="G63" s="85">
        <f>'UNIRI PLAN IZVRŠENJE'!F63</f>
        <v>0</v>
      </c>
      <c r="H63" s="85">
        <f>'UNIRI PLAN IZVRŠENJE'!G63</f>
        <v>5000</v>
      </c>
      <c r="I63" s="85">
        <f>'UNIRI PLAN IZVRŠENJE'!H63</f>
        <v>5000</v>
      </c>
      <c r="J63" s="173" t="e">
        <f t="shared" si="0"/>
        <v>#DIV/0!</v>
      </c>
      <c r="K63" s="173">
        <f t="shared" si="1"/>
        <v>100</v>
      </c>
    </row>
    <row r="64" spans="1:11" ht="12.75" customHeight="1">
      <c r="A64" s="128"/>
      <c r="B64" s="128">
        <v>42</v>
      </c>
      <c r="C64" s="128"/>
      <c r="D64" s="131"/>
      <c r="E64" s="128" t="s">
        <v>1346</v>
      </c>
      <c r="F64" s="129">
        <f>F65+F71+F69</f>
        <v>1825</v>
      </c>
      <c r="G64" s="129">
        <f t="shared" ref="G64:H64" si="5">G65+G71+G69</f>
        <v>1096</v>
      </c>
      <c r="H64" s="129">
        <f t="shared" si="5"/>
        <v>5846</v>
      </c>
      <c r="I64" s="129">
        <f>I65+I71+I69</f>
        <v>5845.64</v>
      </c>
      <c r="J64" s="174">
        <f t="shared" si="0"/>
        <v>320.30904109589045</v>
      </c>
      <c r="K64" s="174">
        <f t="shared" si="1"/>
        <v>99.993841943209034</v>
      </c>
    </row>
    <row r="65" spans="1:14">
      <c r="A65" s="128"/>
      <c r="B65" s="128"/>
      <c r="C65" s="128">
        <v>422</v>
      </c>
      <c r="D65" s="131"/>
      <c r="E65" s="128" t="s">
        <v>1347</v>
      </c>
      <c r="F65" s="129">
        <f>F66+F67+F68</f>
        <v>1825</v>
      </c>
      <c r="G65" s="129">
        <f>G66+G67+G68</f>
        <v>1096</v>
      </c>
      <c r="H65" s="129">
        <f>H66+H67+H68</f>
        <v>5846</v>
      </c>
      <c r="I65" s="129">
        <f>I66+I67+I68</f>
        <v>5845.64</v>
      </c>
      <c r="J65" s="174">
        <f t="shared" si="0"/>
        <v>320.30904109589045</v>
      </c>
      <c r="K65" s="174">
        <f t="shared" si="1"/>
        <v>99.993841943209034</v>
      </c>
    </row>
    <row r="66" spans="1:14">
      <c r="A66" s="128"/>
      <c r="B66" s="128"/>
      <c r="C66" s="128"/>
      <c r="D66" s="131">
        <v>4221</v>
      </c>
      <c r="E66" s="110" t="s">
        <v>1287</v>
      </c>
      <c r="F66" s="85">
        <f>'UNIRI PLAN IZVRŠENJE'!E65</f>
        <v>1575</v>
      </c>
      <c r="G66" s="85">
        <f>'UNIRI PLAN IZVRŠENJE'!F65</f>
        <v>1096</v>
      </c>
      <c r="H66" s="85">
        <f>'UNIRI PLAN IZVRŠENJE'!G65</f>
        <v>4542</v>
      </c>
      <c r="I66" s="85">
        <f>'UNIRI PLAN IZVRŠENJE'!H65</f>
        <v>4541.8900000000003</v>
      </c>
      <c r="J66" s="173">
        <f t="shared" si="0"/>
        <v>288.37396825396826</v>
      </c>
      <c r="K66" s="173">
        <f t="shared" si="1"/>
        <v>99.997578159401158</v>
      </c>
    </row>
    <row r="67" spans="1:14">
      <c r="A67" s="128"/>
      <c r="B67" s="128"/>
      <c r="C67" s="128"/>
      <c r="D67" s="131">
        <v>4223</v>
      </c>
      <c r="E67" s="110" t="s">
        <v>1311</v>
      </c>
      <c r="F67" s="85">
        <f>'UNIRI PLAN IZVRŠENJE'!E66</f>
        <v>250</v>
      </c>
      <c r="G67" s="85">
        <f>'UNIRI PLAN IZVRŠENJE'!F66</f>
        <v>0</v>
      </c>
      <c r="H67" s="85">
        <f>'UNIRI PLAN IZVRŠENJE'!G66</f>
        <v>0</v>
      </c>
      <c r="I67" s="85">
        <f>'UNIRI PLAN IZVRŠENJE'!H66</f>
        <v>0</v>
      </c>
      <c r="J67" s="173">
        <f t="shared" si="0"/>
        <v>0</v>
      </c>
      <c r="K67" s="173" t="e">
        <f t="shared" si="1"/>
        <v>#DIV/0!</v>
      </c>
    </row>
    <row r="68" spans="1:14">
      <c r="A68" s="128"/>
      <c r="B68" s="128"/>
      <c r="C68" s="128"/>
      <c r="D68" s="131">
        <v>4224</v>
      </c>
      <c r="E68" s="110" t="s">
        <v>1547</v>
      </c>
      <c r="F68" s="85">
        <f>'UNIRI PLAN IZVRŠENJE'!E67</f>
        <v>0</v>
      </c>
      <c r="G68" s="85">
        <f>'UNIRI PLAN IZVRŠENJE'!F67</f>
        <v>0</v>
      </c>
      <c r="H68" s="85">
        <f>'UNIRI PLAN IZVRŠENJE'!G67</f>
        <v>1304</v>
      </c>
      <c r="I68" s="85">
        <f>'UNIRI PLAN IZVRŠENJE'!H67</f>
        <v>1303.75</v>
      </c>
      <c r="J68" s="173" t="e">
        <f t="shared" si="0"/>
        <v>#DIV/0!</v>
      </c>
      <c r="K68" s="173">
        <f t="shared" si="1"/>
        <v>99.980828220858896</v>
      </c>
    </row>
    <row r="69" spans="1:14">
      <c r="A69" s="128"/>
      <c r="B69" s="128"/>
      <c r="C69" s="128">
        <v>424</v>
      </c>
      <c r="D69" s="131"/>
      <c r="E69" s="128" t="s">
        <v>1349</v>
      </c>
      <c r="F69" s="129">
        <f>F70</f>
        <v>0</v>
      </c>
      <c r="G69" s="129">
        <f>G70</f>
        <v>0</v>
      </c>
      <c r="H69" s="129">
        <f>H70</f>
        <v>0</v>
      </c>
      <c r="I69" s="129">
        <f>I70</f>
        <v>0</v>
      </c>
      <c r="J69" s="174" t="e">
        <f t="shared" ref="J69:J132" si="6">I69/F69*100</f>
        <v>#DIV/0!</v>
      </c>
      <c r="K69" s="174" t="e">
        <f t="shared" ref="K69:K132" si="7">I69/H69*100</f>
        <v>#DIV/0!</v>
      </c>
    </row>
    <row r="70" spans="1:14">
      <c r="A70" s="128"/>
      <c r="B70" s="128"/>
      <c r="C70" s="128"/>
      <c r="D70" s="131">
        <v>4241</v>
      </c>
      <c r="E70" s="110" t="s">
        <v>1304</v>
      </c>
      <c r="F70" s="85">
        <f>'UNIRI PLAN IZVRŠENJE'!E69</f>
        <v>0</v>
      </c>
      <c r="G70" s="85">
        <f>'UNIRI PLAN IZVRŠENJE'!F69</f>
        <v>0</v>
      </c>
      <c r="H70" s="85">
        <f>'UNIRI PLAN IZVRŠENJE'!G69</f>
        <v>0</v>
      </c>
      <c r="I70" s="85">
        <f>'UNIRI PLAN IZVRŠENJE'!H69</f>
        <v>0</v>
      </c>
      <c r="J70" s="173" t="e">
        <f t="shared" si="6"/>
        <v>#DIV/0!</v>
      </c>
      <c r="K70" s="173" t="e">
        <f t="shared" si="7"/>
        <v>#DIV/0!</v>
      </c>
    </row>
    <row r="71" spans="1:14">
      <c r="A71" s="128"/>
      <c r="B71" s="128"/>
      <c r="C71" s="128">
        <v>426</v>
      </c>
      <c r="D71" s="131"/>
      <c r="E71" s="128" t="s">
        <v>1411</v>
      </c>
      <c r="F71" s="129">
        <f>F72</f>
        <v>0</v>
      </c>
      <c r="G71" s="129">
        <f>G72</f>
        <v>0</v>
      </c>
      <c r="H71" s="129">
        <f>H72</f>
        <v>0</v>
      </c>
      <c r="I71" s="129">
        <f>I72</f>
        <v>0</v>
      </c>
      <c r="J71" s="174" t="e">
        <f t="shared" si="6"/>
        <v>#DIV/0!</v>
      </c>
      <c r="K71" s="174" t="e">
        <f t="shared" si="7"/>
        <v>#DIV/0!</v>
      </c>
    </row>
    <row r="72" spans="1:14">
      <c r="A72" s="128"/>
      <c r="B72" s="128"/>
      <c r="C72" s="128"/>
      <c r="D72" s="131">
        <v>4262</v>
      </c>
      <c r="E72" s="110" t="s">
        <v>1411</v>
      </c>
      <c r="F72" s="85">
        <f>'UNIRI PLAN IZVRŠENJE'!E70</f>
        <v>0</v>
      </c>
      <c r="G72" s="85">
        <f>'UNIRI PLAN IZVRŠENJE'!F70</f>
        <v>0</v>
      </c>
      <c r="H72" s="85">
        <f>'UNIRI PLAN IZVRŠENJE'!G70</f>
        <v>0</v>
      </c>
      <c r="I72" s="85">
        <f>'UNIRI PLAN IZVRŠENJE'!H70</f>
        <v>0</v>
      </c>
      <c r="J72" s="173" t="e">
        <f t="shared" si="6"/>
        <v>#DIV/0!</v>
      </c>
      <c r="K72" s="173" t="e">
        <f t="shared" si="7"/>
        <v>#DIV/0!</v>
      </c>
    </row>
    <row r="73" spans="1:14" s="115" customFormat="1" ht="15" customHeight="1">
      <c r="A73" s="125"/>
      <c r="B73" s="125"/>
      <c r="C73" s="125"/>
      <c r="D73" s="145"/>
      <c r="E73" s="54" t="s">
        <v>1510</v>
      </c>
      <c r="F73" s="89">
        <f>F74+F112</f>
        <v>35672.800000000003</v>
      </c>
      <c r="G73" s="89">
        <f>G74+G112</f>
        <v>18922</v>
      </c>
      <c r="H73" s="89">
        <f>H74+H112</f>
        <v>14245</v>
      </c>
      <c r="I73" s="89">
        <f>I74+I112</f>
        <v>14244.33</v>
      </c>
      <c r="J73" s="171">
        <f t="shared" si="6"/>
        <v>39.930507277253255</v>
      </c>
      <c r="K73" s="171">
        <f t="shared" si="7"/>
        <v>99.995296595296594</v>
      </c>
    </row>
    <row r="74" spans="1:14" s="115" customFormat="1" ht="15" customHeight="1">
      <c r="A74" s="128">
        <v>3</v>
      </c>
      <c r="B74" s="128"/>
      <c r="C74" s="128"/>
      <c r="D74" s="110"/>
      <c r="E74" s="128" t="s">
        <v>1319</v>
      </c>
      <c r="F74" s="129">
        <f>F75+F82+F103+F106+F109</f>
        <v>30516.890000000003</v>
      </c>
      <c r="G74" s="129">
        <f>G75+G82+G103+G106+G109</f>
        <v>18922</v>
      </c>
      <c r="H74" s="129">
        <f>H75+H82+H103+H106+H109</f>
        <v>7884</v>
      </c>
      <c r="I74" s="129">
        <f>I75+I82+I103+I106+I109</f>
        <v>7883.92</v>
      </c>
      <c r="J74" s="174">
        <f t="shared" si="6"/>
        <v>25.834611587222678</v>
      </c>
      <c r="K74" s="174">
        <f t="shared" si="7"/>
        <v>99.99898528665652</v>
      </c>
    </row>
    <row r="75" spans="1:14" s="115" customFormat="1" ht="15" customHeight="1">
      <c r="A75" s="128"/>
      <c r="B75" s="128">
        <v>31</v>
      </c>
      <c r="C75" s="128"/>
      <c r="D75" s="110"/>
      <c r="E75" s="128" t="s">
        <v>1320</v>
      </c>
      <c r="F75" s="129">
        <f>F76+F78+F80</f>
        <v>14488.27</v>
      </c>
      <c r="G75" s="129">
        <f>G76+G78+G80</f>
        <v>18922</v>
      </c>
      <c r="H75" s="129">
        <f>H76+H78+H80</f>
        <v>5780</v>
      </c>
      <c r="I75" s="129">
        <f>I76+I78+I80</f>
        <v>5780.41</v>
      </c>
      <c r="J75" s="174">
        <f t="shared" si="6"/>
        <v>39.897171988097959</v>
      </c>
      <c r="K75" s="174">
        <f t="shared" si="7"/>
        <v>100.00709342560555</v>
      </c>
    </row>
    <row r="76" spans="1:14" s="115" customFormat="1" ht="15" customHeight="1">
      <c r="A76" s="128"/>
      <c r="B76" s="128"/>
      <c r="C76" s="128">
        <v>311</v>
      </c>
      <c r="D76" s="110"/>
      <c r="E76" s="128" t="s">
        <v>1321</v>
      </c>
      <c r="F76" s="129">
        <f>F77</f>
        <v>12380.76</v>
      </c>
      <c r="G76" s="129">
        <f>G77</f>
        <v>16242</v>
      </c>
      <c r="H76" s="129">
        <f>H77</f>
        <v>4961</v>
      </c>
      <c r="I76" s="129">
        <f>I77</f>
        <v>4961.71</v>
      </c>
      <c r="J76" s="174">
        <f t="shared" si="6"/>
        <v>40.075972718960713</v>
      </c>
      <c r="K76" s="174">
        <f t="shared" si="7"/>
        <v>100.0143116307196</v>
      </c>
    </row>
    <row r="77" spans="1:14" s="115" customFormat="1" ht="15" customHeight="1">
      <c r="A77" s="128"/>
      <c r="B77" s="128"/>
      <c r="C77" s="128"/>
      <c r="D77" s="110">
        <v>3111</v>
      </c>
      <c r="E77" s="85" t="s">
        <v>1397</v>
      </c>
      <c r="F77" s="85">
        <f>'UNIRI PLAN IZVRŠENJE'!E271</f>
        <v>12380.76</v>
      </c>
      <c r="G77" s="85">
        <f>'UNIRI PLAN IZVRŠENJE'!F271</f>
        <v>16242</v>
      </c>
      <c r="H77" s="85">
        <f>'UNIRI PLAN IZVRŠENJE'!G271</f>
        <v>4961</v>
      </c>
      <c r="I77" s="85">
        <f>'UNIRI PLAN IZVRŠENJE'!H271</f>
        <v>4961.71</v>
      </c>
      <c r="J77" s="173">
        <f t="shared" si="6"/>
        <v>40.075972718960713</v>
      </c>
      <c r="K77" s="173">
        <f t="shared" si="7"/>
        <v>100.0143116307196</v>
      </c>
      <c r="N77" s="115" t="s">
        <v>1361</v>
      </c>
    </row>
    <row r="78" spans="1:14" s="115" customFormat="1" ht="15" customHeight="1">
      <c r="A78" s="128"/>
      <c r="B78" s="128"/>
      <c r="C78" s="128">
        <v>312</v>
      </c>
      <c r="D78" s="110"/>
      <c r="E78" s="128" t="s">
        <v>1294</v>
      </c>
      <c r="F78" s="129">
        <f>F79</f>
        <v>64.7</v>
      </c>
      <c r="G78" s="129">
        <f>G79</f>
        <v>0</v>
      </c>
      <c r="H78" s="129">
        <f>H79</f>
        <v>0</v>
      </c>
      <c r="I78" s="129">
        <f>I79</f>
        <v>0</v>
      </c>
      <c r="J78" s="174">
        <f t="shared" si="6"/>
        <v>0</v>
      </c>
      <c r="K78" s="174" t="e">
        <f t="shared" si="7"/>
        <v>#DIV/0!</v>
      </c>
    </row>
    <row r="79" spans="1:14" s="115" customFormat="1" ht="15" customHeight="1">
      <c r="A79" s="128"/>
      <c r="B79" s="128"/>
      <c r="C79" s="128"/>
      <c r="D79" s="110">
        <v>3121</v>
      </c>
      <c r="E79" s="85" t="s">
        <v>1294</v>
      </c>
      <c r="F79" s="85">
        <f>'UNIRI PLAN IZVRŠENJE'!E272</f>
        <v>64.7</v>
      </c>
      <c r="G79" s="85">
        <f>'UNIRI PLAN IZVRŠENJE'!F272</f>
        <v>0</v>
      </c>
      <c r="H79" s="85">
        <f>'UNIRI PLAN IZVRŠENJE'!G272</f>
        <v>0</v>
      </c>
      <c r="I79" s="85">
        <f>'UNIRI PLAN IZVRŠENJE'!H272</f>
        <v>0</v>
      </c>
      <c r="J79" s="173">
        <f t="shared" si="6"/>
        <v>0</v>
      </c>
      <c r="K79" s="173" t="e">
        <f t="shared" si="7"/>
        <v>#DIV/0!</v>
      </c>
    </row>
    <row r="80" spans="1:14" s="115" customFormat="1" ht="15" customHeight="1">
      <c r="A80" s="128"/>
      <c r="B80" s="128"/>
      <c r="C80" s="128">
        <v>313</v>
      </c>
      <c r="D80" s="110"/>
      <c r="E80" s="133" t="s">
        <v>1322</v>
      </c>
      <c r="F80" s="129">
        <f>F81</f>
        <v>2042.81</v>
      </c>
      <c r="G80" s="129">
        <f>G81</f>
        <v>2680</v>
      </c>
      <c r="H80" s="129">
        <f>H81</f>
        <v>819</v>
      </c>
      <c r="I80" s="129">
        <f>I81</f>
        <v>818.7</v>
      </c>
      <c r="J80" s="174">
        <f t="shared" si="6"/>
        <v>40.077148633499938</v>
      </c>
      <c r="K80" s="174">
        <f t="shared" si="7"/>
        <v>99.963369963369956</v>
      </c>
    </row>
    <row r="81" spans="1:14" s="115" customFormat="1" ht="15" customHeight="1">
      <c r="A81" s="128"/>
      <c r="B81" s="128"/>
      <c r="C81" s="128"/>
      <c r="D81" s="110">
        <v>3132</v>
      </c>
      <c r="E81" s="85" t="s">
        <v>1356</v>
      </c>
      <c r="F81" s="85">
        <f>'UNIRI PLAN IZVRŠENJE'!E273</f>
        <v>2042.81</v>
      </c>
      <c r="G81" s="85">
        <f>'UNIRI PLAN IZVRŠENJE'!F273</f>
        <v>2680</v>
      </c>
      <c r="H81" s="85">
        <f>'UNIRI PLAN IZVRŠENJE'!G273</f>
        <v>819</v>
      </c>
      <c r="I81" s="85">
        <f>'UNIRI PLAN IZVRŠENJE'!H273</f>
        <v>818.7</v>
      </c>
      <c r="J81" s="173">
        <f t="shared" si="6"/>
        <v>40.077148633499938</v>
      </c>
      <c r="K81" s="173">
        <f t="shared" si="7"/>
        <v>99.963369963369956</v>
      </c>
      <c r="N81" s="115" t="s">
        <v>1361</v>
      </c>
    </row>
    <row r="82" spans="1:14" s="115" customFormat="1" ht="15" customHeight="1">
      <c r="A82" s="128"/>
      <c r="B82" s="128">
        <v>32</v>
      </c>
      <c r="C82" s="128"/>
      <c r="D82" s="110"/>
      <c r="E82" s="128" t="s">
        <v>1323</v>
      </c>
      <c r="F82" s="129">
        <f>F83+F87+F92+F101</f>
        <v>4588.2</v>
      </c>
      <c r="G82" s="129">
        <f>G83+G87+G92+G101</f>
        <v>0</v>
      </c>
      <c r="H82" s="129">
        <f>H83+H87+H92+H101</f>
        <v>316</v>
      </c>
      <c r="I82" s="129">
        <f>I83+I87+I92+I101</f>
        <v>315.3</v>
      </c>
      <c r="J82" s="174">
        <f t="shared" si="6"/>
        <v>6.8719759382764494</v>
      </c>
      <c r="K82" s="174">
        <f t="shared" si="7"/>
        <v>99.778481012658233</v>
      </c>
    </row>
    <row r="83" spans="1:14" s="115" customFormat="1" ht="15" customHeight="1">
      <c r="A83" s="128"/>
      <c r="B83" s="128"/>
      <c r="C83" s="128">
        <v>321</v>
      </c>
      <c r="D83" s="110">
        <v>321</v>
      </c>
      <c r="E83" s="128" t="s">
        <v>1324</v>
      </c>
      <c r="F83" s="129">
        <f>SUM(F84:F86)</f>
        <v>581.06999999999994</v>
      </c>
      <c r="G83" s="129">
        <f>SUM(G84:G86)</f>
        <v>0</v>
      </c>
      <c r="H83" s="129">
        <f>SUM(H84:H86)</f>
        <v>23</v>
      </c>
      <c r="I83" s="129">
        <f>SUM(I84:I86)</f>
        <v>22.8</v>
      </c>
      <c r="J83" s="174">
        <f t="shared" si="6"/>
        <v>3.9237957561051169</v>
      </c>
      <c r="K83" s="174">
        <f t="shared" si="7"/>
        <v>99.130434782608702</v>
      </c>
    </row>
    <row r="84" spans="1:14" s="115" customFormat="1" ht="15" customHeight="1">
      <c r="A84" s="128"/>
      <c r="B84" s="128"/>
      <c r="C84" s="128"/>
      <c r="D84" s="110">
        <v>3211</v>
      </c>
      <c r="E84" s="85" t="s">
        <v>1264</v>
      </c>
      <c r="F84" s="85">
        <f>'UNIRI PLAN IZVRŠENJE'!E275</f>
        <v>455.01</v>
      </c>
      <c r="G84" s="85">
        <f>'UNIRI PLAN IZVRŠENJE'!F275</f>
        <v>0</v>
      </c>
      <c r="H84" s="85">
        <f>'UNIRI PLAN IZVRŠENJE'!G275</f>
        <v>0</v>
      </c>
      <c r="I84" s="85">
        <f>'UNIRI PLAN IZVRŠENJE'!H275</f>
        <v>0</v>
      </c>
      <c r="J84" s="173">
        <f t="shared" si="6"/>
        <v>0</v>
      </c>
      <c r="K84" s="173" t="e">
        <f t="shared" si="7"/>
        <v>#DIV/0!</v>
      </c>
      <c r="N84" s="115" t="s">
        <v>1361</v>
      </c>
    </row>
    <row r="85" spans="1:14" s="115" customFormat="1" ht="15" customHeight="1">
      <c r="A85" s="128"/>
      <c r="B85" s="128"/>
      <c r="C85" s="128"/>
      <c r="D85" s="110">
        <v>3212</v>
      </c>
      <c r="E85" s="85" t="s">
        <v>1265</v>
      </c>
      <c r="F85" s="85">
        <f>'UNIRI PLAN IZVRŠENJE'!E276</f>
        <v>58.3</v>
      </c>
      <c r="G85" s="85">
        <f>'UNIRI PLAN IZVRŠENJE'!F276</f>
        <v>0</v>
      </c>
      <c r="H85" s="85">
        <f>'UNIRI PLAN IZVRŠENJE'!G276</f>
        <v>23</v>
      </c>
      <c r="I85" s="85">
        <f>'UNIRI PLAN IZVRŠENJE'!H276</f>
        <v>22.8</v>
      </c>
      <c r="J85" s="173">
        <f t="shared" si="6"/>
        <v>39.108061749571185</v>
      </c>
      <c r="K85" s="173">
        <f t="shared" si="7"/>
        <v>99.130434782608702</v>
      </c>
    </row>
    <row r="86" spans="1:14" s="115" customFormat="1" ht="15" customHeight="1">
      <c r="A86" s="128"/>
      <c r="B86" s="128"/>
      <c r="C86" s="128"/>
      <c r="D86" s="110">
        <v>3213</v>
      </c>
      <c r="E86" s="85" t="s">
        <v>1266</v>
      </c>
      <c r="F86" s="85">
        <f>'UNIRI PLAN IZVRŠENJE'!E277</f>
        <v>67.760000000000005</v>
      </c>
      <c r="G86" s="85">
        <f>'UNIRI PLAN IZVRŠENJE'!F277</f>
        <v>0</v>
      </c>
      <c r="H86" s="85">
        <f>'UNIRI PLAN IZVRŠENJE'!G277</f>
        <v>0</v>
      </c>
      <c r="I86" s="85">
        <f>'UNIRI PLAN IZVRŠENJE'!H277</f>
        <v>0</v>
      </c>
      <c r="J86" s="173">
        <f t="shared" si="6"/>
        <v>0</v>
      </c>
      <c r="K86" s="173" t="e">
        <f t="shared" si="7"/>
        <v>#DIV/0!</v>
      </c>
    </row>
    <row r="87" spans="1:14" s="115" customFormat="1" ht="15" customHeight="1">
      <c r="A87" s="128"/>
      <c r="B87" s="128"/>
      <c r="C87" s="128">
        <v>322</v>
      </c>
      <c r="D87" s="110"/>
      <c r="E87" s="128" t="s">
        <v>1341</v>
      </c>
      <c r="F87" s="129">
        <f>F90+F89+F88+F91</f>
        <v>54.87</v>
      </c>
      <c r="G87" s="129">
        <f>G90+G89+G88+G91</f>
        <v>0</v>
      </c>
      <c r="H87" s="129">
        <f>H90+H89+H88+H91</f>
        <v>0</v>
      </c>
      <c r="I87" s="129">
        <f>I90+I89+I88+I91</f>
        <v>0</v>
      </c>
      <c r="J87" s="174">
        <f t="shared" si="6"/>
        <v>0</v>
      </c>
      <c r="K87" s="174" t="e">
        <f t="shared" si="7"/>
        <v>#DIV/0!</v>
      </c>
    </row>
    <row r="88" spans="1:14" s="115" customFormat="1" ht="15" customHeight="1">
      <c r="A88" s="128"/>
      <c r="B88" s="128"/>
      <c r="C88" s="128"/>
      <c r="D88" s="110">
        <v>3221</v>
      </c>
      <c r="E88" s="85" t="s">
        <v>1267</v>
      </c>
      <c r="F88" s="85">
        <f>'UNIRI PLAN IZVRŠENJE'!E278</f>
        <v>0</v>
      </c>
      <c r="G88" s="85">
        <f>'UNIRI PLAN IZVRŠENJE'!F278</f>
        <v>0</v>
      </c>
      <c r="H88" s="85">
        <f>'UNIRI PLAN IZVRŠENJE'!G278</f>
        <v>0</v>
      </c>
      <c r="I88" s="85">
        <f>'UNIRI PLAN IZVRŠENJE'!H278</f>
        <v>0</v>
      </c>
      <c r="J88" s="173" t="e">
        <f t="shared" si="6"/>
        <v>#DIV/0!</v>
      </c>
      <c r="K88" s="173" t="e">
        <f t="shared" si="7"/>
        <v>#DIV/0!</v>
      </c>
    </row>
    <row r="89" spans="1:14" s="115" customFormat="1" ht="15" customHeight="1">
      <c r="A89" s="128"/>
      <c r="B89" s="128"/>
      <c r="C89" s="128"/>
      <c r="D89" s="110">
        <v>3222</v>
      </c>
      <c r="E89" s="85" t="s">
        <v>1576</v>
      </c>
      <c r="F89" s="85">
        <f>'UNIRI PLAN IZVRŠENJE'!E279</f>
        <v>54.87</v>
      </c>
      <c r="G89" s="85">
        <f>'UNIRI PLAN IZVRŠENJE'!F279</f>
        <v>0</v>
      </c>
      <c r="H89" s="85">
        <f>'UNIRI PLAN IZVRŠENJE'!G279</f>
        <v>0</v>
      </c>
      <c r="I89" s="85">
        <f>'UNIRI PLAN IZVRŠENJE'!H279</f>
        <v>0</v>
      </c>
      <c r="J89" s="173">
        <f t="shared" si="6"/>
        <v>0</v>
      </c>
      <c r="K89" s="173" t="e">
        <f t="shared" si="7"/>
        <v>#DIV/0!</v>
      </c>
    </row>
    <row r="90" spans="1:14" s="115" customFormat="1" ht="15" customHeight="1">
      <c r="A90" s="128"/>
      <c r="B90" s="128"/>
      <c r="C90" s="128"/>
      <c r="D90" s="110">
        <v>3223</v>
      </c>
      <c r="E90" s="85" t="s">
        <v>1269</v>
      </c>
      <c r="F90" s="85">
        <f>'UNIRI PLAN IZVRŠENJE'!E280</f>
        <v>0</v>
      </c>
      <c r="G90" s="85">
        <f>'UNIRI PLAN IZVRŠENJE'!F280</f>
        <v>0</v>
      </c>
      <c r="H90" s="85">
        <f>'UNIRI PLAN IZVRŠENJE'!G280</f>
        <v>0</v>
      </c>
      <c r="I90" s="85">
        <f>'UNIRI PLAN IZVRŠENJE'!H280</f>
        <v>0</v>
      </c>
      <c r="J90" s="173" t="e">
        <f t="shared" si="6"/>
        <v>#DIV/0!</v>
      </c>
      <c r="K90" s="173" t="e">
        <f t="shared" si="7"/>
        <v>#DIV/0!</v>
      </c>
    </row>
    <row r="91" spans="1:14" s="115" customFormat="1" ht="15" customHeight="1">
      <c r="A91" s="128"/>
      <c r="B91" s="128"/>
      <c r="C91" s="128"/>
      <c r="D91" s="110">
        <v>3224</v>
      </c>
      <c r="E91" s="85" t="s">
        <v>1413</v>
      </c>
      <c r="F91" s="85">
        <f>'UNIRI PLAN IZVRŠENJE'!E281</f>
        <v>0</v>
      </c>
      <c r="G91" s="85">
        <f>'UNIRI PLAN IZVRŠENJE'!F281</f>
        <v>0</v>
      </c>
      <c r="H91" s="85">
        <f>'UNIRI PLAN IZVRŠENJE'!G281</f>
        <v>0</v>
      </c>
      <c r="I91" s="85">
        <f>'UNIRI PLAN IZVRŠENJE'!H281</f>
        <v>0</v>
      </c>
      <c r="J91" s="173" t="e">
        <f t="shared" si="6"/>
        <v>#DIV/0!</v>
      </c>
      <c r="K91" s="173" t="e">
        <f t="shared" si="7"/>
        <v>#DIV/0!</v>
      </c>
    </row>
    <row r="92" spans="1:14" s="115" customFormat="1" ht="15" customHeight="1">
      <c r="A92" s="128"/>
      <c r="B92" s="128"/>
      <c r="C92" s="128">
        <v>323</v>
      </c>
      <c r="D92" s="110"/>
      <c r="E92" s="133" t="s">
        <v>1342</v>
      </c>
      <c r="F92" s="129">
        <f>SUM(F93:F100)</f>
        <v>3889.25</v>
      </c>
      <c r="G92" s="129">
        <f>SUM(G93:G100)</f>
        <v>0</v>
      </c>
      <c r="H92" s="129">
        <f>SUM(H93:H100)</f>
        <v>293</v>
      </c>
      <c r="I92" s="129">
        <f>SUM(I93:I100)</f>
        <v>292.5</v>
      </c>
      <c r="J92" s="174">
        <f t="shared" si="6"/>
        <v>7.520730217908338</v>
      </c>
      <c r="K92" s="174">
        <f t="shared" si="7"/>
        <v>99.829351535836182</v>
      </c>
    </row>
    <row r="93" spans="1:14" s="115" customFormat="1" ht="15" customHeight="1">
      <c r="A93" s="128"/>
      <c r="B93" s="128"/>
      <c r="C93" s="128"/>
      <c r="D93" s="110">
        <v>3231</v>
      </c>
      <c r="E93" s="85" t="s">
        <v>1272</v>
      </c>
      <c r="F93" s="85">
        <f>'UNIRI PLAN IZVRŠENJE'!E282</f>
        <v>220.98</v>
      </c>
      <c r="G93" s="85">
        <f>'UNIRI PLAN IZVRŠENJE'!F282</f>
        <v>0</v>
      </c>
      <c r="H93" s="85">
        <f>'UNIRI PLAN IZVRŠENJE'!G282</f>
        <v>0</v>
      </c>
      <c r="I93" s="85">
        <f>'UNIRI PLAN IZVRŠENJE'!H282</f>
        <v>0</v>
      </c>
      <c r="J93" s="173">
        <f t="shared" si="6"/>
        <v>0</v>
      </c>
      <c r="K93" s="173" t="e">
        <f t="shared" si="7"/>
        <v>#DIV/0!</v>
      </c>
    </row>
    <row r="94" spans="1:14" s="115" customFormat="1" ht="15" customHeight="1">
      <c r="A94" s="128"/>
      <c r="B94" s="128"/>
      <c r="C94" s="128"/>
      <c r="D94" s="110">
        <v>3232</v>
      </c>
      <c r="E94" s="85" t="s">
        <v>1273</v>
      </c>
      <c r="F94" s="85">
        <f>'UNIRI PLAN IZVRŠENJE'!E283</f>
        <v>0</v>
      </c>
      <c r="G94" s="85">
        <f>'UNIRI PLAN IZVRŠENJE'!F283</f>
        <v>0</v>
      </c>
      <c r="H94" s="85">
        <f>'UNIRI PLAN IZVRŠENJE'!G283</f>
        <v>0</v>
      </c>
      <c r="I94" s="85">
        <f>'UNIRI PLAN IZVRŠENJE'!H283</f>
        <v>0</v>
      </c>
      <c r="J94" s="173" t="e">
        <f t="shared" si="6"/>
        <v>#DIV/0!</v>
      </c>
      <c r="K94" s="173" t="e">
        <f t="shared" si="7"/>
        <v>#DIV/0!</v>
      </c>
    </row>
    <row r="95" spans="1:14" s="115" customFormat="1" ht="15" customHeight="1">
      <c r="A95" s="128"/>
      <c r="B95" s="128"/>
      <c r="C95" s="128"/>
      <c r="D95" s="110">
        <v>3233</v>
      </c>
      <c r="E95" s="85" t="s">
        <v>1274</v>
      </c>
      <c r="F95" s="85">
        <f>'UNIRI PLAN IZVRŠENJE'!E284</f>
        <v>0</v>
      </c>
      <c r="G95" s="85">
        <f>'UNIRI PLAN IZVRŠENJE'!F284</f>
        <v>0</v>
      </c>
      <c r="H95" s="85">
        <f>'UNIRI PLAN IZVRŠENJE'!G284</f>
        <v>293</v>
      </c>
      <c r="I95" s="85">
        <f>'UNIRI PLAN IZVRŠENJE'!H284</f>
        <v>292.5</v>
      </c>
      <c r="J95" s="173" t="e">
        <f t="shared" si="6"/>
        <v>#DIV/0!</v>
      </c>
      <c r="K95" s="173">
        <f t="shared" si="7"/>
        <v>99.829351535836182</v>
      </c>
    </row>
    <row r="96" spans="1:14" s="115" customFormat="1" ht="15" customHeight="1">
      <c r="A96" s="128"/>
      <c r="B96" s="128"/>
      <c r="C96" s="128"/>
      <c r="D96" s="110">
        <v>3234</v>
      </c>
      <c r="E96" s="85" t="s">
        <v>1275</v>
      </c>
      <c r="F96" s="85">
        <f>'UNIRI PLAN IZVRŠENJE'!E285</f>
        <v>0</v>
      </c>
      <c r="G96" s="85">
        <f>'UNIRI PLAN IZVRŠENJE'!F285</f>
        <v>0</v>
      </c>
      <c r="H96" s="85">
        <f>'UNIRI PLAN IZVRŠENJE'!G285</f>
        <v>0</v>
      </c>
      <c r="I96" s="85">
        <f>'UNIRI PLAN IZVRŠENJE'!H285</f>
        <v>0</v>
      </c>
      <c r="J96" s="173" t="e">
        <f t="shared" si="6"/>
        <v>#DIV/0!</v>
      </c>
      <c r="K96" s="173" t="e">
        <f t="shared" si="7"/>
        <v>#DIV/0!</v>
      </c>
    </row>
    <row r="97" spans="1:11" s="115" customFormat="1" ht="15" customHeight="1">
      <c r="A97" s="128"/>
      <c r="B97" s="128"/>
      <c r="C97" s="128"/>
      <c r="D97" s="110">
        <v>3235</v>
      </c>
      <c r="E97" s="85" t="s">
        <v>1276</v>
      </c>
      <c r="F97" s="85">
        <f>'UNIRI PLAN IZVRŠENJE'!E286</f>
        <v>3429.37</v>
      </c>
      <c r="G97" s="85">
        <f>'UNIRI PLAN IZVRŠENJE'!F286</f>
        <v>0</v>
      </c>
      <c r="H97" s="85">
        <f>'UNIRI PLAN IZVRŠENJE'!G286</f>
        <v>0</v>
      </c>
      <c r="I97" s="85">
        <f>'UNIRI PLAN IZVRŠENJE'!H286</f>
        <v>0</v>
      </c>
      <c r="J97" s="173">
        <f t="shared" si="6"/>
        <v>0</v>
      </c>
      <c r="K97" s="173" t="e">
        <f t="shared" si="7"/>
        <v>#DIV/0!</v>
      </c>
    </row>
    <row r="98" spans="1:11" s="115" customFormat="1" ht="15" customHeight="1">
      <c r="A98" s="128"/>
      <c r="B98" s="128"/>
      <c r="C98" s="128"/>
      <c r="D98" s="110">
        <v>3237</v>
      </c>
      <c r="E98" s="85" t="s">
        <v>1278</v>
      </c>
      <c r="F98" s="85">
        <f>'UNIRI PLAN IZVRŠENJE'!E287</f>
        <v>238.9</v>
      </c>
      <c r="G98" s="85">
        <f>'UNIRI PLAN IZVRŠENJE'!F287</f>
        <v>0</v>
      </c>
      <c r="H98" s="85">
        <f>'UNIRI PLAN IZVRŠENJE'!G287</f>
        <v>0</v>
      </c>
      <c r="I98" s="85">
        <f>'UNIRI PLAN IZVRŠENJE'!H287</f>
        <v>0</v>
      </c>
      <c r="J98" s="173">
        <f t="shared" si="6"/>
        <v>0</v>
      </c>
      <c r="K98" s="173" t="e">
        <f t="shared" si="7"/>
        <v>#DIV/0!</v>
      </c>
    </row>
    <row r="99" spans="1:11" s="115" customFormat="1" ht="15" customHeight="1">
      <c r="A99" s="128"/>
      <c r="B99" s="128"/>
      <c r="C99" s="128"/>
      <c r="D99" s="110">
        <v>3238</v>
      </c>
      <c r="E99" s="85" t="s">
        <v>1279</v>
      </c>
      <c r="F99" s="85">
        <f>'UNIRI PLAN IZVRŠENJE'!E288</f>
        <v>0</v>
      </c>
      <c r="G99" s="85">
        <f>'UNIRI PLAN IZVRŠENJE'!F288</f>
        <v>0</v>
      </c>
      <c r="H99" s="85">
        <f>'UNIRI PLAN IZVRŠENJE'!G288</f>
        <v>0</v>
      </c>
      <c r="I99" s="85">
        <f>'UNIRI PLAN IZVRŠENJE'!H288</f>
        <v>0</v>
      </c>
      <c r="J99" s="173" t="e">
        <f t="shared" si="6"/>
        <v>#DIV/0!</v>
      </c>
      <c r="K99" s="173" t="e">
        <f t="shared" si="7"/>
        <v>#DIV/0!</v>
      </c>
    </row>
    <row r="100" spans="1:11" s="115" customFormat="1" ht="15" customHeight="1">
      <c r="A100" s="128"/>
      <c r="B100" s="128"/>
      <c r="C100" s="128"/>
      <c r="D100" s="110">
        <v>3239</v>
      </c>
      <c r="E100" s="85" t="s">
        <v>1280</v>
      </c>
      <c r="F100" s="85">
        <f>'UNIRI PLAN IZVRŠENJE'!E289</f>
        <v>0</v>
      </c>
      <c r="G100" s="85">
        <f>'UNIRI PLAN IZVRŠENJE'!F289</f>
        <v>0</v>
      </c>
      <c r="H100" s="85">
        <f>'UNIRI PLAN IZVRŠENJE'!G289</f>
        <v>0</v>
      </c>
      <c r="I100" s="85">
        <f>'UNIRI PLAN IZVRŠENJE'!H289</f>
        <v>0</v>
      </c>
      <c r="J100" s="173" t="e">
        <f t="shared" si="6"/>
        <v>#DIV/0!</v>
      </c>
      <c r="K100" s="173" t="e">
        <f t="shared" si="7"/>
        <v>#DIV/0!</v>
      </c>
    </row>
    <row r="101" spans="1:11" s="115" customFormat="1" ht="15" customHeight="1">
      <c r="A101" s="128"/>
      <c r="B101" s="128"/>
      <c r="C101" s="128">
        <v>329</v>
      </c>
      <c r="D101" s="110"/>
      <c r="E101" s="128" t="s">
        <v>1285</v>
      </c>
      <c r="F101" s="129">
        <f>F102</f>
        <v>63.01</v>
      </c>
      <c r="G101" s="129">
        <f>G102</f>
        <v>0</v>
      </c>
      <c r="H101" s="129">
        <f>H102</f>
        <v>0</v>
      </c>
      <c r="I101" s="129">
        <f>I102</f>
        <v>0</v>
      </c>
      <c r="J101" s="174">
        <f t="shared" si="6"/>
        <v>0</v>
      </c>
      <c r="K101" s="174" t="e">
        <f t="shared" si="7"/>
        <v>#DIV/0!</v>
      </c>
    </row>
    <row r="102" spans="1:11" s="115" customFormat="1" ht="15" customHeight="1">
      <c r="A102" s="128"/>
      <c r="B102" s="128"/>
      <c r="C102" s="128"/>
      <c r="D102" s="110">
        <v>3293</v>
      </c>
      <c r="E102" s="85" t="s">
        <v>1298</v>
      </c>
      <c r="F102" s="85">
        <f>'UNIRI PLAN IZVRŠENJE'!E290</f>
        <v>63.01</v>
      </c>
      <c r="G102" s="85">
        <f>'UNIRI PLAN IZVRŠENJE'!F290</f>
        <v>0</v>
      </c>
      <c r="H102" s="85">
        <f>'UNIRI PLAN IZVRŠENJE'!G290</f>
        <v>0</v>
      </c>
      <c r="I102" s="85">
        <f>'UNIRI PLAN IZVRŠENJE'!H290</f>
        <v>0</v>
      </c>
      <c r="J102" s="173">
        <f t="shared" si="6"/>
        <v>0</v>
      </c>
      <c r="K102" s="173" t="e">
        <f t="shared" si="7"/>
        <v>#DIV/0!</v>
      </c>
    </row>
    <row r="103" spans="1:11" s="138" customFormat="1" ht="15" customHeight="1">
      <c r="A103" s="128"/>
      <c r="B103" s="128">
        <v>35</v>
      </c>
      <c r="C103" s="128"/>
      <c r="D103" s="110"/>
      <c r="E103" s="129" t="s">
        <v>1537</v>
      </c>
      <c r="F103" s="129">
        <f t="shared" ref="F103:I104" si="8">F104</f>
        <v>8274.93</v>
      </c>
      <c r="G103" s="129">
        <f t="shared" si="8"/>
        <v>0</v>
      </c>
      <c r="H103" s="129">
        <f t="shared" si="8"/>
        <v>1788</v>
      </c>
      <c r="I103" s="129">
        <f t="shared" si="8"/>
        <v>1788.21</v>
      </c>
      <c r="J103" s="174">
        <f t="shared" si="6"/>
        <v>21.609971323020254</v>
      </c>
      <c r="K103" s="174">
        <f t="shared" si="7"/>
        <v>100.01174496644296</v>
      </c>
    </row>
    <row r="104" spans="1:11" s="138" customFormat="1" ht="15" customHeight="1">
      <c r="A104" s="128"/>
      <c r="B104" s="128"/>
      <c r="C104" s="128">
        <v>353</v>
      </c>
      <c r="D104" s="110"/>
      <c r="E104" s="129" t="s">
        <v>1537</v>
      </c>
      <c r="F104" s="129">
        <f t="shared" si="8"/>
        <v>8274.93</v>
      </c>
      <c r="G104" s="129">
        <f t="shared" si="8"/>
        <v>0</v>
      </c>
      <c r="H104" s="129">
        <f t="shared" si="8"/>
        <v>1788</v>
      </c>
      <c r="I104" s="129">
        <f t="shared" si="8"/>
        <v>1788.21</v>
      </c>
      <c r="J104" s="174">
        <f t="shared" si="6"/>
        <v>21.609971323020254</v>
      </c>
      <c r="K104" s="174">
        <f t="shared" si="7"/>
        <v>100.01174496644296</v>
      </c>
    </row>
    <row r="105" spans="1:11" s="115" customFormat="1" ht="15" customHeight="1">
      <c r="A105" s="128"/>
      <c r="B105" s="128"/>
      <c r="C105" s="128"/>
      <c r="D105" s="110">
        <v>3531</v>
      </c>
      <c r="E105" s="85" t="s">
        <v>1537</v>
      </c>
      <c r="F105" s="85">
        <f>'UNIRI PLAN IZVRŠENJE'!E292</f>
        <v>8274.93</v>
      </c>
      <c r="G105" s="85">
        <f>'UNIRI PLAN IZVRŠENJE'!F292</f>
        <v>0</v>
      </c>
      <c r="H105" s="85">
        <f>'UNIRI PLAN IZVRŠENJE'!G292</f>
        <v>1788</v>
      </c>
      <c r="I105" s="85">
        <f>'UNIRI PLAN IZVRŠENJE'!H292</f>
        <v>1788.21</v>
      </c>
      <c r="J105" s="173">
        <f t="shared" si="6"/>
        <v>21.609971323020254</v>
      </c>
      <c r="K105" s="173">
        <f t="shared" si="7"/>
        <v>100.01174496644296</v>
      </c>
    </row>
    <row r="106" spans="1:11" s="138" customFormat="1" ht="15" customHeight="1">
      <c r="A106" s="128"/>
      <c r="B106" s="128">
        <v>36</v>
      </c>
      <c r="C106" s="128"/>
      <c r="D106" s="110"/>
      <c r="E106" s="129" t="s">
        <v>1557</v>
      </c>
      <c r="F106" s="129">
        <f t="shared" ref="F106:I107" si="9">F107</f>
        <v>2398.15</v>
      </c>
      <c r="G106" s="129">
        <f t="shared" si="9"/>
        <v>0</v>
      </c>
      <c r="H106" s="129">
        <f t="shared" si="9"/>
        <v>0</v>
      </c>
      <c r="I106" s="129">
        <f t="shared" si="9"/>
        <v>0</v>
      </c>
      <c r="J106" s="174">
        <f t="shared" si="6"/>
        <v>0</v>
      </c>
      <c r="K106" s="174" t="e">
        <f t="shared" si="7"/>
        <v>#DIV/0!</v>
      </c>
    </row>
    <row r="107" spans="1:11" s="138" customFormat="1" ht="15" customHeight="1">
      <c r="A107" s="128"/>
      <c r="B107" s="128"/>
      <c r="C107" s="128">
        <v>369</v>
      </c>
      <c r="D107" s="110"/>
      <c r="E107" s="129" t="s">
        <v>1301</v>
      </c>
      <c r="F107" s="129">
        <f t="shared" si="9"/>
        <v>2398.15</v>
      </c>
      <c r="G107" s="129">
        <f t="shared" si="9"/>
        <v>0</v>
      </c>
      <c r="H107" s="129">
        <f t="shared" si="9"/>
        <v>0</v>
      </c>
      <c r="I107" s="129">
        <f t="shared" si="9"/>
        <v>0</v>
      </c>
      <c r="J107" s="174">
        <f t="shared" si="6"/>
        <v>0</v>
      </c>
      <c r="K107" s="174" t="e">
        <f t="shared" si="7"/>
        <v>#DIV/0!</v>
      </c>
    </row>
    <row r="108" spans="1:11" s="115" customFormat="1" ht="15" customHeight="1">
      <c r="A108" s="128"/>
      <c r="B108" s="128"/>
      <c r="C108" s="128"/>
      <c r="D108" s="110">
        <v>3691</v>
      </c>
      <c r="E108" s="85" t="s">
        <v>1301</v>
      </c>
      <c r="F108" s="85">
        <f>'UNIRI PLAN IZVRŠENJE'!E294</f>
        <v>2398.15</v>
      </c>
      <c r="G108" s="85">
        <f>'UNIRI PLAN IZVRŠENJE'!F294</f>
        <v>0</v>
      </c>
      <c r="H108" s="85">
        <f>'UNIRI PLAN IZVRŠENJE'!G294</f>
        <v>0</v>
      </c>
      <c r="I108" s="85">
        <f>'UNIRI PLAN IZVRŠENJE'!H294</f>
        <v>0</v>
      </c>
      <c r="J108" s="173">
        <f t="shared" si="6"/>
        <v>0</v>
      </c>
      <c r="K108" s="173" t="e">
        <f t="shared" si="7"/>
        <v>#DIV/0!</v>
      </c>
    </row>
    <row r="109" spans="1:11" s="138" customFormat="1" ht="15" customHeight="1">
      <c r="A109" s="128"/>
      <c r="B109" s="128">
        <v>38</v>
      </c>
      <c r="C109" s="128"/>
      <c r="D109" s="110">
        <v>38</v>
      </c>
      <c r="E109" s="129" t="s">
        <v>1352</v>
      </c>
      <c r="F109" s="129">
        <f t="shared" ref="F109:I110" si="10">F110</f>
        <v>767.34</v>
      </c>
      <c r="G109" s="129">
        <f t="shared" si="10"/>
        <v>0</v>
      </c>
      <c r="H109" s="129">
        <f t="shared" si="10"/>
        <v>0</v>
      </c>
      <c r="I109" s="129">
        <f t="shared" si="10"/>
        <v>0</v>
      </c>
      <c r="J109" s="174">
        <f t="shared" si="6"/>
        <v>0</v>
      </c>
      <c r="K109" s="174" t="e">
        <f t="shared" si="7"/>
        <v>#DIV/0!</v>
      </c>
    </row>
    <row r="110" spans="1:11" s="138" customFormat="1" ht="15" customHeight="1">
      <c r="A110" s="128"/>
      <c r="B110" s="128"/>
      <c r="C110" s="128">
        <v>381</v>
      </c>
      <c r="D110" s="110"/>
      <c r="E110" s="129" t="s">
        <v>1340</v>
      </c>
      <c r="F110" s="129">
        <f t="shared" si="10"/>
        <v>767.34</v>
      </c>
      <c r="G110" s="129">
        <f t="shared" si="10"/>
        <v>0</v>
      </c>
      <c r="H110" s="129">
        <f t="shared" si="10"/>
        <v>0</v>
      </c>
      <c r="I110" s="129">
        <f t="shared" si="10"/>
        <v>0</v>
      </c>
      <c r="J110" s="174">
        <f t="shared" si="6"/>
        <v>0</v>
      </c>
      <c r="K110" s="174" t="e">
        <f t="shared" si="7"/>
        <v>#DIV/0!</v>
      </c>
    </row>
    <row r="111" spans="1:11" s="115" customFormat="1" ht="15" customHeight="1">
      <c r="A111" s="128"/>
      <c r="B111" s="128"/>
      <c r="C111" s="128"/>
      <c r="D111" s="110">
        <v>3813</v>
      </c>
      <c r="E111" s="85" t="s">
        <v>1558</v>
      </c>
      <c r="F111" s="85">
        <f>'UNIRI PLAN IZVRŠENJE'!E296</f>
        <v>767.34</v>
      </c>
      <c r="G111" s="85">
        <f>'UNIRI PLAN IZVRŠENJE'!F296</f>
        <v>0</v>
      </c>
      <c r="H111" s="85">
        <f>'UNIRI PLAN IZVRŠENJE'!G296</f>
        <v>0</v>
      </c>
      <c r="I111" s="85">
        <f>'UNIRI PLAN IZVRŠENJE'!H296</f>
        <v>0</v>
      </c>
      <c r="J111" s="173">
        <f t="shared" si="6"/>
        <v>0</v>
      </c>
      <c r="K111" s="173" t="e">
        <f t="shared" si="7"/>
        <v>#DIV/0!</v>
      </c>
    </row>
    <row r="112" spans="1:11" s="115" customFormat="1" ht="15" customHeight="1">
      <c r="A112" s="128">
        <v>4</v>
      </c>
      <c r="B112" s="128"/>
      <c r="C112" s="128"/>
      <c r="D112" s="110"/>
      <c r="E112" s="128" t="s">
        <v>1345</v>
      </c>
      <c r="F112" s="129">
        <f>F113</f>
        <v>5155.91</v>
      </c>
      <c r="G112" s="129">
        <f>G113</f>
        <v>0</v>
      </c>
      <c r="H112" s="129">
        <f>H113</f>
        <v>6361</v>
      </c>
      <c r="I112" s="129">
        <f>I113</f>
        <v>6360.41</v>
      </c>
      <c r="J112" s="174">
        <f t="shared" si="6"/>
        <v>123.36154044581849</v>
      </c>
      <c r="K112" s="174">
        <f t="shared" si="7"/>
        <v>99.990724728816232</v>
      </c>
    </row>
    <row r="113" spans="1:11" s="115" customFormat="1" ht="15" customHeight="1">
      <c r="A113" s="128"/>
      <c r="B113" s="128">
        <v>42</v>
      </c>
      <c r="C113" s="128"/>
      <c r="D113" s="110"/>
      <c r="E113" s="128" t="s">
        <v>1346</v>
      </c>
      <c r="F113" s="129">
        <f>F114+F117</f>
        <v>5155.91</v>
      </c>
      <c r="G113" s="129">
        <f>G114+G117</f>
        <v>0</v>
      </c>
      <c r="H113" s="129">
        <f>H114+H117</f>
        <v>6361</v>
      </c>
      <c r="I113" s="129">
        <f>I114+I117</f>
        <v>6360.41</v>
      </c>
      <c r="J113" s="174">
        <f t="shared" si="6"/>
        <v>123.36154044581849</v>
      </c>
      <c r="K113" s="174">
        <f t="shared" si="7"/>
        <v>99.990724728816232</v>
      </c>
    </row>
    <row r="114" spans="1:11" s="115" customFormat="1" ht="15" customHeight="1">
      <c r="A114" s="128"/>
      <c r="B114" s="128"/>
      <c r="C114" s="128">
        <v>422</v>
      </c>
      <c r="D114" s="110"/>
      <c r="E114" s="128" t="s">
        <v>1347</v>
      </c>
      <c r="F114" s="129">
        <f>F115+F116</f>
        <v>0</v>
      </c>
      <c r="G114" s="129">
        <f>G115+G116</f>
        <v>0</v>
      </c>
      <c r="H114" s="129">
        <f>H115+H116</f>
        <v>3574</v>
      </c>
      <c r="I114" s="129">
        <f>I115+I116</f>
        <v>3573.56</v>
      </c>
      <c r="J114" s="174" t="e">
        <f t="shared" si="6"/>
        <v>#DIV/0!</v>
      </c>
      <c r="K114" s="174">
        <f t="shared" si="7"/>
        <v>99.987688864017912</v>
      </c>
    </row>
    <row r="115" spans="1:11" s="115" customFormat="1" ht="15" customHeight="1">
      <c r="A115" s="128"/>
      <c r="B115" s="128"/>
      <c r="C115" s="128"/>
      <c r="D115" s="110">
        <v>4221</v>
      </c>
      <c r="E115" s="85" t="s">
        <v>1287</v>
      </c>
      <c r="F115" s="85">
        <f>'UNIRI PLAN IZVRŠENJE'!E299</f>
        <v>0</v>
      </c>
      <c r="G115" s="85">
        <f>'UNIRI PLAN IZVRŠENJE'!F299</f>
        <v>0</v>
      </c>
      <c r="H115" s="85">
        <f>'UNIRI PLAN IZVRŠENJE'!G299</f>
        <v>0</v>
      </c>
      <c r="I115" s="85">
        <f>'UNIRI PLAN IZVRŠENJE'!H299</f>
        <v>0</v>
      </c>
      <c r="J115" s="173" t="e">
        <f t="shared" si="6"/>
        <v>#DIV/0!</v>
      </c>
      <c r="K115" s="173" t="e">
        <f t="shared" si="7"/>
        <v>#DIV/0!</v>
      </c>
    </row>
    <row r="116" spans="1:11" s="115" customFormat="1" ht="15" customHeight="1">
      <c r="A116" s="128"/>
      <c r="B116" s="128"/>
      <c r="C116" s="128"/>
      <c r="D116" s="110">
        <v>4224</v>
      </c>
      <c r="E116" s="85" t="s">
        <v>1312</v>
      </c>
      <c r="F116" s="85">
        <f>'UNIRI PLAN IZVRŠENJE'!E300</f>
        <v>0</v>
      </c>
      <c r="G116" s="85">
        <f>'UNIRI PLAN IZVRŠENJE'!F300</f>
        <v>0</v>
      </c>
      <c r="H116" s="85">
        <f>'UNIRI PLAN IZVRŠENJE'!G300</f>
        <v>3574</v>
      </c>
      <c r="I116" s="85">
        <f>'UNIRI PLAN IZVRŠENJE'!H300</f>
        <v>3573.56</v>
      </c>
      <c r="J116" s="173" t="e">
        <f t="shared" si="6"/>
        <v>#DIV/0!</v>
      </c>
      <c r="K116" s="173">
        <f t="shared" si="7"/>
        <v>99.987688864017912</v>
      </c>
    </row>
    <row r="117" spans="1:11" s="138" customFormat="1" ht="15" customHeight="1">
      <c r="A117" s="128"/>
      <c r="B117" s="128"/>
      <c r="C117" s="128">
        <v>426</v>
      </c>
      <c r="D117" s="110">
        <v>426</v>
      </c>
      <c r="E117" s="129" t="s">
        <v>1411</v>
      </c>
      <c r="F117" s="129">
        <f>F118</f>
        <v>5155.91</v>
      </c>
      <c r="G117" s="129">
        <f>G118</f>
        <v>0</v>
      </c>
      <c r="H117" s="129">
        <f>H118</f>
        <v>2787</v>
      </c>
      <c r="I117" s="129">
        <f>I118</f>
        <v>2786.85</v>
      </c>
      <c r="J117" s="174">
        <f t="shared" si="6"/>
        <v>54.051564127380033</v>
      </c>
      <c r="K117" s="174">
        <f t="shared" si="7"/>
        <v>99.994617868675988</v>
      </c>
    </row>
    <row r="118" spans="1:11" s="115" customFormat="1" ht="15" customHeight="1">
      <c r="A118" s="128"/>
      <c r="B118" s="128"/>
      <c r="C118" s="128"/>
      <c r="D118" s="110">
        <v>4262</v>
      </c>
      <c r="E118" s="85" t="s">
        <v>1411</v>
      </c>
      <c r="F118" s="85">
        <f>'UNIRI PLAN IZVRŠENJE'!E301</f>
        <v>5155.91</v>
      </c>
      <c r="G118" s="85">
        <f>'UNIRI PLAN IZVRŠENJE'!F301</f>
        <v>0</v>
      </c>
      <c r="H118" s="85">
        <f>'UNIRI PLAN IZVRŠENJE'!G301</f>
        <v>2787</v>
      </c>
      <c r="I118" s="85">
        <f>'UNIRI PLAN IZVRŠENJE'!H301</f>
        <v>2786.85</v>
      </c>
      <c r="J118" s="173">
        <f t="shared" si="6"/>
        <v>54.051564127380033</v>
      </c>
      <c r="K118" s="173">
        <f t="shared" si="7"/>
        <v>99.994617868675988</v>
      </c>
    </row>
    <row r="119" spans="1:11">
      <c r="A119" s="125"/>
      <c r="B119" s="125"/>
      <c r="C119" s="125"/>
      <c r="D119" s="145"/>
      <c r="E119" s="54" t="s">
        <v>1263</v>
      </c>
      <c r="F119" s="89">
        <f>F120+F173</f>
        <v>838627</v>
      </c>
      <c r="G119" s="89">
        <f>G120+G173</f>
        <v>841134.11639790295</v>
      </c>
      <c r="H119" s="89">
        <f>H120+H173</f>
        <v>884690</v>
      </c>
      <c r="I119" s="89">
        <f>I120+I173</f>
        <v>827562.24000000011</v>
      </c>
      <c r="J119" s="171">
        <f t="shared" si="6"/>
        <v>98.680610092448745</v>
      </c>
      <c r="K119" s="171">
        <f t="shared" si="7"/>
        <v>93.542623969978195</v>
      </c>
    </row>
    <row r="120" spans="1:11">
      <c r="A120" s="128">
        <v>3</v>
      </c>
      <c r="B120" s="128"/>
      <c r="C120" s="128"/>
      <c r="D120" s="131">
        <v>3</v>
      </c>
      <c r="E120" s="128" t="s">
        <v>1358</v>
      </c>
      <c r="F120" s="129">
        <f>F121+F130+F160+F166+F169</f>
        <v>834831</v>
      </c>
      <c r="G120" s="129">
        <f>G121+G130+G160+G166+G169</f>
        <v>813262.32663083146</v>
      </c>
      <c r="H120" s="129">
        <f>H121+H130+H160+H166+H169</f>
        <v>884190</v>
      </c>
      <c r="I120" s="129">
        <f>I121+I130+I160+I166+I169</f>
        <v>827230.43</v>
      </c>
      <c r="J120" s="174">
        <f t="shared" si="6"/>
        <v>99.089567828698264</v>
      </c>
      <c r="K120" s="174">
        <f t="shared" si="7"/>
        <v>93.557994322487261</v>
      </c>
    </row>
    <row r="121" spans="1:11">
      <c r="A121" s="128"/>
      <c r="B121" s="128">
        <v>31</v>
      </c>
      <c r="C121" s="128"/>
      <c r="D121" s="131">
        <v>31</v>
      </c>
      <c r="E121" s="128" t="s">
        <v>1320</v>
      </c>
      <c r="F121" s="129">
        <f>F122+F125+F127</f>
        <v>439692</v>
      </c>
      <c r="G121" s="129">
        <f>G122+G125+G127</f>
        <v>429162.51907890372</v>
      </c>
      <c r="H121" s="129">
        <f>H122+H125+H127</f>
        <v>391033</v>
      </c>
      <c r="I121" s="129">
        <f>I122+I125+I127</f>
        <v>366503.43</v>
      </c>
      <c r="J121" s="174">
        <f t="shared" si="6"/>
        <v>83.354582298518054</v>
      </c>
      <c r="K121" s="174">
        <f t="shared" si="7"/>
        <v>93.726982121713505</v>
      </c>
    </row>
    <row r="122" spans="1:11">
      <c r="A122" s="128"/>
      <c r="B122" s="128"/>
      <c r="C122" s="128">
        <v>311</v>
      </c>
      <c r="D122" s="131">
        <v>311</v>
      </c>
      <c r="E122" s="128" t="s">
        <v>1293</v>
      </c>
      <c r="F122" s="129">
        <f>F123+F124</f>
        <v>268219</v>
      </c>
      <c r="G122" s="129">
        <f>G123+G124</f>
        <v>264118.38874510583</v>
      </c>
      <c r="H122" s="129">
        <f>H123+H124</f>
        <v>233100</v>
      </c>
      <c r="I122" s="129">
        <f>I123+I124</f>
        <v>223757.59</v>
      </c>
      <c r="J122" s="174">
        <f t="shared" si="6"/>
        <v>83.423467390453325</v>
      </c>
      <c r="K122" s="174">
        <f t="shared" si="7"/>
        <v>95.992102102102109</v>
      </c>
    </row>
    <row r="123" spans="1:11">
      <c r="A123" s="128"/>
      <c r="B123" s="128"/>
      <c r="C123" s="128"/>
      <c r="D123" s="131">
        <v>3111</v>
      </c>
      <c r="E123" s="110" t="s">
        <v>1293</v>
      </c>
      <c r="F123" s="85">
        <f>'UNIRI PLAN IZVRŠENJE'!E306+'UNIRI PLAN IZVRŠENJE'!E87</f>
        <v>268219</v>
      </c>
      <c r="G123" s="85">
        <f>'UNIRI PLAN IZVRŠENJE'!F306+'UNIRI PLAN IZVRŠENJE'!F87</f>
        <v>263454.77470303269</v>
      </c>
      <c r="H123" s="85">
        <f>'UNIRI PLAN IZVRŠENJE'!G306+'UNIRI PLAN IZVRŠENJE'!G87</f>
        <v>229900</v>
      </c>
      <c r="I123" s="85">
        <f>'UNIRI PLAN IZVRŠENJE'!H306+'UNIRI PLAN IZVRŠENJE'!H87</f>
        <v>220771.68</v>
      </c>
      <c r="J123" s="173">
        <f t="shared" si="6"/>
        <v>82.310231564505116</v>
      </c>
      <c r="K123" s="173">
        <f t="shared" si="7"/>
        <v>96.029438886472377</v>
      </c>
    </row>
    <row r="124" spans="1:11">
      <c r="A124" s="128"/>
      <c r="B124" s="128"/>
      <c r="C124" s="128"/>
      <c r="D124" s="131">
        <v>3112</v>
      </c>
      <c r="E124" s="110" t="s">
        <v>1407</v>
      </c>
      <c r="F124" s="85">
        <f>'UNIRI PLAN IZVRŠENJE'!E307</f>
        <v>0</v>
      </c>
      <c r="G124" s="85">
        <f>'UNIRI PLAN IZVRŠENJE'!F307</f>
        <v>663.61404207313024</v>
      </c>
      <c r="H124" s="85">
        <f>'UNIRI PLAN IZVRŠENJE'!G307</f>
        <v>3200</v>
      </c>
      <c r="I124" s="85">
        <f>'UNIRI PLAN IZVRŠENJE'!H307</f>
        <v>2985.91</v>
      </c>
      <c r="J124" s="173" t="e">
        <f t="shared" si="6"/>
        <v>#DIV/0!</v>
      </c>
      <c r="K124" s="173">
        <f t="shared" si="7"/>
        <v>93.309687499999995</v>
      </c>
    </row>
    <row r="125" spans="1:11">
      <c r="A125" s="128"/>
      <c r="B125" s="128"/>
      <c r="C125" s="128">
        <v>312</v>
      </c>
      <c r="D125" s="131">
        <v>312</v>
      </c>
      <c r="E125" s="128" t="s">
        <v>1294</v>
      </c>
      <c r="F125" s="129">
        <f>F126</f>
        <v>127218</v>
      </c>
      <c r="G125" s="129">
        <f>G126</f>
        <v>121574.09250779745</v>
      </c>
      <c r="H125" s="129">
        <f>H126</f>
        <v>120000</v>
      </c>
      <c r="I125" s="129">
        <f>I126</f>
        <v>106318.52</v>
      </c>
      <c r="J125" s="174">
        <f t="shared" si="6"/>
        <v>83.571915923847257</v>
      </c>
      <c r="K125" s="174">
        <f t="shared" si="7"/>
        <v>88.598766666666677</v>
      </c>
    </row>
    <row r="126" spans="1:11">
      <c r="A126" s="128"/>
      <c r="B126" s="128"/>
      <c r="C126" s="128"/>
      <c r="D126" s="131">
        <v>3121</v>
      </c>
      <c r="E126" s="110" t="s">
        <v>1294</v>
      </c>
      <c r="F126" s="85">
        <f>'UNIRI PLAN IZVRŠENJE'!E88+'UNIRI PLAN IZVRŠENJE'!E309</f>
        <v>127218</v>
      </c>
      <c r="G126" s="85">
        <f>'UNIRI PLAN IZVRŠENJE'!F88+'UNIRI PLAN IZVRŠENJE'!F309</f>
        <v>121574.09250779745</v>
      </c>
      <c r="H126" s="85">
        <f>'UNIRI PLAN IZVRŠENJE'!G88+'UNIRI PLAN IZVRŠENJE'!G309</f>
        <v>120000</v>
      </c>
      <c r="I126" s="85">
        <f>'UNIRI PLAN IZVRŠENJE'!H88+'UNIRI PLAN IZVRŠENJE'!H309</f>
        <v>106318.52</v>
      </c>
      <c r="J126" s="173">
        <f t="shared" si="6"/>
        <v>83.571915923847257</v>
      </c>
      <c r="K126" s="173">
        <f t="shared" si="7"/>
        <v>88.598766666666677</v>
      </c>
    </row>
    <row r="127" spans="1:11">
      <c r="A127" s="128"/>
      <c r="B127" s="128"/>
      <c r="C127" s="128">
        <v>313</v>
      </c>
      <c r="D127" s="131">
        <v>313</v>
      </c>
      <c r="E127" s="133" t="s">
        <v>1322</v>
      </c>
      <c r="F127" s="129">
        <f>F128+F129</f>
        <v>44255</v>
      </c>
      <c r="G127" s="129">
        <f>G128+G129</f>
        <v>43470.037826000393</v>
      </c>
      <c r="H127" s="129">
        <f>H128+H129</f>
        <v>37933</v>
      </c>
      <c r="I127" s="129">
        <f>I128+I129</f>
        <v>36427.32</v>
      </c>
      <c r="J127" s="174">
        <f t="shared" si="6"/>
        <v>82.312326290814596</v>
      </c>
      <c r="K127" s="174">
        <f t="shared" si="7"/>
        <v>96.030685682650983</v>
      </c>
    </row>
    <row r="128" spans="1:11">
      <c r="A128" s="128"/>
      <c r="B128" s="128"/>
      <c r="C128" s="128"/>
      <c r="D128" s="131">
        <v>3132</v>
      </c>
      <c r="E128" s="110" t="s">
        <v>1356</v>
      </c>
      <c r="F128" s="85">
        <f>'UNIRI PLAN IZVRŠENJE'!E310+'UNIRI PLAN IZVRŠENJE'!E89</f>
        <v>44246</v>
      </c>
      <c r="G128" s="85">
        <f>'UNIRI PLAN IZVRŠENJE'!F310+'UNIRI PLAN IZVRŠENJE'!F89</f>
        <v>43470.037826000393</v>
      </c>
      <c r="H128" s="85">
        <f>'UNIRI PLAN IZVRŠENJE'!G310+'UNIRI PLAN IZVRŠENJE'!G89</f>
        <v>37933</v>
      </c>
      <c r="I128" s="85">
        <f>'UNIRI PLAN IZVRŠENJE'!H310+'UNIRI PLAN IZVRŠENJE'!H89</f>
        <v>36427.32</v>
      </c>
      <c r="J128" s="173">
        <f t="shared" si="6"/>
        <v>82.329069294399488</v>
      </c>
      <c r="K128" s="173">
        <f t="shared" si="7"/>
        <v>96.030685682650983</v>
      </c>
    </row>
    <row r="129" spans="1:11">
      <c r="A129" s="128"/>
      <c r="B129" s="128"/>
      <c r="C129" s="128"/>
      <c r="D129" s="131">
        <v>3133</v>
      </c>
      <c r="E129" s="134" t="s">
        <v>1357</v>
      </c>
      <c r="F129" s="85">
        <f>'UNIRI PLAN IZVRŠENJE'!E90+'UNIRI PLAN IZVRŠENJE'!E311</f>
        <v>9</v>
      </c>
      <c r="G129" s="85">
        <f>'UNIRI PLAN IZVRŠENJE'!F90+'UNIRI PLAN IZVRŠENJE'!F311</f>
        <v>0</v>
      </c>
      <c r="H129" s="85">
        <f>'UNIRI PLAN IZVRŠENJE'!G90+'UNIRI PLAN IZVRŠENJE'!G311</f>
        <v>0</v>
      </c>
      <c r="I129" s="85">
        <f>'UNIRI PLAN IZVRŠENJE'!H90+'UNIRI PLAN IZVRŠENJE'!H311</f>
        <v>0</v>
      </c>
      <c r="J129" s="173">
        <f t="shared" si="6"/>
        <v>0</v>
      </c>
      <c r="K129" s="173" t="e">
        <f t="shared" si="7"/>
        <v>#DIV/0!</v>
      </c>
    </row>
    <row r="130" spans="1:11">
      <c r="A130" s="128"/>
      <c r="B130" s="128">
        <v>32</v>
      </c>
      <c r="C130" s="128"/>
      <c r="D130" s="131"/>
      <c r="E130" s="128" t="s">
        <v>1323</v>
      </c>
      <c r="F130" s="129">
        <f>F131+F136+F142+F152+F154</f>
        <v>353742</v>
      </c>
      <c r="G130" s="129">
        <f>G131+G136+G142+G152+G154</f>
        <v>353839.00723339309</v>
      </c>
      <c r="H130" s="129">
        <f>H131+H136+H142+H152+H154</f>
        <v>450179</v>
      </c>
      <c r="I130" s="129">
        <f>I131+I136+I142+I152+I154</f>
        <v>418665.4</v>
      </c>
      <c r="J130" s="174">
        <f t="shared" si="6"/>
        <v>118.35331965104513</v>
      </c>
      <c r="K130" s="174">
        <f t="shared" si="7"/>
        <v>92.999762316767331</v>
      </c>
    </row>
    <row r="131" spans="1:11">
      <c r="A131" s="128"/>
      <c r="B131" s="128"/>
      <c r="C131" s="128">
        <v>321</v>
      </c>
      <c r="D131" s="131"/>
      <c r="E131" s="128" t="s">
        <v>1324</v>
      </c>
      <c r="F131" s="129">
        <f>SUM(F132:F135)</f>
        <v>14778</v>
      </c>
      <c r="G131" s="129">
        <f>SUM(G132:G135)</f>
        <v>15395.845776096621</v>
      </c>
      <c r="H131" s="129">
        <f>SUM(H132:H135)</f>
        <v>15024</v>
      </c>
      <c r="I131" s="129">
        <f>SUM(I132:I135)</f>
        <v>15181.49</v>
      </c>
      <c r="J131" s="174">
        <f t="shared" si="6"/>
        <v>102.73034240086616</v>
      </c>
      <c r="K131" s="174">
        <f t="shared" si="7"/>
        <v>101.04825612353568</v>
      </c>
    </row>
    <row r="132" spans="1:11">
      <c r="A132" s="128"/>
      <c r="B132" s="128"/>
      <c r="C132" s="128"/>
      <c r="D132" s="131">
        <v>3211</v>
      </c>
      <c r="E132" s="110" t="s">
        <v>1264</v>
      </c>
      <c r="F132" s="85">
        <f>'UNIRI PLAN IZVRŠENJE'!E313+'UNIRI PLAN IZVRŠENJE'!E92</f>
        <v>8786</v>
      </c>
      <c r="G132" s="85">
        <f>'UNIRI PLAN IZVRŠENJE'!F313+'UNIRI PLAN IZVRŠENJE'!F92</f>
        <v>8892.428163779945</v>
      </c>
      <c r="H132" s="85">
        <f>'UNIRI PLAN IZVRŠENJE'!G313+'UNIRI PLAN IZVRŠENJE'!G92</f>
        <v>12500</v>
      </c>
      <c r="I132" s="85">
        <f>'UNIRI PLAN IZVRŠENJE'!H313+'UNIRI PLAN IZVRŠENJE'!H92</f>
        <v>12628.34</v>
      </c>
      <c r="J132" s="173">
        <f t="shared" si="6"/>
        <v>143.7325290234464</v>
      </c>
      <c r="K132" s="173">
        <f t="shared" si="7"/>
        <v>101.02672</v>
      </c>
    </row>
    <row r="133" spans="1:11" ht="15" customHeight="1">
      <c r="A133" s="128"/>
      <c r="B133" s="128"/>
      <c r="C133" s="128"/>
      <c r="D133" s="131">
        <v>3212</v>
      </c>
      <c r="E133" s="134" t="s">
        <v>1265</v>
      </c>
      <c r="F133" s="85">
        <f>'UNIRI PLAN IZVRŠENJE'!E314+'UNIRI PLAN IZVRŠENJE'!E93</f>
        <v>5992</v>
      </c>
      <c r="G133" s="85">
        <f>'UNIRI PLAN IZVRŠENJE'!F314+'UNIRI PLAN IZVRŠENJE'!F93</f>
        <v>5043.4667197557901</v>
      </c>
      <c r="H133" s="85">
        <f>'UNIRI PLAN IZVRŠENJE'!G314+'UNIRI PLAN IZVRŠENJE'!G93</f>
        <v>1524</v>
      </c>
      <c r="I133" s="85">
        <f>'UNIRI PLAN IZVRŠENJE'!H314+'UNIRI PLAN IZVRŠENJE'!H93</f>
        <v>1557.73</v>
      </c>
      <c r="J133" s="173">
        <f t="shared" ref="J133:J196" si="11">I133/F133*100</f>
        <v>25.996829105473967</v>
      </c>
      <c r="K133" s="173">
        <f t="shared" ref="K133:K196" si="12">I133/H133*100</f>
        <v>102.21325459317585</v>
      </c>
    </row>
    <row r="134" spans="1:11">
      <c r="A134" s="128"/>
      <c r="B134" s="128"/>
      <c r="C134" s="128"/>
      <c r="D134" s="131">
        <v>3213</v>
      </c>
      <c r="E134" s="110" t="s">
        <v>1295</v>
      </c>
      <c r="F134" s="85">
        <f>'UNIRI PLAN IZVRŠENJE'!E315</f>
        <v>0</v>
      </c>
      <c r="G134" s="85">
        <f>'UNIRI PLAN IZVRŠENJE'!F315</f>
        <v>1327.2280841462605</v>
      </c>
      <c r="H134" s="85">
        <f>'UNIRI PLAN IZVRŠENJE'!G315</f>
        <v>1000</v>
      </c>
      <c r="I134" s="85">
        <f>'UNIRI PLAN IZVRŠENJE'!H315</f>
        <v>995.42</v>
      </c>
      <c r="J134" s="173" t="e">
        <f t="shared" si="11"/>
        <v>#DIV/0!</v>
      </c>
      <c r="K134" s="173">
        <f t="shared" si="12"/>
        <v>99.542000000000002</v>
      </c>
    </row>
    <row r="135" spans="1:11">
      <c r="A135" s="128"/>
      <c r="B135" s="128"/>
      <c r="C135" s="128"/>
      <c r="D135" s="131">
        <v>3214</v>
      </c>
      <c r="E135" s="110" t="s">
        <v>1543</v>
      </c>
      <c r="F135" s="85">
        <f>'UNIRI PLAN IZVRŠENJE'!E316</f>
        <v>0</v>
      </c>
      <c r="G135" s="85">
        <f>'UNIRI PLAN IZVRŠENJE'!F316</f>
        <v>132.72280841462606</v>
      </c>
      <c r="H135" s="85">
        <f>'UNIRI PLAN IZVRŠENJE'!G316</f>
        <v>0</v>
      </c>
      <c r="I135" s="85">
        <f>'UNIRI PLAN IZVRŠENJE'!H316</f>
        <v>0</v>
      </c>
      <c r="J135" s="173" t="e">
        <f t="shared" si="11"/>
        <v>#DIV/0!</v>
      </c>
      <c r="K135" s="173" t="e">
        <f t="shared" si="12"/>
        <v>#DIV/0!</v>
      </c>
    </row>
    <row r="136" spans="1:11">
      <c r="A136" s="128"/>
      <c r="B136" s="128"/>
      <c r="C136" s="128">
        <v>322</v>
      </c>
      <c r="D136" s="131"/>
      <c r="E136" s="128" t="s">
        <v>1341</v>
      </c>
      <c r="F136" s="129">
        <f>SUM(F137:F141)</f>
        <v>5846</v>
      </c>
      <c r="G136" s="129">
        <f>SUM(G137:G141)</f>
        <v>3318.0702103656513</v>
      </c>
      <c r="H136" s="129">
        <f>SUM(H137:H141)</f>
        <v>4300</v>
      </c>
      <c r="I136" s="129">
        <f>SUM(I137:I141)</f>
        <v>4062.1800000000003</v>
      </c>
      <c r="J136" s="174">
        <f t="shared" si="11"/>
        <v>69.486486486486484</v>
      </c>
      <c r="K136" s="174">
        <f t="shared" si="12"/>
        <v>94.46930232558141</v>
      </c>
    </row>
    <row r="137" spans="1:11">
      <c r="A137" s="128"/>
      <c r="B137" s="128"/>
      <c r="C137" s="128"/>
      <c r="D137" s="131">
        <v>3221</v>
      </c>
      <c r="E137" s="110" t="s">
        <v>1267</v>
      </c>
      <c r="F137" s="85">
        <f>'UNIRI PLAN IZVRŠENJE'!E317</f>
        <v>591</v>
      </c>
      <c r="G137" s="85">
        <f>'UNIRI PLAN IZVRŠENJE'!F317</f>
        <v>530.89123365850423</v>
      </c>
      <c r="H137" s="85">
        <f>'UNIRI PLAN IZVRŠENJE'!G317</f>
        <v>800</v>
      </c>
      <c r="I137" s="85">
        <f>'UNIRI PLAN IZVRŠENJE'!H317</f>
        <v>649.97</v>
      </c>
      <c r="J137" s="173">
        <f t="shared" si="11"/>
        <v>109.97800338409476</v>
      </c>
      <c r="K137" s="173">
        <f t="shared" si="12"/>
        <v>81.246250000000003</v>
      </c>
    </row>
    <row r="138" spans="1:11">
      <c r="A138" s="128"/>
      <c r="B138" s="128"/>
      <c r="C138" s="128"/>
      <c r="D138" s="131">
        <v>3222</v>
      </c>
      <c r="E138" s="110" t="s">
        <v>1268</v>
      </c>
      <c r="F138" s="85">
        <f>'UNIRI PLAN IZVRŠENJE'!E318</f>
        <v>969</v>
      </c>
      <c r="G138" s="85">
        <f>'UNIRI PLAN IZVRŠENJE'!F318</f>
        <v>530.89123365850423</v>
      </c>
      <c r="H138" s="85">
        <f>'UNIRI PLAN IZVRŠENJE'!G318</f>
        <v>1500</v>
      </c>
      <c r="I138" s="85">
        <f>'UNIRI PLAN IZVRŠENJE'!H318</f>
        <v>1620.64</v>
      </c>
      <c r="J138" s="173">
        <f t="shared" si="11"/>
        <v>167.24871001031994</v>
      </c>
      <c r="K138" s="173">
        <f t="shared" si="12"/>
        <v>108.04266666666666</v>
      </c>
    </row>
    <row r="139" spans="1:11">
      <c r="A139" s="128"/>
      <c r="B139" s="128"/>
      <c r="C139" s="128"/>
      <c r="D139" s="131">
        <v>3223</v>
      </c>
      <c r="E139" s="110" t="s">
        <v>1269</v>
      </c>
      <c r="F139" s="85">
        <f>'UNIRI PLAN IZVRŠENJE'!E319+'UNIRI PLAN IZVRŠENJE'!E94</f>
        <v>3619</v>
      </c>
      <c r="G139" s="85">
        <f>'UNIRI PLAN IZVRŠENJE'!F319+'UNIRI PLAN IZVRŠENJE'!F94</f>
        <v>2256.2877430486428</v>
      </c>
      <c r="H139" s="85">
        <f>'UNIRI PLAN IZVRŠENJE'!G319+'UNIRI PLAN IZVRŠENJE'!G94</f>
        <v>2000</v>
      </c>
      <c r="I139" s="85">
        <f>'UNIRI PLAN IZVRŠENJE'!H319+'UNIRI PLAN IZVRŠENJE'!H94</f>
        <v>1791.57</v>
      </c>
      <c r="J139" s="173">
        <f t="shared" si="11"/>
        <v>49.504559270516715</v>
      </c>
      <c r="K139" s="173">
        <f t="shared" si="12"/>
        <v>89.578499999999991</v>
      </c>
    </row>
    <row r="140" spans="1:11" ht="15.75" customHeight="1">
      <c r="A140" s="128"/>
      <c r="B140" s="128"/>
      <c r="C140" s="128"/>
      <c r="D140" s="131">
        <v>3224</v>
      </c>
      <c r="E140" s="134" t="s">
        <v>1270</v>
      </c>
      <c r="F140" s="85">
        <f>'UNIRI PLAN IZVRŠENJE'!E320</f>
        <v>667</v>
      </c>
      <c r="G140" s="85">
        <f>'UNIRI PLAN IZVRŠENJE'!F320</f>
        <v>0</v>
      </c>
      <c r="H140" s="85">
        <f>'UNIRI PLAN IZVRŠENJE'!G320</f>
        <v>0</v>
      </c>
      <c r="I140" s="85">
        <f>'UNIRI PLAN IZVRŠENJE'!H320</f>
        <v>0</v>
      </c>
      <c r="J140" s="173">
        <f t="shared" si="11"/>
        <v>0</v>
      </c>
      <c r="K140" s="173" t="e">
        <f t="shared" si="12"/>
        <v>#DIV/0!</v>
      </c>
    </row>
    <row r="141" spans="1:11">
      <c r="A141" s="128"/>
      <c r="B141" s="128"/>
      <c r="C141" s="128"/>
      <c r="D141" s="131">
        <v>3227</v>
      </c>
      <c r="E141" s="134" t="s">
        <v>1307</v>
      </c>
      <c r="F141" s="85">
        <f>'UNIRI PLAN IZVRŠENJE'!E321</f>
        <v>0</v>
      </c>
      <c r="G141" s="85">
        <f>'UNIRI PLAN IZVRŠENJE'!F321</f>
        <v>0</v>
      </c>
      <c r="H141" s="85">
        <f>'UNIRI PLAN IZVRŠENJE'!G321</f>
        <v>0</v>
      </c>
      <c r="I141" s="85">
        <f>'UNIRI PLAN IZVRŠENJE'!H321</f>
        <v>0</v>
      </c>
      <c r="J141" s="173" t="e">
        <f t="shared" si="11"/>
        <v>#DIV/0!</v>
      </c>
      <c r="K141" s="173" t="e">
        <f t="shared" si="12"/>
        <v>#DIV/0!</v>
      </c>
    </row>
    <row r="142" spans="1:11">
      <c r="A142" s="128"/>
      <c r="B142" s="128"/>
      <c r="C142" s="128">
        <v>323</v>
      </c>
      <c r="D142" s="131"/>
      <c r="E142" s="133" t="s">
        <v>1342</v>
      </c>
      <c r="F142" s="129">
        <f>SUM(F143:F151)</f>
        <v>305566</v>
      </c>
      <c r="G142" s="129">
        <f>SUM(G143:G151)</f>
        <v>318800.18581193179</v>
      </c>
      <c r="H142" s="129">
        <f>SUM(H143:H151)</f>
        <v>398666</v>
      </c>
      <c r="I142" s="129">
        <f>SUM(I143:I151)</f>
        <v>368219.62</v>
      </c>
      <c r="J142" s="174">
        <f t="shared" si="11"/>
        <v>120.50412022279966</v>
      </c>
      <c r="K142" s="174">
        <f t="shared" si="12"/>
        <v>92.362935389524054</v>
      </c>
    </row>
    <row r="143" spans="1:11">
      <c r="A143" s="128"/>
      <c r="B143" s="128"/>
      <c r="C143" s="128"/>
      <c r="D143" s="131">
        <v>3231</v>
      </c>
      <c r="E143" s="110" t="s">
        <v>1272</v>
      </c>
      <c r="F143" s="85">
        <f>'UNIRI PLAN IZVRŠENJE'!E322</f>
        <v>1601</v>
      </c>
      <c r="G143" s="85">
        <f>'UNIRI PLAN IZVRŠENJE'!F322</f>
        <v>929.05965890238235</v>
      </c>
      <c r="H143" s="85">
        <f>'UNIRI PLAN IZVRŠENJE'!G322</f>
        <v>0</v>
      </c>
      <c r="I143" s="85">
        <f>'UNIRI PLAN IZVRŠENJE'!H322</f>
        <v>0</v>
      </c>
      <c r="J143" s="173">
        <f t="shared" si="11"/>
        <v>0</v>
      </c>
      <c r="K143" s="173" t="e">
        <f t="shared" si="12"/>
        <v>#DIV/0!</v>
      </c>
    </row>
    <row r="144" spans="1:11">
      <c r="A144" s="128"/>
      <c r="B144" s="128"/>
      <c r="C144" s="128"/>
      <c r="D144" s="131">
        <v>3232</v>
      </c>
      <c r="E144" s="110" t="s">
        <v>1273</v>
      </c>
      <c r="F144" s="85">
        <f>'UNIRI PLAN IZVRŠENJE'!E323</f>
        <v>0</v>
      </c>
      <c r="G144" s="85">
        <f>'UNIRI PLAN IZVRŠENJE'!F323</f>
        <v>0</v>
      </c>
      <c r="H144" s="85">
        <f>'UNIRI PLAN IZVRŠENJE'!G323</f>
        <v>0</v>
      </c>
      <c r="I144" s="85">
        <f>'UNIRI PLAN IZVRŠENJE'!H323</f>
        <v>0</v>
      </c>
      <c r="J144" s="173" t="e">
        <f t="shared" si="11"/>
        <v>#DIV/0!</v>
      </c>
      <c r="K144" s="173" t="e">
        <f t="shared" si="12"/>
        <v>#DIV/0!</v>
      </c>
    </row>
    <row r="145" spans="1:11">
      <c r="A145" s="128"/>
      <c r="B145" s="128"/>
      <c r="C145" s="128"/>
      <c r="D145" s="131">
        <v>3233</v>
      </c>
      <c r="E145" s="110" t="s">
        <v>1274</v>
      </c>
      <c r="F145" s="85">
        <f>'UNIRI PLAN IZVRŠENJE'!E324</f>
        <v>4160</v>
      </c>
      <c r="G145" s="85">
        <f>'UNIRI PLAN IZVRŠENJE'!F324</f>
        <v>1990.8421262193906</v>
      </c>
      <c r="H145" s="85">
        <f>'UNIRI PLAN IZVRŠENJE'!G324</f>
        <v>11500</v>
      </c>
      <c r="I145" s="85">
        <f>'UNIRI PLAN IZVRŠENJE'!H324</f>
        <v>11098.6</v>
      </c>
      <c r="J145" s="173">
        <f t="shared" si="11"/>
        <v>266.79326923076923</v>
      </c>
      <c r="K145" s="173">
        <f t="shared" si="12"/>
        <v>96.509565217391298</v>
      </c>
    </row>
    <row r="146" spans="1:11">
      <c r="A146" s="128"/>
      <c r="B146" s="128"/>
      <c r="C146" s="128"/>
      <c r="D146" s="131">
        <v>3234</v>
      </c>
      <c r="E146" s="110" t="s">
        <v>1275</v>
      </c>
      <c r="F146" s="85">
        <f>'UNIRI PLAN IZVRŠENJE'!E325</f>
        <v>0</v>
      </c>
      <c r="G146" s="85">
        <f>'UNIRI PLAN IZVRŠENJE'!F325</f>
        <v>0</v>
      </c>
      <c r="H146" s="85">
        <f>'UNIRI PLAN IZVRŠENJE'!G325</f>
        <v>0</v>
      </c>
      <c r="I146" s="85">
        <f>'UNIRI PLAN IZVRŠENJE'!H325</f>
        <v>0</v>
      </c>
      <c r="J146" s="173" t="e">
        <f t="shared" si="11"/>
        <v>#DIV/0!</v>
      </c>
      <c r="K146" s="173" t="e">
        <f t="shared" si="12"/>
        <v>#DIV/0!</v>
      </c>
    </row>
    <row r="147" spans="1:11">
      <c r="A147" s="128"/>
      <c r="B147" s="128"/>
      <c r="C147" s="128"/>
      <c r="D147" s="131">
        <v>3235</v>
      </c>
      <c r="E147" s="110" t="s">
        <v>1276</v>
      </c>
      <c r="F147" s="85">
        <f>'UNIRI PLAN IZVRŠENJE'!E326</f>
        <v>9404</v>
      </c>
      <c r="G147" s="85">
        <f>'UNIRI PLAN IZVRŠENJE'!F326</f>
        <v>10750.54748158471</v>
      </c>
      <c r="H147" s="85">
        <f>'UNIRI PLAN IZVRŠENJE'!G326</f>
        <v>6500</v>
      </c>
      <c r="I147" s="85">
        <f>'UNIRI PLAN IZVRŠENJE'!H326</f>
        <v>5375.25</v>
      </c>
      <c r="J147" s="173">
        <f t="shared" si="11"/>
        <v>57.159187579753301</v>
      </c>
      <c r="K147" s="173">
        <f t="shared" si="12"/>
        <v>82.696153846153848</v>
      </c>
    </row>
    <row r="148" spans="1:11">
      <c r="A148" s="128"/>
      <c r="B148" s="128"/>
      <c r="C148" s="128"/>
      <c r="D148" s="131">
        <v>3236</v>
      </c>
      <c r="E148" s="110" t="s">
        <v>1277</v>
      </c>
      <c r="F148" s="85">
        <f>'UNIRI PLAN IZVRŠENJE'!E327</f>
        <v>0</v>
      </c>
      <c r="G148" s="85">
        <f>'UNIRI PLAN IZVRŠENJE'!F327</f>
        <v>663.61404207313024</v>
      </c>
      <c r="H148" s="85">
        <f>'UNIRI PLAN IZVRŠENJE'!G327</f>
        <v>0</v>
      </c>
      <c r="I148" s="85">
        <f>'UNIRI PLAN IZVRŠENJE'!H327</f>
        <v>0</v>
      </c>
      <c r="J148" s="173" t="e">
        <f t="shared" si="11"/>
        <v>#DIV/0!</v>
      </c>
      <c r="K148" s="173" t="e">
        <f t="shared" si="12"/>
        <v>#DIV/0!</v>
      </c>
    </row>
    <row r="149" spans="1:11">
      <c r="A149" s="128"/>
      <c r="B149" s="128"/>
      <c r="C149" s="128"/>
      <c r="D149" s="131">
        <v>3237</v>
      </c>
      <c r="E149" s="110" t="s">
        <v>1278</v>
      </c>
      <c r="F149" s="85">
        <f>'UNIRI PLAN IZVRŠENJE'!E328+'UNIRI PLAN IZVRŠENJE'!E95</f>
        <v>284186</v>
      </c>
      <c r="G149" s="85">
        <f>'UNIRI PLAN IZVRŠENJE'!F328+'UNIRI PLAN IZVRŠENJE'!F95</f>
        <v>295971.86276461609</v>
      </c>
      <c r="H149" s="85">
        <f>'UNIRI PLAN IZVRŠENJE'!G328+'UNIRI PLAN IZVRŠENJE'!G95</f>
        <v>380296</v>
      </c>
      <c r="I149" s="85">
        <f>'UNIRI PLAN IZVRŠENJE'!H328+'UNIRI PLAN IZVRŠENJE'!H95</f>
        <v>351475.34</v>
      </c>
      <c r="J149" s="173">
        <f t="shared" si="11"/>
        <v>123.67792220587926</v>
      </c>
      <c r="K149" s="173">
        <f t="shared" si="12"/>
        <v>92.42151902728402</v>
      </c>
    </row>
    <row r="150" spans="1:11">
      <c r="A150" s="128"/>
      <c r="B150" s="128"/>
      <c r="C150" s="128"/>
      <c r="D150" s="131">
        <v>3238</v>
      </c>
      <c r="E150" s="110" t="s">
        <v>1279</v>
      </c>
      <c r="F150" s="85">
        <f>'UNIRI PLAN IZVRŠENJE'!E329</f>
        <v>2982</v>
      </c>
      <c r="G150" s="85">
        <f>'UNIRI PLAN IZVRŠENJE'!F329</f>
        <v>0</v>
      </c>
      <c r="H150" s="85">
        <f>'UNIRI PLAN IZVRŠENJE'!G329</f>
        <v>270</v>
      </c>
      <c r="I150" s="85">
        <f>'UNIRI PLAN IZVRŠENJE'!H329</f>
        <v>270.43</v>
      </c>
      <c r="J150" s="173">
        <f t="shared" si="11"/>
        <v>9.0687458081824275</v>
      </c>
      <c r="K150" s="173">
        <f t="shared" si="12"/>
        <v>100.15925925925926</v>
      </c>
    </row>
    <row r="151" spans="1:11">
      <c r="A151" s="128"/>
      <c r="B151" s="128"/>
      <c r="C151" s="128"/>
      <c r="D151" s="131">
        <v>3239</v>
      </c>
      <c r="E151" s="110" t="s">
        <v>1280</v>
      </c>
      <c r="F151" s="85">
        <f>'UNIRI PLAN IZVRŠENJE'!E330</f>
        <v>3233</v>
      </c>
      <c r="G151" s="85">
        <f>'UNIRI PLAN IZVRŠENJE'!F330</f>
        <v>8494.2597385360677</v>
      </c>
      <c r="H151" s="85">
        <f>'UNIRI PLAN IZVRŠENJE'!G330</f>
        <v>100</v>
      </c>
      <c r="I151" s="85">
        <f>'UNIRI PLAN IZVRŠENJE'!H330</f>
        <v>0</v>
      </c>
      <c r="J151" s="173">
        <f t="shared" si="11"/>
        <v>0</v>
      </c>
      <c r="K151" s="173">
        <f t="shared" si="12"/>
        <v>0</v>
      </c>
    </row>
    <row r="152" spans="1:11">
      <c r="A152" s="128"/>
      <c r="B152" s="128"/>
      <c r="C152" s="128">
        <v>324</v>
      </c>
      <c r="D152" s="131"/>
      <c r="E152" s="128" t="s">
        <v>1350</v>
      </c>
      <c r="F152" s="129">
        <f>F153</f>
        <v>279</v>
      </c>
      <c r="G152" s="129">
        <f>G153</f>
        <v>1327.2280841462605</v>
      </c>
      <c r="H152" s="129">
        <f>H153</f>
        <v>3470</v>
      </c>
      <c r="I152" s="129">
        <f>I153</f>
        <v>4500.7700000000004</v>
      </c>
      <c r="J152" s="174">
        <f t="shared" si="11"/>
        <v>1613.1792114695345</v>
      </c>
      <c r="K152" s="174">
        <f t="shared" si="12"/>
        <v>129.70518731988474</v>
      </c>
    </row>
    <row r="153" spans="1:11">
      <c r="A153" s="128"/>
      <c r="B153" s="128"/>
      <c r="C153" s="128"/>
      <c r="D153" s="131">
        <v>3241</v>
      </c>
      <c r="E153" s="110" t="s">
        <v>1297</v>
      </c>
      <c r="F153" s="85">
        <f>'UNIRI PLAN IZVRŠENJE'!E331</f>
        <v>279</v>
      </c>
      <c r="G153" s="85">
        <f>'UNIRI PLAN IZVRŠENJE'!F331</f>
        <v>1327.2280841462605</v>
      </c>
      <c r="H153" s="85">
        <f>'UNIRI PLAN IZVRŠENJE'!G331</f>
        <v>3470</v>
      </c>
      <c r="I153" s="85">
        <f>'UNIRI PLAN IZVRŠENJE'!H331</f>
        <v>4500.7700000000004</v>
      </c>
      <c r="J153" s="173">
        <f t="shared" si="11"/>
        <v>1613.1792114695345</v>
      </c>
      <c r="K153" s="173">
        <f t="shared" si="12"/>
        <v>129.70518731988474</v>
      </c>
    </row>
    <row r="154" spans="1:11">
      <c r="A154" s="128"/>
      <c r="B154" s="128"/>
      <c r="C154" s="128">
        <v>329</v>
      </c>
      <c r="D154" s="131"/>
      <c r="E154" s="128" t="s">
        <v>1285</v>
      </c>
      <c r="F154" s="129">
        <f>SUM(F155:F159)</f>
        <v>27273</v>
      </c>
      <c r="G154" s="129">
        <f>SUM(G155:G159)</f>
        <v>14997.677350852744</v>
      </c>
      <c r="H154" s="129">
        <f>SUM(H155:H159)</f>
        <v>28719</v>
      </c>
      <c r="I154" s="129">
        <f>SUM(I155:I159)</f>
        <v>26701.34</v>
      </c>
      <c r="J154" s="174">
        <f t="shared" si="11"/>
        <v>97.903934293990389</v>
      </c>
      <c r="K154" s="174">
        <f t="shared" si="12"/>
        <v>92.974476827187573</v>
      </c>
    </row>
    <row r="155" spans="1:11">
      <c r="A155" s="128"/>
      <c r="B155" s="128"/>
      <c r="C155" s="128"/>
      <c r="D155" s="131">
        <v>3292</v>
      </c>
      <c r="E155" s="110" t="s">
        <v>1281</v>
      </c>
      <c r="F155" s="85">
        <f>'UNIRI PLAN IZVRŠENJE'!E332</f>
        <v>0</v>
      </c>
      <c r="G155" s="85">
        <f>'UNIRI PLAN IZVRŠENJE'!F332</f>
        <v>0</v>
      </c>
      <c r="H155" s="85">
        <f>'UNIRI PLAN IZVRŠENJE'!G332</f>
        <v>0</v>
      </c>
      <c r="I155" s="85">
        <f>'UNIRI PLAN IZVRŠENJE'!H332</f>
        <v>0</v>
      </c>
      <c r="J155" s="173" t="e">
        <f t="shared" si="11"/>
        <v>#DIV/0!</v>
      </c>
      <c r="K155" s="173" t="e">
        <f t="shared" si="12"/>
        <v>#DIV/0!</v>
      </c>
    </row>
    <row r="156" spans="1:11">
      <c r="A156" s="128"/>
      <c r="B156" s="128"/>
      <c r="C156" s="128"/>
      <c r="D156" s="131">
        <v>3293</v>
      </c>
      <c r="E156" s="110" t="s">
        <v>1298</v>
      </c>
      <c r="F156" s="85">
        <f>'UNIRI PLAN IZVRŠENJE'!E333</f>
        <v>21652</v>
      </c>
      <c r="G156" s="85">
        <f>'UNIRI PLAN IZVRŠENJE'!F333</f>
        <v>10750.54748158471</v>
      </c>
      <c r="H156" s="85">
        <f>'UNIRI PLAN IZVRŠENJE'!G333</f>
        <v>18019</v>
      </c>
      <c r="I156" s="85">
        <f>'UNIRI PLAN IZVRŠENJE'!H333</f>
        <v>16577.11</v>
      </c>
      <c r="J156" s="173">
        <f t="shared" si="11"/>
        <v>76.561564751524116</v>
      </c>
      <c r="K156" s="173">
        <f t="shared" si="12"/>
        <v>91.997946611909654</v>
      </c>
    </row>
    <row r="157" spans="1:11">
      <c r="A157" s="128"/>
      <c r="B157" s="128"/>
      <c r="C157" s="128"/>
      <c r="D157" s="131">
        <v>3294</v>
      </c>
      <c r="E157" s="110" t="s">
        <v>1283</v>
      </c>
      <c r="F157" s="85">
        <f>'UNIRI PLAN IZVRŠENJE'!E334</f>
        <v>0</v>
      </c>
      <c r="G157" s="85">
        <f>'UNIRI PLAN IZVRŠENJE'!F334</f>
        <v>0</v>
      </c>
      <c r="H157" s="85">
        <f>'UNIRI PLAN IZVRŠENJE'!G334</f>
        <v>0</v>
      </c>
      <c r="I157" s="85">
        <f>'UNIRI PLAN IZVRŠENJE'!H334</f>
        <v>0</v>
      </c>
      <c r="J157" s="173" t="e">
        <f t="shared" si="11"/>
        <v>#DIV/0!</v>
      </c>
      <c r="K157" s="173" t="e">
        <f t="shared" si="12"/>
        <v>#DIV/0!</v>
      </c>
    </row>
    <row r="158" spans="1:11">
      <c r="A158" s="128"/>
      <c r="B158" s="128"/>
      <c r="C158" s="128"/>
      <c r="D158" s="131">
        <v>3295</v>
      </c>
      <c r="E158" s="110" t="s">
        <v>1284</v>
      </c>
      <c r="F158" s="85">
        <f>'UNIRI PLAN IZVRŠENJE'!E335</f>
        <v>3307</v>
      </c>
      <c r="G158" s="85">
        <f>'UNIRI PLAN IZVRŠENJE'!F335</f>
        <v>3981.6842524387816</v>
      </c>
      <c r="H158" s="85">
        <f>'UNIRI PLAN IZVRŠENJE'!G335</f>
        <v>3500</v>
      </c>
      <c r="I158" s="85">
        <f>'UNIRI PLAN IZVRŠENJE'!H335</f>
        <v>3088.64</v>
      </c>
      <c r="J158" s="173">
        <f t="shared" si="11"/>
        <v>93.397036589053513</v>
      </c>
      <c r="K158" s="173">
        <f t="shared" si="12"/>
        <v>88.246857142857138</v>
      </c>
    </row>
    <row r="159" spans="1:11">
      <c r="A159" s="128"/>
      <c r="B159" s="128"/>
      <c r="C159" s="128"/>
      <c r="D159" s="131">
        <v>3299</v>
      </c>
      <c r="E159" s="110" t="s">
        <v>1285</v>
      </c>
      <c r="F159" s="85">
        <f>'UNIRI PLAN IZVRŠENJE'!E336</f>
        <v>2314</v>
      </c>
      <c r="G159" s="85">
        <f>'UNIRI PLAN IZVRŠENJE'!F336</f>
        <v>265.44561682925212</v>
      </c>
      <c r="H159" s="85">
        <f>'UNIRI PLAN IZVRŠENJE'!G336</f>
        <v>7200</v>
      </c>
      <c r="I159" s="85">
        <f>'UNIRI PLAN IZVRŠENJE'!H336</f>
        <v>7035.59</v>
      </c>
      <c r="J159" s="173">
        <f t="shared" si="11"/>
        <v>304.04451166810719</v>
      </c>
      <c r="K159" s="173">
        <f t="shared" si="12"/>
        <v>97.716527777777785</v>
      </c>
    </row>
    <row r="160" spans="1:11">
      <c r="A160" s="128"/>
      <c r="B160" s="128">
        <v>34</v>
      </c>
      <c r="C160" s="128"/>
      <c r="D160" s="131"/>
      <c r="E160" s="128" t="s">
        <v>1343</v>
      </c>
      <c r="F160" s="129">
        <f>F161</f>
        <v>8407</v>
      </c>
      <c r="G160" s="129">
        <f>G161</f>
        <v>1725.3965093901386</v>
      </c>
      <c r="H160" s="129">
        <f>H161</f>
        <v>666</v>
      </c>
      <c r="I160" s="129">
        <f>I161</f>
        <v>1528.59</v>
      </c>
      <c r="J160" s="174">
        <f t="shared" si="11"/>
        <v>18.18234804329725</v>
      </c>
      <c r="K160" s="174">
        <f t="shared" si="12"/>
        <v>229.51801801801798</v>
      </c>
    </row>
    <row r="161" spans="1:11">
      <c r="A161" s="128"/>
      <c r="B161" s="128"/>
      <c r="C161" s="128">
        <v>343</v>
      </c>
      <c r="D161" s="131"/>
      <c r="E161" s="128" t="s">
        <v>1344</v>
      </c>
      <c r="F161" s="129">
        <f>SUM(F162:F165)</f>
        <v>8407</v>
      </c>
      <c r="G161" s="129">
        <f>SUM(G162:G165)</f>
        <v>1725.3965093901386</v>
      </c>
      <c r="H161" s="129">
        <f>SUM(H162:H165)</f>
        <v>666</v>
      </c>
      <c r="I161" s="129">
        <f>SUM(I162:I165)</f>
        <v>1528.59</v>
      </c>
      <c r="J161" s="174">
        <f t="shared" si="11"/>
        <v>18.18234804329725</v>
      </c>
      <c r="K161" s="174">
        <f t="shared" si="12"/>
        <v>229.51801801801798</v>
      </c>
    </row>
    <row r="162" spans="1:11">
      <c r="A162" s="128"/>
      <c r="B162" s="128"/>
      <c r="C162" s="128"/>
      <c r="D162" s="131">
        <v>3431</v>
      </c>
      <c r="E162" s="110" t="s">
        <v>1286</v>
      </c>
      <c r="F162" s="85">
        <f>'UNIRI PLAN IZVRŠENJE'!E338</f>
        <v>856</v>
      </c>
      <c r="G162" s="85">
        <f>'UNIRI PLAN IZVRŠENJE'!F338</f>
        <v>1592.6737009755125</v>
      </c>
      <c r="H162" s="85">
        <f>'UNIRI PLAN IZVRŠENJE'!G338</f>
        <v>650</v>
      </c>
      <c r="I162" s="85">
        <f>'UNIRI PLAN IZVRŠENJE'!H338</f>
        <v>732.29</v>
      </c>
      <c r="J162" s="173">
        <f t="shared" si="11"/>
        <v>85.547897196261687</v>
      </c>
      <c r="K162" s="173">
        <f t="shared" si="12"/>
        <v>112.66000000000001</v>
      </c>
    </row>
    <row r="163" spans="1:11" ht="15.75" customHeight="1">
      <c r="A163" s="128"/>
      <c r="B163" s="128"/>
      <c r="C163" s="128"/>
      <c r="D163" s="131">
        <v>3432</v>
      </c>
      <c r="E163" s="134" t="s">
        <v>1299</v>
      </c>
      <c r="F163" s="85">
        <f>'UNIRI PLAN IZVRŠENJE'!E339</f>
        <v>7551</v>
      </c>
      <c r="G163" s="85">
        <f>'UNIRI PLAN IZVRŠENJE'!F339</f>
        <v>0</v>
      </c>
      <c r="H163" s="85">
        <f>'UNIRI PLAN IZVRŠENJE'!G339</f>
        <v>0</v>
      </c>
      <c r="I163" s="85">
        <f>'UNIRI PLAN IZVRŠENJE'!H339</f>
        <v>780.1</v>
      </c>
      <c r="J163" s="173">
        <f t="shared" si="11"/>
        <v>10.331081975897233</v>
      </c>
      <c r="K163" s="173" t="e">
        <f t="shared" si="12"/>
        <v>#DIV/0!</v>
      </c>
    </row>
    <row r="164" spans="1:11">
      <c r="A164" s="128"/>
      <c r="B164" s="128"/>
      <c r="C164" s="128"/>
      <c r="D164" s="131">
        <v>3433</v>
      </c>
      <c r="E164" s="110" t="s">
        <v>1408</v>
      </c>
      <c r="F164" s="85">
        <f>'UNIRI PLAN IZVRŠENJE'!E340</f>
        <v>0</v>
      </c>
      <c r="G164" s="85">
        <f>'UNIRI PLAN IZVRŠENJE'!F340</f>
        <v>132.72280841462606</v>
      </c>
      <c r="H164" s="85">
        <f>'UNIRI PLAN IZVRŠENJE'!G340</f>
        <v>16</v>
      </c>
      <c r="I164" s="85">
        <f>'UNIRI PLAN IZVRŠENJE'!H340</f>
        <v>16.2</v>
      </c>
      <c r="J164" s="173" t="e">
        <f t="shared" si="11"/>
        <v>#DIV/0!</v>
      </c>
      <c r="K164" s="173">
        <f t="shared" si="12"/>
        <v>101.25</v>
      </c>
    </row>
    <row r="165" spans="1:11">
      <c r="A165" s="128"/>
      <c r="B165" s="128"/>
      <c r="C165" s="128"/>
      <c r="D165" s="131">
        <v>3434</v>
      </c>
      <c r="E165" s="110" t="s">
        <v>1300</v>
      </c>
      <c r="F165" s="85">
        <f>'UNIRI PLAN IZVRŠENJE'!E341</f>
        <v>0</v>
      </c>
      <c r="G165" s="85">
        <f>'UNIRI PLAN IZVRŠENJE'!F341</f>
        <v>0</v>
      </c>
      <c r="H165" s="85">
        <f>'UNIRI PLAN IZVRŠENJE'!G341</f>
        <v>0</v>
      </c>
      <c r="I165" s="85">
        <f>'UNIRI PLAN IZVRŠENJE'!H341</f>
        <v>0</v>
      </c>
      <c r="J165" s="173" t="e">
        <f t="shared" si="11"/>
        <v>#DIV/0!</v>
      </c>
      <c r="K165" s="173" t="e">
        <f t="shared" si="12"/>
        <v>#DIV/0!</v>
      </c>
    </row>
    <row r="166" spans="1:11">
      <c r="A166" s="128"/>
      <c r="B166" s="128">
        <v>36</v>
      </c>
      <c r="C166" s="128"/>
      <c r="D166" s="131"/>
      <c r="E166" s="128" t="s">
        <v>1351</v>
      </c>
      <c r="F166" s="129">
        <f t="shared" ref="F166:I167" si="13">F167</f>
        <v>23005</v>
      </c>
      <c r="G166" s="129">
        <f t="shared" si="13"/>
        <v>18581.193178047648</v>
      </c>
      <c r="H166" s="129">
        <f t="shared" si="13"/>
        <v>28096</v>
      </c>
      <c r="I166" s="129">
        <f t="shared" si="13"/>
        <v>28096</v>
      </c>
      <c r="J166" s="174">
        <f t="shared" si="11"/>
        <v>122.12997174527275</v>
      </c>
      <c r="K166" s="174">
        <f t="shared" si="12"/>
        <v>100</v>
      </c>
    </row>
    <row r="167" spans="1:11">
      <c r="A167" s="128"/>
      <c r="B167" s="128"/>
      <c r="C167" s="128">
        <v>369</v>
      </c>
      <c r="D167" s="131"/>
      <c r="E167" s="128" t="s">
        <v>1301</v>
      </c>
      <c r="F167" s="129">
        <f t="shared" si="13"/>
        <v>23005</v>
      </c>
      <c r="G167" s="129">
        <f t="shared" si="13"/>
        <v>18581.193178047648</v>
      </c>
      <c r="H167" s="129">
        <f t="shared" si="13"/>
        <v>28096</v>
      </c>
      <c r="I167" s="129">
        <f t="shared" si="13"/>
        <v>28096</v>
      </c>
      <c r="J167" s="174">
        <f t="shared" si="11"/>
        <v>122.12997174527275</v>
      </c>
      <c r="K167" s="174">
        <f t="shared" si="12"/>
        <v>100</v>
      </c>
    </row>
    <row r="168" spans="1:11">
      <c r="A168" s="128"/>
      <c r="B168" s="128"/>
      <c r="C168" s="128"/>
      <c r="D168" s="131">
        <v>3691</v>
      </c>
      <c r="E168" s="110" t="s">
        <v>1301</v>
      </c>
      <c r="F168" s="85">
        <f>'UNIRI PLAN IZVRŠENJE'!E343</f>
        <v>23005</v>
      </c>
      <c r="G168" s="85">
        <f>'UNIRI PLAN IZVRŠENJE'!F343</f>
        <v>18581.193178047648</v>
      </c>
      <c r="H168" s="85">
        <f>'UNIRI PLAN IZVRŠENJE'!G343</f>
        <v>28096</v>
      </c>
      <c r="I168" s="85">
        <f>'UNIRI PLAN IZVRŠENJE'!H343</f>
        <v>28096</v>
      </c>
      <c r="J168" s="173">
        <f t="shared" si="11"/>
        <v>122.12997174527275</v>
      </c>
      <c r="K168" s="173">
        <f t="shared" si="12"/>
        <v>100</v>
      </c>
    </row>
    <row r="169" spans="1:11">
      <c r="A169" s="128"/>
      <c r="B169" s="128">
        <v>38</v>
      </c>
      <c r="C169" s="128"/>
      <c r="D169" s="131"/>
      <c r="E169" s="128" t="s">
        <v>1352</v>
      </c>
      <c r="F169" s="129">
        <f>F170</f>
        <v>9985</v>
      </c>
      <c r="G169" s="129">
        <f>G170</f>
        <v>9954.2106310969539</v>
      </c>
      <c r="H169" s="129">
        <f>H170</f>
        <v>14216</v>
      </c>
      <c r="I169" s="129">
        <f>I170</f>
        <v>12437.01</v>
      </c>
      <c r="J169" s="174">
        <f t="shared" si="11"/>
        <v>124.55693540310466</v>
      </c>
      <c r="K169" s="174">
        <f t="shared" si="12"/>
        <v>87.486001688238602</v>
      </c>
    </row>
    <row r="170" spans="1:11">
      <c r="A170" s="128"/>
      <c r="B170" s="128"/>
      <c r="C170" s="128">
        <v>381</v>
      </c>
      <c r="D170" s="131"/>
      <c r="E170" s="128" t="s">
        <v>1340</v>
      </c>
      <c r="F170" s="129">
        <f>F171+F172</f>
        <v>9985</v>
      </c>
      <c r="G170" s="129">
        <f>G171+G172</f>
        <v>9954.2106310969539</v>
      </c>
      <c r="H170" s="129">
        <f>H171+H172</f>
        <v>14216</v>
      </c>
      <c r="I170" s="129">
        <f>I171+I172</f>
        <v>12437.01</v>
      </c>
      <c r="J170" s="174">
        <f t="shared" si="11"/>
        <v>124.55693540310466</v>
      </c>
      <c r="K170" s="174">
        <f t="shared" si="12"/>
        <v>87.486001688238602</v>
      </c>
    </row>
    <row r="171" spans="1:11">
      <c r="A171" s="128"/>
      <c r="B171" s="128"/>
      <c r="C171" s="128"/>
      <c r="D171" s="131">
        <v>3811</v>
      </c>
      <c r="E171" s="110" t="s">
        <v>1302</v>
      </c>
      <c r="F171" s="85">
        <f>'UNIRI PLAN IZVRŠENJE'!E345</f>
        <v>3517</v>
      </c>
      <c r="G171" s="85">
        <f>'UNIRI PLAN IZVRŠENJE'!F345</f>
        <v>5308.9123365850419</v>
      </c>
      <c r="H171" s="85">
        <f>'UNIRI PLAN IZVRŠENJE'!G345</f>
        <v>5500</v>
      </c>
      <c r="I171" s="85">
        <f>'UNIRI PLAN IZVRŠENJE'!H345</f>
        <v>3791.43</v>
      </c>
      <c r="J171" s="173">
        <f t="shared" si="11"/>
        <v>107.80295706568097</v>
      </c>
      <c r="K171" s="173">
        <f t="shared" si="12"/>
        <v>68.935090909090903</v>
      </c>
    </row>
    <row r="172" spans="1:11">
      <c r="A172" s="128"/>
      <c r="B172" s="128"/>
      <c r="C172" s="128"/>
      <c r="D172" s="131">
        <v>3812</v>
      </c>
      <c r="E172" s="110" t="s">
        <v>1404</v>
      </c>
      <c r="F172" s="85">
        <f>'UNIRI PLAN IZVRŠENJE'!E346</f>
        <v>6468</v>
      </c>
      <c r="G172" s="85">
        <f>'UNIRI PLAN IZVRŠENJE'!F346</f>
        <v>4645.298294511912</v>
      </c>
      <c r="H172" s="85">
        <f>'UNIRI PLAN IZVRŠENJE'!G346</f>
        <v>8716</v>
      </c>
      <c r="I172" s="85">
        <f>'UNIRI PLAN IZVRŠENJE'!H346</f>
        <v>8645.58</v>
      </c>
      <c r="J172" s="173">
        <f t="shared" si="11"/>
        <v>133.66697588126161</v>
      </c>
      <c r="K172" s="173">
        <f t="shared" si="12"/>
        <v>99.192060578246895</v>
      </c>
    </row>
    <row r="173" spans="1:11">
      <c r="A173" s="128">
        <v>4</v>
      </c>
      <c r="B173" s="128"/>
      <c r="C173" s="128"/>
      <c r="D173" s="131"/>
      <c r="E173" s="128" t="s">
        <v>1345</v>
      </c>
      <c r="F173" s="129">
        <f>F174</f>
        <v>3796</v>
      </c>
      <c r="G173" s="129">
        <f>G174</f>
        <v>27871.78976707147</v>
      </c>
      <c r="H173" s="129">
        <f>H174</f>
        <v>500</v>
      </c>
      <c r="I173" s="129">
        <f>I174</f>
        <v>331.81</v>
      </c>
      <c r="J173" s="174">
        <f t="shared" si="11"/>
        <v>8.7410432033719712</v>
      </c>
      <c r="K173" s="174">
        <f t="shared" si="12"/>
        <v>66.361999999999995</v>
      </c>
    </row>
    <row r="174" spans="1:11">
      <c r="A174" s="128"/>
      <c r="B174" s="128">
        <v>42</v>
      </c>
      <c r="C174" s="128"/>
      <c r="D174" s="131"/>
      <c r="E174" s="128" t="s">
        <v>1346</v>
      </c>
      <c r="F174" s="129">
        <f>F175+F181+F183</f>
        <v>3796</v>
      </c>
      <c r="G174" s="129">
        <f>G175+G181+G183</f>
        <v>27871.78976707147</v>
      </c>
      <c r="H174" s="129">
        <f>H175+H181+H183</f>
        <v>500</v>
      </c>
      <c r="I174" s="129">
        <f>I175+I181+I183</f>
        <v>331.81</v>
      </c>
      <c r="J174" s="174">
        <f t="shared" si="11"/>
        <v>8.7410432033719712</v>
      </c>
      <c r="K174" s="174">
        <f t="shared" si="12"/>
        <v>66.361999999999995</v>
      </c>
    </row>
    <row r="175" spans="1:11">
      <c r="A175" s="128"/>
      <c r="B175" s="128"/>
      <c r="C175" s="128">
        <v>422</v>
      </c>
      <c r="D175" s="131"/>
      <c r="E175" s="128" t="s">
        <v>1347</v>
      </c>
      <c r="F175" s="129">
        <f>SUM(F176:F180)</f>
        <v>3796</v>
      </c>
      <c r="G175" s="129">
        <f>SUM(G176:G180)</f>
        <v>27871.78976707147</v>
      </c>
      <c r="H175" s="129">
        <f>SUM(H176:H180)</f>
        <v>500</v>
      </c>
      <c r="I175" s="129">
        <f>SUM(I176:I180)</f>
        <v>331.81</v>
      </c>
      <c r="J175" s="174">
        <f t="shared" si="11"/>
        <v>8.7410432033719712</v>
      </c>
      <c r="K175" s="174">
        <f t="shared" si="12"/>
        <v>66.361999999999995</v>
      </c>
    </row>
    <row r="176" spans="1:11">
      <c r="A176" s="128"/>
      <c r="B176" s="128"/>
      <c r="C176" s="128"/>
      <c r="D176" s="131">
        <v>4221</v>
      </c>
      <c r="E176" s="110" t="s">
        <v>1287</v>
      </c>
      <c r="F176" s="85">
        <f>'UNIRI PLAN IZVRŠENJE'!E349+'UNIRI PLAN IZVRŠENJE'!E98</f>
        <v>3796</v>
      </c>
      <c r="G176" s="85">
        <f>'UNIRI PLAN IZVRŠENJE'!F349+'UNIRI PLAN IZVRŠENJE'!F98</f>
        <v>27871.78976707147</v>
      </c>
      <c r="H176" s="85">
        <f>'UNIRI PLAN IZVRŠENJE'!G349+'UNIRI PLAN IZVRŠENJE'!G98</f>
        <v>500</v>
      </c>
      <c r="I176" s="85">
        <f>'UNIRI PLAN IZVRŠENJE'!H349+'UNIRI PLAN IZVRŠENJE'!H98</f>
        <v>331.81</v>
      </c>
      <c r="J176" s="173">
        <f t="shared" si="11"/>
        <v>8.7410432033719712</v>
      </c>
      <c r="K176" s="173">
        <f t="shared" si="12"/>
        <v>66.361999999999995</v>
      </c>
    </row>
    <row r="177" spans="1:11">
      <c r="A177" s="128"/>
      <c r="B177" s="128"/>
      <c r="C177" s="128"/>
      <c r="D177" s="131">
        <v>4222</v>
      </c>
      <c r="E177" s="110" t="s">
        <v>1303</v>
      </c>
      <c r="F177" s="85">
        <f>'UNIRI PLAN IZVRŠENJE'!E350</f>
        <v>0</v>
      </c>
      <c r="G177" s="85">
        <f>'UNIRI PLAN IZVRŠENJE'!F350</f>
        <v>0</v>
      </c>
      <c r="H177" s="85">
        <f>'UNIRI PLAN IZVRŠENJE'!G350</f>
        <v>0</v>
      </c>
      <c r="I177" s="85">
        <f>'UNIRI PLAN IZVRŠENJE'!H350</f>
        <v>0</v>
      </c>
      <c r="J177" s="173" t="e">
        <f t="shared" si="11"/>
        <v>#DIV/0!</v>
      </c>
      <c r="K177" s="173" t="e">
        <f t="shared" si="12"/>
        <v>#DIV/0!</v>
      </c>
    </row>
    <row r="178" spans="1:11">
      <c r="A178" s="128"/>
      <c r="B178" s="128"/>
      <c r="C178" s="128"/>
      <c r="D178" s="131">
        <v>4223</v>
      </c>
      <c r="E178" s="110" t="s">
        <v>1311</v>
      </c>
      <c r="F178" s="85">
        <f>'UNIRI PLAN IZVRŠENJE'!E351</f>
        <v>0</v>
      </c>
      <c r="G178" s="85">
        <f>'UNIRI PLAN IZVRŠENJE'!F351</f>
        <v>0</v>
      </c>
      <c r="H178" s="85">
        <f>'UNIRI PLAN IZVRŠENJE'!G351</f>
        <v>0</v>
      </c>
      <c r="I178" s="85">
        <f>'UNIRI PLAN IZVRŠENJE'!H351</f>
        <v>0</v>
      </c>
      <c r="J178" s="173" t="e">
        <f t="shared" si="11"/>
        <v>#DIV/0!</v>
      </c>
      <c r="K178" s="173" t="e">
        <f t="shared" si="12"/>
        <v>#DIV/0!</v>
      </c>
    </row>
    <row r="179" spans="1:11" ht="16.5" customHeight="1">
      <c r="A179" s="128"/>
      <c r="B179" s="128"/>
      <c r="C179" s="128"/>
      <c r="D179" s="131">
        <v>4224</v>
      </c>
      <c r="E179" s="110" t="s">
        <v>1519</v>
      </c>
      <c r="F179" s="85">
        <f>'UNIRI PLAN IZVRŠENJE'!E352</f>
        <v>0</v>
      </c>
      <c r="G179" s="85">
        <f>'UNIRI PLAN IZVRŠENJE'!F352</f>
        <v>0</v>
      </c>
      <c r="H179" s="85">
        <f>'UNIRI PLAN IZVRŠENJE'!G352</f>
        <v>0</v>
      </c>
      <c r="I179" s="85">
        <f>'UNIRI PLAN IZVRŠENJE'!H352</f>
        <v>0</v>
      </c>
      <c r="J179" s="173" t="e">
        <f t="shared" si="11"/>
        <v>#DIV/0!</v>
      </c>
      <c r="K179" s="173" t="e">
        <f t="shared" si="12"/>
        <v>#DIV/0!</v>
      </c>
    </row>
    <row r="180" spans="1:11" ht="16.5" customHeight="1">
      <c r="A180" s="128"/>
      <c r="B180" s="128"/>
      <c r="C180" s="128"/>
      <c r="D180" s="131">
        <v>4227</v>
      </c>
      <c r="E180" s="110" t="s">
        <v>1288</v>
      </c>
      <c r="F180" s="85">
        <f>'UNIRI PLAN IZVRŠENJE'!E353</f>
        <v>0</v>
      </c>
      <c r="G180" s="85">
        <f>'UNIRI PLAN IZVRŠENJE'!F353</f>
        <v>0</v>
      </c>
      <c r="H180" s="85">
        <f>'UNIRI PLAN IZVRŠENJE'!G353</f>
        <v>0</v>
      </c>
      <c r="I180" s="85">
        <f>'UNIRI PLAN IZVRŠENJE'!H353</f>
        <v>0</v>
      </c>
      <c r="J180" s="173" t="e">
        <f t="shared" si="11"/>
        <v>#DIV/0!</v>
      </c>
      <c r="K180" s="173" t="e">
        <f t="shared" si="12"/>
        <v>#DIV/0!</v>
      </c>
    </row>
    <row r="181" spans="1:11">
      <c r="A181" s="128"/>
      <c r="B181" s="128"/>
      <c r="C181" s="128">
        <v>424</v>
      </c>
      <c r="D181" s="131"/>
      <c r="E181" s="128" t="s">
        <v>1349</v>
      </c>
      <c r="F181" s="129">
        <f>F182</f>
        <v>0</v>
      </c>
      <c r="G181" s="129">
        <f>G182</f>
        <v>0</v>
      </c>
      <c r="H181" s="129">
        <f>H182</f>
        <v>0</v>
      </c>
      <c r="I181" s="129">
        <f>I182</f>
        <v>0</v>
      </c>
      <c r="J181" s="174" t="e">
        <f t="shared" si="11"/>
        <v>#DIV/0!</v>
      </c>
      <c r="K181" s="174" t="e">
        <f t="shared" si="12"/>
        <v>#DIV/0!</v>
      </c>
    </row>
    <row r="182" spans="1:11">
      <c r="A182" s="128"/>
      <c r="B182" s="128"/>
      <c r="C182" s="128"/>
      <c r="D182" s="131">
        <v>4241</v>
      </c>
      <c r="E182" s="110" t="s">
        <v>1304</v>
      </c>
      <c r="F182" s="85"/>
      <c r="G182" s="85"/>
      <c r="H182" s="85"/>
      <c r="I182" s="85"/>
      <c r="J182" s="173" t="e">
        <f t="shared" si="11"/>
        <v>#DIV/0!</v>
      </c>
      <c r="K182" s="173" t="e">
        <f t="shared" si="12"/>
        <v>#DIV/0!</v>
      </c>
    </row>
    <row r="183" spans="1:11">
      <c r="A183" s="128"/>
      <c r="B183" s="128"/>
      <c r="C183" s="128">
        <v>426</v>
      </c>
      <c r="D183" s="131"/>
      <c r="E183" s="128" t="s">
        <v>1348</v>
      </c>
      <c r="F183" s="129">
        <f>F184+F185</f>
        <v>0</v>
      </c>
      <c r="G183" s="129">
        <f>G184+G185</f>
        <v>0</v>
      </c>
      <c r="H183" s="129">
        <f>H184+H185</f>
        <v>0</v>
      </c>
      <c r="I183" s="129">
        <f>I184+I185</f>
        <v>0</v>
      </c>
      <c r="J183" s="174" t="e">
        <f t="shared" si="11"/>
        <v>#DIV/0!</v>
      </c>
      <c r="K183" s="174" t="e">
        <f t="shared" si="12"/>
        <v>#DIV/0!</v>
      </c>
    </row>
    <row r="184" spans="1:11">
      <c r="A184" s="128"/>
      <c r="B184" s="128"/>
      <c r="C184" s="128"/>
      <c r="D184" s="131">
        <v>4262</v>
      </c>
      <c r="E184" s="110" t="s">
        <v>1411</v>
      </c>
      <c r="F184" s="85">
        <f>'UNIRI PLAN IZVRŠENJE'!E354</f>
        <v>0</v>
      </c>
      <c r="G184" s="85">
        <f>'UNIRI PLAN IZVRŠENJE'!F354</f>
        <v>0</v>
      </c>
      <c r="H184" s="85">
        <f>'UNIRI PLAN IZVRŠENJE'!G354</f>
        <v>0</v>
      </c>
      <c r="I184" s="85">
        <f>'UNIRI PLAN IZVRŠENJE'!H354</f>
        <v>0</v>
      </c>
      <c r="J184" s="173" t="e">
        <f t="shared" si="11"/>
        <v>#DIV/0!</v>
      </c>
      <c r="K184" s="173" t="e">
        <f t="shared" si="12"/>
        <v>#DIV/0!</v>
      </c>
    </row>
    <row r="185" spans="1:11">
      <c r="A185" s="128"/>
      <c r="B185" s="128"/>
      <c r="C185" s="128"/>
      <c r="D185" s="131">
        <v>4264</v>
      </c>
      <c r="E185" s="110" t="s">
        <v>1412</v>
      </c>
      <c r="F185" s="85">
        <f>'UNIRI PLAN IZVRŠENJE'!E355</f>
        <v>0</v>
      </c>
      <c r="G185" s="85">
        <f>'UNIRI PLAN IZVRŠENJE'!F355</f>
        <v>0</v>
      </c>
      <c r="H185" s="85">
        <f>'UNIRI PLAN IZVRŠENJE'!G355</f>
        <v>0</v>
      </c>
      <c r="I185" s="85">
        <f>'UNIRI PLAN IZVRŠENJE'!H355</f>
        <v>0</v>
      </c>
      <c r="J185" s="173" t="e">
        <f t="shared" si="11"/>
        <v>#DIV/0!</v>
      </c>
      <c r="K185" s="173" t="e">
        <f t="shared" si="12"/>
        <v>#DIV/0!</v>
      </c>
    </row>
    <row r="186" spans="1:11" ht="17.25" customHeight="1">
      <c r="A186" s="125"/>
      <c r="B186" s="125"/>
      <c r="C186" s="125"/>
      <c r="D186" s="145"/>
      <c r="E186" s="54" t="s">
        <v>1262</v>
      </c>
      <c r="F186" s="89">
        <f>F187+F251</f>
        <v>1438478.76</v>
      </c>
      <c r="G186" s="89">
        <f>G187+G251</f>
        <v>750797.78067555907</v>
      </c>
      <c r="H186" s="89">
        <f>H187+H251</f>
        <v>800082</v>
      </c>
      <c r="I186" s="89">
        <f>I187+I251</f>
        <v>743682.12</v>
      </c>
      <c r="J186" s="171">
        <f t="shared" si="11"/>
        <v>51.699207571198336</v>
      </c>
      <c r="K186" s="171">
        <f t="shared" si="12"/>
        <v>92.950737549401182</v>
      </c>
    </row>
    <row r="187" spans="1:11">
      <c r="A187" s="128">
        <v>3</v>
      </c>
      <c r="B187" s="128"/>
      <c r="C187" s="128"/>
      <c r="D187" s="131"/>
      <c r="E187" s="128" t="s">
        <v>1358</v>
      </c>
      <c r="F187" s="129">
        <f>F188+F197+F228+F234+F237+F242+F246</f>
        <v>878945.76</v>
      </c>
      <c r="G187" s="129">
        <f t="shared" ref="G187:I187" si="14">G188+G197+G228+G234+G237+G242+G246</f>
        <v>514816.62731435406</v>
      </c>
      <c r="H187" s="129">
        <f t="shared" si="14"/>
        <v>672825</v>
      </c>
      <c r="I187" s="129">
        <f t="shared" si="14"/>
        <v>672722.61</v>
      </c>
      <c r="J187" s="174">
        <f t="shared" si="11"/>
        <v>76.537442993069334</v>
      </c>
      <c r="K187" s="174">
        <f t="shared" si="12"/>
        <v>99.984782075576859</v>
      </c>
    </row>
    <row r="188" spans="1:11">
      <c r="A188" s="128"/>
      <c r="B188" s="128">
        <v>31</v>
      </c>
      <c r="C188" s="128"/>
      <c r="D188" s="131"/>
      <c r="E188" s="128" t="s">
        <v>1320</v>
      </c>
      <c r="F188" s="129">
        <f>F189+F192+F194</f>
        <v>356978.1</v>
      </c>
      <c r="G188" s="129">
        <f>G189+G192+G194</f>
        <v>190721.93635941338</v>
      </c>
      <c r="H188" s="129">
        <f>H189+H192+H194</f>
        <v>362886</v>
      </c>
      <c r="I188" s="129">
        <f>I189+I192+I194</f>
        <v>358763.19</v>
      </c>
      <c r="J188" s="174">
        <f t="shared" si="11"/>
        <v>100.50005588578124</v>
      </c>
      <c r="K188" s="174">
        <f t="shared" si="12"/>
        <v>98.863882872307002</v>
      </c>
    </row>
    <row r="189" spans="1:11">
      <c r="A189" s="128"/>
      <c r="B189" s="128"/>
      <c r="C189" s="128">
        <v>311</v>
      </c>
      <c r="D189" s="131"/>
      <c r="E189" s="128" t="s">
        <v>1293</v>
      </c>
      <c r="F189" s="129">
        <f>F190+F191</f>
        <v>304423.5</v>
      </c>
      <c r="G189" s="129">
        <f>G190+G191</f>
        <v>164030.02475280379</v>
      </c>
      <c r="H189" s="129">
        <f>H190+H191</f>
        <v>310920</v>
      </c>
      <c r="I189" s="129">
        <f>I190+I191</f>
        <v>307320.65000000002</v>
      </c>
      <c r="J189" s="174">
        <f t="shared" si="11"/>
        <v>100.95168408483576</v>
      </c>
      <c r="K189" s="174">
        <f t="shared" si="12"/>
        <v>98.842354946610072</v>
      </c>
    </row>
    <row r="190" spans="1:11">
      <c r="A190" s="128"/>
      <c r="B190" s="128"/>
      <c r="C190" s="128"/>
      <c r="D190" s="131">
        <v>3111</v>
      </c>
      <c r="E190" s="110" t="s">
        <v>1293</v>
      </c>
      <c r="F190" s="85">
        <f>'UNIRI PLAN IZVRŠENJE'!E102+'UNIRI PLAN IZVRŠENJE'!E359</f>
        <v>302502.5</v>
      </c>
      <c r="G190" s="85">
        <f>'UNIRI PLAN IZVRŠENJE'!F102+'UNIRI PLAN IZVRŠENJE'!F359</f>
        <v>161773.73700975513</v>
      </c>
      <c r="H190" s="85">
        <f>'UNIRI PLAN IZVRŠENJE'!G102+'UNIRI PLAN IZVRŠENJE'!G359</f>
        <v>308920</v>
      </c>
      <c r="I190" s="85">
        <f>'UNIRI PLAN IZVRŠENJE'!H102+'UNIRI PLAN IZVRŠENJE'!H359</f>
        <v>306234.2</v>
      </c>
      <c r="J190" s="173">
        <f t="shared" si="11"/>
        <v>101.23360963958976</v>
      </c>
      <c r="K190" s="173">
        <f t="shared" si="12"/>
        <v>99.130583969959858</v>
      </c>
    </row>
    <row r="191" spans="1:11">
      <c r="A191" s="128"/>
      <c r="B191" s="128"/>
      <c r="C191" s="128"/>
      <c r="D191" s="131">
        <v>3112</v>
      </c>
      <c r="E191" s="110" t="s">
        <v>1407</v>
      </c>
      <c r="F191" s="85">
        <f>+'UNIRI PLAN IZVRŠENJE'!E360</f>
        <v>1921</v>
      </c>
      <c r="G191" s="85">
        <f>+'UNIRI PLAN IZVRŠENJE'!F360</f>
        <v>2256.2877430486428</v>
      </c>
      <c r="H191" s="85">
        <f>+'UNIRI PLAN IZVRŠENJE'!G360</f>
        <v>2000</v>
      </c>
      <c r="I191" s="85">
        <f>+'UNIRI PLAN IZVRŠENJE'!H360</f>
        <v>1086.45</v>
      </c>
      <c r="J191" s="173">
        <f t="shared" si="11"/>
        <v>56.55648099947944</v>
      </c>
      <c r="K191" s="173">
        <f t="shared" si="12"/>
        <v>54.322500000000005</v>
      </c>
    </row>
    <row r="192" spans="1:11">
      <c r="A192" s="128"/>
      <c r="B192" s="128"/>
      <c r="C192" s="128">
        <v>312</v>
      </c>
      <c r="D192" s="131"/>
      <c r="E192" s="128" t="s">
        <v>1294</v>
      </c>
      <c r="F192" s="129">
        <f>F193</f>
        <v>1845</v>
      </c>
      <c r="G192" s="129">
        <f>G193</f>
        <v>0</v>
      </c>
      <c r="H192" s="129">
        <f>H193</f>
        <v>1000</v>
      </c>
      <c r="I192" s="129">
        <f>I193</f>
        <v>900</v>
      </c>
      <c r="J192" s="174">
        <f t="shared" si="11"/>
        <v>48.780487804878049</v>
      </c>
      <c r="K192" s="174">
        <f t="shared" si="12"/>
        <v>90</v>
      </c>
    </row>
    <row r="193" spans="1:11">
      <c r="A193" s="128"/>
      <c r="B193" s="128"/>
      <c r="C193" s="128"/>
      <c r="D193" s="131">
        <v>3121</v>
      </c>
      <c r="E193" s="110" t="s">
        <v>1294</v>
      </c>
      <c r="F193" s="85">
        <f>'UNIRI PLAN IZVRŠENJE'!E103+'UNIRI PLAN IZVRŠENJE'!E361</f>
        <v>1845</v>
      </c>
      <c r="G193" s="85">
        <f>'UNIRI PLAN IZVRŠENJE'!F103+'UNIRI PLAN IZVRŠENJE'!F361</f>
        <v>0</v>
      </c>
      <c r="H193" s="85">
        <f>'UNIRI PLAN IZVRŠENJE'!G103+'UNIRI PLAN IZVRŠENJE'!G361</f>
        <v>1000</v>
      </c>
      <c r="I193" s="85">
        <f>'UNIRI PLAN IZVRŠENJE'!H103+'UNIRI PLAN IZVRŠENJE'!H361</f>
        <v>900</v>
      </c>
      <c r="J193" s="173">
        <f t="shared" si="11"/>
        <v>48.780487804878049</v>
      </c>
      <c r="K193" s="173">
        <f t="shared" si="12"/>
        <v>90</v>
      </c>
    </row>
    <row r="194" spans="1:11">
      <c r="A194" s="128"/>
      <c r="B194" s="128"/>
      <c r="C194" s="128">
        <v>313</v>
      </c>
      <c r="D194" s="131"/>
      <c r="E194" s="128" t="s">
        <v>1322</v>
      </c>
      <c r="F194" s="129">
        <f>F195+F196</f>
        <v>50709.599999999999</v>
      </c>
      <c r="G194" s="129">
        <f>G195+G196</f>
        <v>26691.911606609596</v>
      </c>
      <c r="H194" s="129">
        <f>H195+H196</f>
        <v>50966</v>
      </c>
      <c r="I194" s="129">
        <f>I195+I196</f>
        <v>50542.54</v>
      </c>
      <c r="J194" s="174">
        <f t="shared" si="11"/>
        <v>99.670555476675034</v>
      </c>
      <c r="K194" s="174">
        <f t="shared" si="12"/>
        <v>99.16913236275164</v>
      </c>
    </row>
    <row r="195" spans="1:11">
      <c r="A195" s="128"/>
      <c r="B195" s="128"/>
      <c r="C195" s="128"/>
      <c r="D195" s="131">
        <v>3132</v>
      </c>
      <c r="E195" s="110" t="s">
        <v>1356</v>
      </c>
      <c r="F195" s="85">
        <f>'UNIRI PLAN IZVRŠENJE'!E104+'UNIRI PLAN IZVRŠENJE'!E362</f>
        <v>48572.79</v>
      </c>
      <c r="G195" s="85">
        <f>'UNIRI PLAN IZVRŠENJE'!F104+'UNIRI PLAN IZVRŠENJE'!F362</f>
        <v>26691.911606609596</v>
      </c>
      <c r="H195" s="85">
        <f>'UNIRI PLAN IZVRŠENJE'!G104+'UNIRI PLAN IZVRŠENJE'!G362</f>
        <v>50850</v>
      </c>
      <c r="I195" s="85">
        <f>'UNIRI PLAN IZVRŠENJE'!H104+'UNIRI PLAN IZVRŠENJE'!H362</f>
        <v>50428.4</v>
      </c>
      <c r="J195" s="173">
        <f t="shared" si="11"/>
        <v>103.82026644959039</v>
      </c>
      <c r="K195" s="173">
        <f t="shared" si="12"/>
        <v>99.170894788593912</v>
      </c>
    </row>
    <row r="196" spans="1:11">
      <c r="A196" s="128"/>
      <c r="B196" s="128"/>
      <c r="C196" s="128"/>
      <c r="D196" s="131">
        <v>3133</v>
      </c>
      <c r="E196" s="134" t="s">
        <v>1357</v>
      </c>
      <c r="F196" s="85">
        <f>'UNIRI PLAN IZVRŠENJE'!E105+'UNIRI PLAN IZVRŠENJE'!E363</f>
        <v>2136.81</v>
      </c>
      <c r="G196" s="85">
        <f>'UNIRI PLAN IZVRŠENJE'!F105+'UNIRI PLAN IZVRŠENJE'!F363</f>
        <v>0</v>
      </c>
      <c r="H196" s="85">
        <f>'UNIRI PLAN IZVRŠENJE'!G105+'UNIRI PLAN IZVRŠENJE'!G363</f>
        <v>116</v>
      </c>
      <c r="I196" s="85">
        <f>'UNIRI PLAN IZVRŠENJE'!H105+'UNIRI PLAN IZVRŠENJE'!H363</f>
        <v>114.14</v>
      </c>
      <c r="J196" s="173">
        <f t="shared" si="11"/>
        <v>5.3416073492729819</v>
      </c>
      <c r="K196" s="173">
        <f t="shared" si="12"/>
        <v>98.396551724137922</v>
      </c>
    </row>
    <row r="197" spans="1:11">
      <c r="A197" s="128"/>
      <c r="B197" s="128">
        <v>32</v>
      </c>
      <c r="C197" s="128"/>
      <c r="D197" s="131"/>
      <c r="E197" s="128" t="s">
        <v>1323</v>
      </c>
      <c r="F197" s="129">
        <f>F198+F203+F209+F221+F219</f>
        <v>492729.66</v>
      </c>
      <c r="G197" s="129">
        <f t="shared" ref="G197:I197" si="15">G198+G203+G209+G221+G219</f>
        <v>299540.58544030797</v>
      </c>
      <c r="H197" s="129">
        <f t="shared" si="15"/>
        <v>276296</v>
      </c>
      <c r="I197" s="129">
        <f t="shared" si="15"/>
        <v>280059.77</v>
      </c>
      <c r="J197" s="174">
        <f t="shared" ref="J197:J260" si="16">I197/F197*100</f>
        <v>56.838423325277397</v>
      </c>
      <c r="K197" s="174">
        <f t="shared" ref="K197:K260" si="17">I197/H197*100</f>
        <v>101.36222384688884</v>
      </c>
    </row>
    <row r="198" spans="1:11">
      <c r="A198" s="128"/>
      <c r="B198" s="128"/>
      <c r="C198" s="128">
        <v>321</v>
      </c>
      <c r="D198" s="131"/>
      <c r="E198" s="128" t="s">
        <v>1324</v>
      </c>
      <c r="F198" s="129">
        <f>F199+F201+F200+F202</f>
        <v>53462.8</v>
      </c>
      <c r="G198" s="129">
        <f>G199+G201+G200+G202</f>
        <v>46187.200477802107</v>
      </c>
      <c r="H198" s="129">
        <f>H199+H201+H200+H202</f>
        <v>59493</v>
      </c>
      <c r="I198" s="129">
        <f>I199+I201+I200+I202</f>
        <v>54430.68</v>
      </c>
      <c r="J198" s="174">
        <f t="shared" si="16"/>
        <v>101.81038030181733</v>
      </c>
      <c r="K198" s="174">
        <f t="shared" si="17"/>
        <v>91.490898088850798</v>
      </c>
    </row>
    <row r="199" spans="1:11">
      <c r="A199" s="128"/>
      <c r="B199" s="128"/>
      <c r="C199" s="128"/>
      <c r="D199" s="131">
        <v>3211</v>
      </c>
      <c r="E199" s="110" t="s">
        <v>1264</v>
      </c>
      <c r="F199" s="85">
        <f>'UNIRI PLAN IZVRŠENJE'!E108+'UNIRI PLAN IZVRŠENJE'!E365</f>
        <v>34974.980000000003</v>
      </c>
      <c r="G199" s="85">
        <f>'UNIRI PLAN IZVRŠENJE'!F108+'UNIRI PLAN IZVRŠENJE'!F365</f>
        <v>33844.316145729645</v>
      </c>
      <c r="H199" s="85">
        <f>'UNIRI PLAN IZVRŠENJE'!G108+'UNIRI PLAN IZVRŠENJE'!G365</f>
        <v>43233</v>
      </c>
      <c r="I199" s="85">
        <f>'UNIRI PLAN IZVRŠENJE'!H108+'UNIRI PLAN IZVRŠENJE'!H365</f>
        <v>39866.04</v>
      </c>
      <c r="J199" s="173">
        <f t="shared" si="16"/>
        <v>113.98445402970923</v>
      </c>
      <c r="K199" s="173">
        <f t="shared" si="17"/>
        <v>92.212060231767396</v>
      </c>
    </row>
    <row r="200" spans="1:11">
      <c r="A200" s="128"/>
      <c r="B200" s="128"/>
      <c r="C200" s="128"/>
      <c r="D200" s="131">
        <v>3212</v>
      </c>
      <c r="E200" s="110" t="s">
        <v>1265</v>
      </c>
      <c r="F200" s="85">
        <f>'UNIRI PLAN IZVRŠENJE'!E366+'UNIRI PLAN IZVRŠENJE'!E107</f>
        <v>1551.85</v>
      </c>
      <c r="G200" s="85">
        <f>'UNIRI PLAN IZVRŠENJE'!F366+'UNIRI PLAN IZVRŠENJE'!F107</f>
        <v>0</v>
      </c>
      <c r="H200" s="85">
        <f>'UNIRI PLAN IZVRŠENJE'!G366+'UNIRI PLAN IZVRŠENJE'!G107</f>
        <v>450</v>
      </c>
      <c r="I200" s="85">
        <f>'UNIRI PLAN IZVRŠENJE'!H366+'UNIRI PLAN IZVRŠENJE'!H107</f>
        <v>440.9</v>
      </c>
      <c r="J200" s="173">
        <f t="shared" si="16"/>
        <v>28.411251087411799</v>
      </c>
      <c r="K200" s="173">
        <f t="shared" si="17"/>
        <v>97.977777777777774</v>
      </c>
    </row>
    <row r="201" spans="1:11">
      <c r="A201" s="128"/>
      <c r="B201" s="128"/>
      <c r="C201" s="128"/>
      <c r="D201" s="131">
        <v>3213</v>
      </c>
      <c r="E201" s="110" t="s">
        <v>1266</v>
      </c>
      <c r="F201" s="85">
        <f>'UNIRI PLAN IZVRŠENJE'!E109+'UNIRI PLAN IZVRŠENJE'!E367</f>
        <v>16913.97</v>
      </c>
      <c r="G201" s="85">
        <f>'UNIRI PLAN IZVRŠENJE'!F109+'UNIRI PLAN IZVRŠENJE'!F367</f>
        <v>12342.884332072466</v>
      </c>
      <c r="H201" s="85">
        <f>'UNIRI PLAN IZVRŠENJE'!G109+'UNIRI PLAN IZVRŠENJE'!G367</f>
        <v>15810</v>
      </c>
      <c r="I201" s="85">
        <f>'UNIRI PLAN IZVRŠENJE'!H109+'UNIRI PLAN IZVRŠENJE'!H367</f>
        <v>14123.74</v>
      </c>
      <c r="J201" s="173">
        <f t="shared" si="16"/>
        <v>83.503399852311418</v>
      </c>
      <c r="K201" s="173">
        <f t="shared" si="17"/>
        <v>89.334218848829849</v>
      </c>
    </row>
    <row r="202" spans="1:11">
      <c r="A202" s="128"/>
      <c r="B202" s="128"/>
      <c r="C202" s="128"/>
      <c r="D202" s="131">
        <v>3214</v>
      </c>
      <c r="E202" s="110" t="s">
        <v>1543</v>
      </c>
      <c r="F202" s="85">
        <f>'UNIRI PLAN IZVRŠENJE'!E368</f>
        <v>22</v>
      </c>
      <c r="G202" s="85">
        <f>'UNIRI PLAN IZVRŠENJE'!F368</f>
        <v>0</v>
      </c>
      <c r="H202" s="85">
        <f>'UNIRI PLAN IZVRŠENJE'!G368</f>
        <v>0</v>
      </c>
      <c r="I202" s="85">
        <f>'UNIRI PLAN IZVRŠENJE'!H368</f>
        <v>0</v>
      </c>
      <c r="J202" s="173">
        <f t="shared" si="16"/>
        <v>0</v>
      </c>
      <c r="K202" s="173" t="e">
        <f t="shared" si="17"/>
        <v>#DIV/0!</v>
      </c>
    </row>
    <row r="203" spans="1:11">
      <c r="A203" s="128"/>
      <c r="B203" s="128"/>
      <c r="C203" s="128">
        <v>322</v>
      </c>
      <c r="D203" s="131"/>
      <c r="E203" s="128" t="s">
        <v>1341</v>
      </c>
      <c r="F203" s="129">
        <f>SUM(F204:F208)</f>
        <v>91252</v>
      </c>
      <c r="G203" s="129">
        <f>SUM(G204:G208)</f>
        <v>29199.01785121773</v>
      </c>
      <c r="H203" s="129">
        <f>SUM(H204:H208)</f>
        <v>47545</v>
      </c>
      <c r="I203" s="129">
        <f>SUM(I204:I208)</f>
        <v>36944.939999999995</v>
      </c>
      <c r="J203" s="174">
        <f t="shared" si="16"/>
        <v>40.486718099329323</v>
      </c>
      <c r="K203" s="174">
        <f t="shared" si="17"/>
        <v>77.705205594699748</v>
      </c>
    </row>
    <row r="204" spans="1:11">
      <c r="A204" s="128"/>
      <c r="B204" s="128"/>
      <c r="C204" s="128"/>
      <c r="D204" s="131">
        <v>3221</v>
      </c>
      <c r="E204" s="110" t="s">
        <v>1306</v>
      </c>
      <c r="F204" s="85">
        <f>'UNIRI PLAN IZVRŠENJE'!E369+'UNIRI PLAN IZVRŠENJE'!E110</f>
        <v>14027</v>
      </c>
      <c r="G204" s="85">
        <f>'UNIRI PLAN IZVRŠENJE'!F369+'UNIRI PLAN IZVRŠENJE'!F110</f>
        <v>6636.1404207313026</v>
      </c>
      <c r="H204" s="85">
        <f>'UNIRI PLAN IZVRŠENJE'!G369+'UNIRI PLAN IZVRŠENJE'!G110</f>
        <v>15020</v>
      </c>
      <c r="I204" s="85">
        <f>'UNIRI PLAN IZVRŠENJE'!H369+'UNIRI PLAN IZVRŠENJE'!H110</f>
        <v>11479.13</v>
      </c>
      <c r="J204" s="173">
        <f t="shared" si="16"/>
        <v>81.835959221501383</v>
      </c>
      <c r="K204" s="173">
        <f t="shared" si="17"/>
        <v>76.4256324900133</v>
      </c>
    </row>
    <row r="205" spans="1:11">
      <c r="A205" s="128"/>
      <c r="B205" s="128"/>
      <c r="C205" s="128"/>
      <c r="D205" s="131">
        <v>3222</v>
      </c>
      <c r="E205" s="110" t="s">
        <v>1268</v>
      </c>
      <c r="F205" s="85">
        <f>'UNIRI PLAN IZVRŠENJE'!E370+'UNIRI PLAN IZVRŠENJE'!E111</f>
        <v>171</v>
      </c>
      <c r="G205" s="85">
        <f>'UNIRI PLAN IZVRŠENJE'!F370+'UNIRI PLAN IZVRŠENJE'!F111</f>
        <v>929.05965890238235</v>
      </c>
      <c r="H205" s="85">
        <f>'UNIRI PLAN IZVRŠENJE'!G370+'UNIRI PLAN IZVRŠENJE'!G111</f>
        <v>2500</v>
      </c>
      <c r="I205" s="85">
        <f>'UNIRI PLAN IZVRŠENJE'!H370+'UNIRI PLAN IZVRŠENJE'!H111</f>
        <v>1368.94</v>
      </c>
      <c r="J205" s="173">
        <f t="shared" si="16"/>
        <v>800.54970760233925</v>
      </c>
      <c r="K205" s="173">
        <f t="shared" si="17"/>
        <v>54.757600000000004</v>
      </c>
    </row>
    <row r="206" spans="1:11">
      <c r="A206" s="128"/>
      <c r="B206" s="128"/>
      <c r="C206" s="128"/>
      <c r="D206" s="131">
        <v>3223</v>
      </c>
      <c r="E206" s="110" t="s">
        <v>1269</v>
      </c>
      <c r="F206" s="85">
        <f>+'UNIRI PLAN IZVRŠENJE'!E371</f>
        <v>33986</v>
      </c>
      <c r="G206" s="85">
        <f>+'UNIRI PLAN IZVRŠENJE'!F371</f>
        <v>5308.9123365850419</v>
      </c>
      <c r="H206" s="85">
        <f>+'UNIRI PLAN IZVRŠENJE'!G371</f>
        <v>18025</v>
      </c>
      <c r="I206" s="85">
        <f>+'UNIRI PLAN IZVRŠENJE'!H371</f>
        <v>9545.0300000000007</v>
      </c>
      <c r="J206" s="173">
        <f t="shared" si="16"/>
        <v>28.085182133819806</v>
      </c>
      <c r="K206" s="173">
        <f t="shared" si="17"/>
        <v>52.954396671289885</v>
      </c>
    </row>
    <row r="207" spans="1:11" ht="15.75" customHeight="1">
      <c r="A207" s="128"/>
      <c r="B207" s="128"/>
      <c r="C207" s="128"/>
      <c r="D207" s="131">
        <v>3224</v>
      </c>
      <c r="E207" s="134" t="s">
        <v>1270</v>
      </c>
      <c r="F207" s="85">
        <f>'UNIRI PLAN IZVRŠENJE'!E112+'UNIRI PLAN IZVRŠENJE'!E372</f>
        <v>42341</v>
      </c>
      <c r="G207" s="85">
        <f>'UNIRI PLAN IZVRŠENJE'!F112+'UNIRI PLAN IZVRŠENJE'!F372</f>
        <v>15926.737009755125</v>
      </c>
      <c r="H207" s="85">
        <f>'UNIRI PLAN IZVRŠENJE'!G112+'UNIRI PLAN IZVRŠENJE'!G372</f>
        <v>10100</v>
      </c>
      <c r="I207" s="85">
        <f>'UNIRI PLAN IZVRŠENJE'!H112+'UNIRI PLAN IZVRŠENJE'!H372</f>
        <v>13419.92</v>
      </c>
      <c r="J207" s="173">
        <f t="shared" si="16"/>
        <v>31.69485841146879</v>
      </c>
      <c r="K207" s="173">
        <f t="shared" si="17"/>
        <v>132.87049504950494</v>
      </c>
    </row>
    <row r="208" spans="1:11">
      <c r="A208" s="128"/>
      <c r="B208" s="128"/>
      <c r="C208" s="128"/>
      <c r="D208" s="131">
        <v>3227</v>
      </c>
      <c r="E208" s="110" t="s">
        <v>1307</v>
      </c>
      <c r="F208" s="85">
        <f>'UNIRI PLAN IZVRŠENJE'!E373</f>
        <v>727</v>
      </c>
      <c r="G208" s="85">
        <f>'UNIRI PLAN IZVRŠENJE'!F373</f>
        <v>398.16842524387812</v>
      </c>
      <c r="H208" s="85">
        <f>'UNIRI PLAN IZVRŠENJE'!G373</f>
        <v>1900</v>
      </c>
      <c r="I208" s="85">
        <f>'UNIRI PLAN IZVRŠENJE'!H373</f>
        <v>1131.92</v>
      </c>
      <c r="J208" s="173">
        <f t="shared" si="16"/>
        <v>155.69738651994498</v>
      </c>
      <c r="K208" s="173">
        <f t="shared" si="17"/>
        <v>59.574736842105267</v>
      </c>
    </row>
    <row r="209" spans="1:11">
      <c r="A209" s="128"/>
      <c r="B209" s="128"/>
      <c r="C209" s="128">
        <v>323</v>
      </c>
      <c r="D209" s="131"/>
      <c r="E209" s="128" t="s">
        <v>1342</v>
      </c>
      <c r="F209" s="129">
        <f>SUM(F210:F218)</f>
        <v>321137.05</v>
      </c>
      <c r="G209" s="129">
        <f>SUM(G210:G218)</f>
        <v>211904.31435397177</v>
      </c>
      <c r="H209" s="129">
        <f>SUM(H210:H218)</f>
        <v>142498</v>
      </c>
      <c r="I209" s="129">
        <f>SUM(I210:I218)</f>
        <v>163044.91999999998</v>
      </c>
      <c r="J209" s="174">
        <f t="shared" si="16"/>
        <v>50.771133383706427</v>
      </c>
      <c r="K209" s="174">
        <f t="shared" si="17"/>
        <v>114.41909360131368</v>
      </c>
    </row>
    <row r="210" spans="1:11">
      <c r="A210" s="128"/>
      <c r="B210" s="128"/>
      <c r="C210" s="128"/>
      <c r="D210" s="131">
        <v>3231</v>
      </c>
      <c r="E210" s="110" t="s">
        <v>1272</v>
      </c>
      <c r="F210" s="85">
        <f>'UNIRI PLAN IZVRŠENJE'!E113+'UNIRI PLAN IZVRŠENJE'!E374</f>
        <v>3220</v>
      </c>
      <c r="G210" s="85">
        <f>'UNIRI PLAN IZVRŠENJE'!F113+'UNIRI PLAN IZVRŠENJE'!F374</f>
        <v>1327.2280841462605</v>
      </c>
      <c r="H210" s="85">
        <f>'UNIRI PLAN IZVRŠENJE'!G113+'UNIRI PLAN IZVRŠENJE'!G374</f>
        <v>2500</v>
      </c>
      <c r="I210" s="85">
        <f>'UNIRI PLAN IZVRŠENJE'!H113+'UNIRI PLAN IZVRŠENJE'!H374</f>
        <v>1390.03</v>
      </c>
      <c r="J210" s="173">
        <f t="shared" si="16"/>
        <v>43.168633540372667</v>
      </c>
      <c r="K210" s="173">
        <f t="shared" si="17"/>
        <v>55.601199999999992</v>
      </c>
    </row>
    <row r="211" spans="1:11">
      <c r="A211" s="128"/>
      <c r="B211" s="128"/>
      <c r="C211" s="128"/>
      <c r="D211" s="131">
        <v>3232</v>
      </c>
      <c r="E211" s="110" t="s">
        <v>1273</v>
      </c>
      <c r="F211" s="85">
        <f>'UNIRI PLAN IZVRŠENJE'!E375</f>
        <v>96521</v>
      </c>
      <c r="G211" s="85">
        <f>'UNIRI PLAN IZVRŠENJE'!F375</f>
        <v>65007.366115867007</v>
      </c>
      <c r="H211" s="85">
        <f>'UNIRI PLAN IZVRŠENJE'!G375</f>
        <v>7000</v>
      </c>
      <c r="I211" s="85">
        <f>'UNIRI PLAN IZVRŠENJE'!H375</f>
        <v>42713.59</v>
      </c>
      <c r="J211" s="173">
        <f t="shared" si="16"/>
        <v>44.253157343997671</v>
      </c>
      <c r="K211" s="173">
        <f t="shared" si="17"/>
        <v>610.19414285714277</v>
      </c>
    </row>
    <row r="212" spans="1:11">
      <c r="A212" s="128"/>
      <c r="B212" s="128"/>
      <c r="C212" s="128"/>
      <c r="D212" s="131">
        <v>3233</v>
      </c>
      <c r="E212" s="110" t="s">
        <v>1274</v>
      </c>
      <c r="F212" s="85">
        <f>'UNIRI PLAN IZVRŠENJE'!E114+'UNIRI PLAN IZVRŠENJE'!E376</f>
        <v>9295</v>
      </c>
      <c r="G212" s="85">
        <f>'UNIRI PLAN IZVRŠENJE'!F114+'UNIRI PLAN IZVRŠENJE'!F376</f>
        <v>2654.4561682925209</v>
      </c>
      <c r="H212" s="85">
        <f>'UNIRI PLAN IZVRŠENJE'!G114+'UNIRI PLAN IZVRŠENJE'!G376</f>
        <v>10700</v>
      </c>
      <c r="I212" s="85">
        <f>'UNIRI PLAN IZVRŠENJE'!H114+'UNIRI PLAN IZVRŠENJE'!H376</f>
        <v>4434.97</v>
      </c>
      <c r="J212" s="173">
        <f t="shared" si="16"/>
        <v>47.713501882732658</v>
      </c>
      <c r="K212" s="173">
        <f t="shared" si="17"/>
        <v>41.448317757009349</v>
      </c>
    </row>
    <row r="213" spans="1:11">
      <c r="A213" s="128"/>
      <c r="B213" s="128"/>
      <c r="C213" s="128"/>
      <c r="D213" s="131">
        <v>3234</v>
      </c>
      <c r="E213" s="110" t="s">
        <v>1275</v>
      </c>
      <c r="F213" s="85">
        <f>'UNIRI PLAN IZVRŠENJE'!E377</f>
        <v>15891</v>
      </c>
      <c r="G213" s="85">
        <f>'UNIRI PLAN IZVRŠENJE'!F377</f>
        <v>1592.6737009755125</v>
      </c>
      <c r="H213" s="85">
        <f>'UNIRI PLAN IZVRŠENJE'!G377</f>
        <v>12000</v>
      </c>
      <c r="I213" s="85">
        <f>'UNIRI PLAN IZVRŠENJE'!H377</f>
        <v>11055.42</v>
      </c>
      <c r="J213" s="173">
        <f t="shared" si="16"/>
        <v>69.570322824240137</v>
      </c>
      <c r="K213" s="173">
        <f t="shared" si="17"/>
        <v>92.128500000000003</v>
      </c>
    </row>
    <row r="214" spans="1:11">
      <c r="A214" s="128"/>
      <c r="B214" s="128"/>
      <c r="C214" s="128"/>
      <c r="D214" s="131">
        <v>3235</v>
      </c>
      <c r="E214" s="110" t="s">
        <v>1276</v>
      </c>
      <c r="F214" s="85">
        <f>'UNIRI PLAN IZVRŠENJE'!E115+'UNIRI PLAN IZVRŠENJE'!E378</f>
        <v>66337</v>
      </c>
      <c r="G214" s="85">
        <f>'UNIRI PLAN IZVRŠENJE'!F115+'UNIRI PLAN IZVRŠENJE'!F378</f>
        <v>48709.270688167751</v>
      </c>
      <c r="H214" s="85">
        <f>'UNIRI PLAN IZVRŠENJE'!G115+'UNIRI PLAN IZVRŠENJE'!G378</f>
        <v>21600</v>
      </c>
      <c r="I214" s="85">
        <f>'UNIRI PLAN IZVRŠENJE'!H115+'UNIRI PLAN IZVRŠENJE'!H378</f>
        <v>19222.310000000001</v>
      </c>
      <c r="J214" s="173">
        <f t="shared" si="16"/>
        <v>28.976755053740749</v>
      </c>
      <c r="K214" s="173">
        <f t="shared" si="17"/>
        <v>88.992175925925935</v>
      </c>
    </row>
    <row r="215" spans="1:11">
      <c r="A215" s="128"/>
      <c r="B215" s="128"/>
      <c r="C215" s="128"/>
      <c r="D215" s="131">
        <v>3236</v>
      </c>
      <c r="E215" s="110" t="s">
        <v>1277</v>
      </c>
      <c r="F215" s="85">
        <f>'UNIRI PLAN IZVRŠENJE'!E379</f>
        <v>76</v>
      </c>
      <c r="G215" s="85">
        <f>'UNIRI PLAN IZVRŠENJE'!F379</f>
        <v>66.361404207313029</v>
      </c>
      <c r="H215" s="85">
        <f>'UNIRI PLAN IZVRŠENJE'!G379</f>
        <v>100</v>
      </c>
      <c r="I215" s="85">
        <f>'UNIRI PLAN IZVRŠENJE'!H379</f>
        <v>0</v>
      </c>
      <c r="J215" s="173">
        <f t="shared" si="16"/>
        <v>0</v>
      </c>
      <c r="K215" s="173">
        <f t="shared" si="17"/>
        <v>0</v>
      </c>
    </row>
    <row r="216" spans="1:11">
      <c r="A216" s="128"/>
      <c r="B216" s="128"/>
      <c r="C216" s="128"/>
      <c r="D216" s="131">
        <v>3237</v>
      </c>
      <c r="E216" s="110" t="s">
        <v>1278</v>
      </c>
      <c r="F216" s="85">
        <f>'UNIRI PLAN IZVRŠENJE'!E116+'UNIRI PLAN IZVRŠENJE'!E380</f>
        <v>95436</v>
      </c>
      <c r="G216" s="85">
        <f>'UNIRI PLAN IZVRŠENJE'!F116+'UNIRI PLAN IZVRŠENJE'!F380</f>
        <v>74894.824673170107</v>
      </c>
      <c r="H216" s="85">
        <f>'UNIRI PLAN IZVRŠENJE'!G116+'UNIRI PLAN IZVRŠENJE'!G380</f>
        <v>63100</v>
      </c>
      <c r="I216" s="85">
        <f>'UNIRI PLAN IZVRŠENJE'!H116+'UNIRI PLAN IZVRŠENJE'!H380</f>
        <v>69157.739999999991</v>
      </c>
      <c r="J216" s="173">
        <f t="shared" si="16"/>
        <v>72.465044637243807</v>
      </c>
      <c r="K216" s="173">
        <f t="shared" si="17"/>
        <v>109.60022187004752</v>
      </c>
    </row>
    <row r="217" spans="1:11">
      <c r="A217" s="128"/>
      <c r="B217" s="128"/>
      <c r="C217" s="128"/>
      <c r="D217" s="131">
        <v>3238</v>
      </c>
      <c r="E217" s="110" t="s">
        <v>1279</v>
      </c>
      <c r="F217" s="85">
        <f>'UNIRI PLAN IZVRŠENJE'!E381+'UNIRI PLAN IZVRŠENJE'!E117</f>
        <v>9818.0499999999993</v>
      </c>
      <c r="G217" s="85">
        <f>'UNIRI PLAN IZVRŠENJE'!F381+'UNIRI PLAN IZVRŠENJE'!F117</f>
        <v>2654.4561682925209</v>
      </c>
      <c r="H217" s="85">
        <f>'UNIRI PLAN IZVRŠENJE'!G381+'UNIRI PLAN IZVRŠENJE'!G117</f>
        <v>7000</v>
      </c>
      <c r="I217" s="85">
        <f>'UNIRI PLAN IZVRŠENJE'!H381+'UNIRI PLAN IZVRŠENJE'!H117</f>
        <v>6184.11</v>
      </c>
      <c r="J217" s="173">
        <f t="shared" si="16"/>
        <v>62.987151216382074</v>
      </c>
      <c r="K217" s="173">
        <f t="shared" si="17"/>
        <v>88.344428571428566</v>
      </c>
    </row>
    <row r="218" spans="1:11">
      <c r="A218" s="128"/>
      <c r="B218" s="128"/>
      <c r="C218" s="128"/>
      <c r="D218" s="131">
        <v>3239</v>
      </c>
      <c r="E218" s="110" t="s">
        <v>1280</v>
      </c>
      <c r="F218" s="85">
        <f>'UNIRI PLAN IZVRŠENJE'!E118+'UNIRI PLAN IZVRŠENJE'!E382</f>
        <v>24543</v>
      </c>
      <c r="G218" s="85">
        <f>'UNIRI PLAN IZVRŠENJE'!F118+'UNIRI PLAN IZVRŠENJE'!F382</f>
        <v>14997.677350852744</v>
      </c>
      <c r="H218" s="85">
        <f>'UNIRI PLAN IZVRŠENJE'!G118+'UNIRI PLAN IZVRŠENJE'!G382</f>
        <v>18498</v>
      </c>
      <c r="I218" s="85">
        <f>'UNIRI PLAN IZVRŠENJE'!H118+'UNIRI PLAN IZVRŠENJE'!H382</f>
        <v>8886.75</v>
      </c>
      <c r="J218" s="173">
        <f t="shared" si="16"/>
        <v>36.20889866764454</v>
      </c>
      <c r="K218" s="173">
        <f t="shared" si="17"/>
        <v>48.041680181641262</v>
      </c>
    </row>
    <row r="219" spans="1:11" s="137" customFormat="1">
      <c r="A219" s="128"/>
      <c r="B219" s="128"/>
      <c r="C219" s="128">
        <v>324</v>
      </c>
      <c r="D219" s="131"/>
      <c r="E219" s="128" t="s">
        <v>1350</v>
      </c>
      <c r="F219" s="129">
        <f>F220</f>
        <v>2858</v>
      </c>
      <c r="G219" s="129">
        <f>G220</f>
        <v>2389.0105514632687</v>
      </c>
      <c r="H219" s="129">
        <f>H220</f>
        <v>2016</v>
      </c>
      <c r="I219" s="129">
        <f>I220</f>
        <v>3528.21</v>
      </c>
      <c r="J219" s="174">
        <f t="shared" si="16"/>
        <v>123.45031490552833</v>
      </c>
      <c r="K219" s="174">
        <f t="shared" si="17"/>
        <v>175.01041666666669</v>
      </c>
    </row>
    <row r="220" spans="1:11">
      <c r="A220" s="128"/>
      <c r="B220" s="128"/>
      <c r="C220" s="128"/>
      <c r="D220" s="131">
        <v>3241</v>
      </c>
      <c r="E220" s="110" t="s">
        <v>1350</v>
      </c>
      <c r="F220" s="85">
        <f>'UNIRI PLAN IZVRŠENJE'!E383</f>
        <v>2858</v>
      </c>
      <c r="G220" s="85">
        <f>'UNIRI PLAN IZVRŠENJE'!F383</f>
        <v>2389.0105514632687</v>
      </c>
      <c r="H220" s="85">
        <f>'UNIRI PLAN IZVRŠENJE'!G383</f>
        <v>2016</v>
      </c>
      <c r="I220" s="85">
        <f>'UNIRI PLAN IZVRŠENJE'!H383</f>
        <v>3528.21</v>
      </c>
      <c r="J220" s="173">
        <f t="shared" si="16"/>
        <v>123.45031490552833</v>
      </c>
      <c r="K220" s="173">
        <f t="shared" si="17"/>
        <v>175.01041666666669</v>
      </c>
    </row>
    <row r="221" spans="1:11">
      <c r="A221" s="128"/>
      <c r="B221" s="128"/>
      <c r="C221" s="128">
        <v>329</v>
      </c>
      <c r="D221" s="131"/>
      <c r="E221" s="128" t="s">
        <v>1285</v>
      </c>
      <c r="F221" s="129">
        <f>SUM(F222:F227)</f>
        <v>24019.809999999998</v>
      </c>
      <c r="G221" s="129">
        <f>SUM(G222:G227)</f>
        <v>9861.0422058530748</v>
      </c>
      <c r="H221" s="129">
        <f>SUM(H222:H227)</f>
        <v>24744</v>
      </c>
      <c r="I221" s="129">
        <f>SUM(I222:I227)</f>
        <v>22111.02</v>
      </c>
      <c r="J221" s="174">
        <f t="shared" si="16"/>
        <v>92.053267698620445</v>
      </c>
      <c r="K221" s="174">
        <f t="shared" si="17"/>
        <v>89.359117361784683</v>
      </c>
    </row>
    <row r="222" spans="1:11">
      <c r="A222" s="128"/>
      <c r="B222" s="128"/>
      <c r="C222" s="128"/>
      <c r="D222" s="131">
        <v>3292</v>
      </c>
      <c r="E222" s="110" t="s">
        <v>1281</v>
      </c>
      <c r="F222" s="85">
        <f>'UNIRI PLAN IZVRŠENJE'!E384</f>
        <v>3020</v>
      </c>
      <c r="G222" s="85">
        <f>'UNIRI PLAN IZVRŠENJE'!F384</f>
        <v>1990.8421262193906</v>
      </c>
      <c r="H222" s="85">
        <f>'UNIRI PLAN IZVRŠENJE'!G384</f>
        <v>3000</v>
      </c>
      <c r="I222" s="85">
        <f>'UNIRI PLAN IZVRŠENJE'!H384</f>
        <v>2045.96</v>
      </c>
      <c r="J222" s="173">
        <f t="shared" si="16"/>
        <v>67.747019867549668</v>
      </c>
      <c r="K222" s="173">
        <f t="shared" si="17"/>
        <v>68.198666666666668</v>
      </c>
    </row>
    <row r="223" spans="1:11">
      <c r="A223" s="128"/>
      <c r="B223" s="128"/>
      <c r="C223" s="128"/>
      <c r="D223" s="131">
        <v>3293</v>
      </c>
      <c r="E223" s="110" t="s">
        <v>1298</v>
      </c>
      <c r="F223" s="85">
        <f>'UNIRI PLAN IZVRŠENJE'!E385+'UNIRI PLAN IZVRŠENJE'!E119</f>
        <v>824</v>
      </c>
      <c r="G223" s="85">
        <f>'UNIRI PLAN IZVRŠENJE'!F385+'UNIRI PLAN IZVRŠENJE'!F119</f>
        <v>1327.2280841462605</v>
      </c>
      <c r="H223" s="85">
        <f>'UNIRI PLAN IZVRŠENJE'!G385+'UNIRI PLAN IZVRŠENJE'!G119</f>
        <v>5800</v>
      </c>
      <c r="I223" s="85">
        <f>'UNIRI PLAN IZVRŠENJE'!H385+'UNIRI PLAN IZVRŠENJE'!H119</f>
        <v>5985.89</v>
      </c>
      <c r="J223" s="173">
        <f t="shared" si="16"/>
        <v>726.44296116504859</v>
      </c>
      <c r="K223" s="173">
        <f t="shared" si="17"/>
        <v>103.20500000000001</v>
      </c>
    </row>
    <row r="224" spans="1:11">
      <c r="A224" s="128"/>
      <c r="B224" s="128"/>
      <c r="C224" s="128"/>
      <c r="D224" s="131">
        <v>3294</v>
      </c>
      <c r="E224" s="110" t="s">
        <v>1283</v>
      </c>
      <c r="F224" s="85">
        <f>'UNIRI PLAN IZVRŠENJE'!E386+'UNIRI PLAN IZVRŠENJE'!E120</f>
        <v>3609.81</v>
      </c>
      <c r="G224" s="85">
        <f>'UNIRI PLAN IZVRŠENJE'!F386+'UNIRI PLAN IZVRŠENJE'!F120</f>
        <v>796.33685048775624</v>
      </c>
      <c r="H224" s="85">
        <f>'UNIRI PLAN IZVRŠENJE'!G386+'UNIRI PLAN IZVRŠENJE'!G120</f>
        <v>4444</v>
      </c>
      <c r="I224" s="85">
        <f>'UNIRI PLAN IZVRŠENJE'!H386+'UNIRI PLAN IZVRŠENJE'!H120</f>
        <v>3971.85</v>
      </c>
      <c r="J224" s="173">
        <f t="shared" si="16"/>
        <v>110.02933672409353</v>
      </c>
      <c r="K224" s="173">
        <f t="shared" si="17"/>
        <v>89.37556255625563</v>
      </c>
    </row>
    <row r="225" spans="1:11">
      <c r="A225" s="128"/>
      <c r="B225" s="128"/>
      <c r="C225" s="128"/>
      <c r="D225" s="131">
        <v>3295</v>
      </c>
      <c r="E225" s="110" t="s">
        <v>1284</v>
      </c>
      <c r="F225" s="85">
        <f>'UNIRI PLAN IZVRŠENJE'!E387</f>
        <v>753</v>
      </c>
      <c r="G225" s="85">
        <f>'UNIRI PLAN IZVRŠENJE'!F387</f>
        <v>663.61404207313024</v>
      </c>
      <c r="H225" s="85">
        <f>'UNIRI PLAN IZVRŠENJE'!G387</f>
        <v>460</v>
      </c>
      <c r="I225" s="85">
        <f>'UNIRI PLAN IZVRŠENJE'!H387</f>
        <v>432.5</v>
      </c>
      <c r="J225" s="173">
        <f t="shared" si="16"/>
        <v>57.436918990703859</v>
      </c>
      <c r="K225" s="173">
        <f t="shared" si="17"/>
        <v>94.021739130434781</v>
      </c>
    </row>
    <row r="226" spans="1:11">
      <c r="A226" s="128"/>
      <c r="B226" s="128"/>
      <c r="C226" s="128"/>
      <c r="D226" s="131">
        <v>3296</v>
      </c>
      <c r="E226" s="110" t="s">
        <v>1425</v>
      </c>
      <c r="F226" s="85">
        <f>'UNIRI PLAN IZVRŠENJE'!E388</f>
        <v>0</v>
      </c>
      <c r="G226" s="85">
        <f>'UNIRI PLAN IZVRŠENJE'!F388</f>
        <v>0</v>
      </c>
      <c r="H226" s="85">
        <f>'UNIRI PLAN IZVRŠENJE'!G388</f>
        <v>0</v>
      </c>
      <c r="I226" s="85">
        <f>'UNIRI PLAN IZVRŠENJE'!H388</f>
        <v>0</v>
      </c>
      <c r="J226" s="173" t="e">
        <f t="shared" si="16"/>
        <v>#DIV/0!</v>
      </c>
      <c r="K226" s="173" t="e">
        <f t="shared" si="17"/>
        <v>#DIV/0!</v>
      </c>
    </row>
    <row r="227" spans="1:11">
      <c r="A227" s="128"/>
      <c r="B227" s="128"/>
      <c r="C227" s="128"/>
      <c r="D227" s="131">
        <v>3299</v>
      </c>
      <c r="E227" s="110" t="s">
        <v>1285</v>
      </c>
      <c r="F227" s="85">
        <f>'UNIRI PLAN IZVRŠENJE'!E389</f>
        <v>15813</v>
      </c>
      <c r="G227" s="85">
        <f>'UNIRI PLAN IZVRŠENJE'!F389</f>
        <v>5083.0211029265383</v>
      </c>
      <c r="H227" s="85">
        <f>'UNIRI PLAN IZVRŠENJE'!G389</f>
        <v>11040</v>
      </c>
      <c r="I227" s="85">
        <f>'UNIRI PLAN IZVRŠENJE'!H389</f>
        <v>9674.82</v>
      </c>
      <c r="J227" s="173">
        <f t="shared" si="16"/>
        <v>61.182697780307336</v>
      </c>
      <c r="K227" s="173">
        <f t="shared" si="17"/>
        <v>87.634239130434779</v>
      </c>
    </row>
    <row r="228" spans="1:11">
      <c r="A228" s="128"/>
      <c r="B228" s="128">
        <v>34</v>
      </c>
      <c r="C228" s="128"/>
      <c r="D228" s="131"/>
      <c r="E228" s="128" t="s">
        <v>1343</v>
      </c>
      <c r="F228" s="129">
        <f>F229</f>
        <v>1980</v>
      </c>
      <c r="G228" s="129">
        <f>G229</f>
        <v>664</v>
      </c>
      <c r="H228" s="129">
        <f>H229</f>
        <v>1300</v>
      </c>
      <c r="I228" s="129">
        <f>I229</f>
        <v>1558.38</v>
      </c>
      <c r="J228" s="174">
        <f t="shared" si="16"/>
        <v>78.706060606060618</v>
      </c>
      <c r="K228" s="174">
        <f t="shared" si="17"/>
        <v>119.87538461538463</v>
      </c>
    </row>
    <row r="229" spans="1:11">
      <c r="A229" s="128"/>
      <c r="B229" s="128"/>
      <c r="C229" s="128">
        <v>343</v>
      </c>
      <c r="D229" s="131"/>
      <c r="E229" s="128" t="s">
        <v>1344</v>
      </c>
      <c r="F229" s="129">
        <f>F230+F231+F233+F232</f>
        <v>1980</v>
      </c>
      <c r="G229" s="129">
        <f>G230+G231+G233+G232</f>
        <v>664</v>
      </c>
      <c r="H229" s="129">
        <f>H230+H231+H233+H232</f>
        <v>1300</v>
      </c>
      <c r="I229" s="129">
        <f>I230+I231+I233+I232</f>
        <v>1558.38</v>
      </c>
      <c r="J229" s="174">
        <f t="shared" si="16"/>
        <v>78.706060606060618</v>
      </c>
      <c r="K229" s="174">
        <f t="shared" si="17"/>
        <v>119.87538461538463</v>
      </c>
    </row>
    <row r="230" spans="1:11">
      <c r="A230" s="128"/>
      <c r="B230" s="128"/>
      <c r="C230" s="128"/>
      <c r="D230" s="131">
        <v>3431</v>
      </c>
      <c r="E230" s="110" t="s">
        <v>1286</v>
      </c>
      <c r="F230" s="85">
        <f>'UNIRI PLAN IZVRŠENJE'!E391</f>
        <v>1968</v>
      </c>
      <c r="G230" s="85">
        <f>'UNIRI PLAN IZVRŠENJE'!F391</f>
        <v>664</v>
      </c>
      <c r="H230" s="85">
        <f>'UNIRI PLAN IZVRŠENJE'!G391</f>
        <v>1300</v>
      </c>
      <c r="I230" s="85">
        <f>'UNIRI PLAN IZVRŠENJE'!H391</f>
        <v>1558.38</v>
      </c>
      <c r="J230" s="173">
        <f t="shared" si="16"/>
        <v>79.185975609756099</v>
      </c>
      <c r="K230" s="173">
        <f t="shared" si="17"/>
        <v>119.87538461538463</v>
      </c>
    </row>
    <row r="231" spans="1:11">
      <c r="A231" s="128"/>
      <c r="B231" s="128"/>
      <c r="C231" s="128"/>
      <c r="D231" s="131">
        <v>3432</v>
      </c>
      <c r="E231" s="134" t="s">
        <v>1299</v>
      </c>
      <c r="F231" s="85">
        <f>'UNIRI PLAN IZVRŠENJE'!E392</f>
        <v>0</v>
      </c>
      <c r="G231" s="85">
        <f>'UNIRI PLAN IZVRŠENJE'!F392</f>
        <v>0</v>
      </c>
      <c r="H231" s="85">
        <f>'UNIRI PLAN IZVRŠENJE'!G392</f>
        <v>0</v>
      </c>
      <c r="I231" s="85">
        <f>'UNIRI PLAN IZVRŠENJE'!H392</f>
        <v>0</v>
      </c>
      <c r="J231" s="173" t="e">
        <f t="shared" si="16"/>
        <v>#DIV/0!</v>
      </c>
      <c r="K231" s="173" t="e">
        <f t="shared" si="17"/>
        <v>#DIV/0!</v>
      </c>
    </row>
    <row r="232" spans="1:11">
      <c r="A232" s="128"/>
      <c r="B232" s="128"/>
      <c r="C232" s="128"/>
      <c r="D232" s="131">
        <v>3433</v>
      </c>
      <c r="E232" s="134" t="s">
        <v>1408</v>
      </c>
      <c r="F232" s="85">
        <f>'UNIRI PLAN IZVRŠENJE'!E393</f>
        <v>12</v>
      </c>
      <c r="G232" s="85">
        <f>'UNIRI PLAN IZVRŠENJE'!F393</f>
        <v>0</v>
      </c>
      <c r="H232" s="85">
        <f>'UNIRI PLAN IZVRŠENJE'!G393</f>
        <v>0</v>
      </c>
      <c r="I232" s="85">
        <f>'UNIRI PLAN IZVRŠENJE'!H393</f>
        <v>0</v>
      </c>
      <c r="J232" s="173">
        <f t="shared" si="16"/>
        <v>0</v>
      </c>
      <c r="K232" s="173" t="e">
        <f t="shared" si="17"/>
        <v>#DIV/0!</v>
      </c>
    </row>
    <row r="233" spans="1:11">
      <c r="A233" s="128"/>
      <c r="B233" s="128"/>
      <c r="C233" s="128"/>
      <c r="D233" s="131">
        <v>3434</v>
      </c>
      <c r="E233" s="134" t="s">
        <v>1300</v>
      </c>
      <c r="F233" s="85">
        <f>'UNIRI PLAN IZVRŠENJE'!E394</f>
        <v>0</v>
      </c>
      <c r="G233" s="85">
        <f>'UNIRI PLAN IZVRŠENJE'!F394</f>
        <v>0</v>
      </c>
      <c r="H233" s="85">
        <f>'UNIRI PLAN IZVRŠENJE'!G394</f>
        <v>0</v>
      </c>
      <c r="I233" s="85">
        <f>'UNIRI PLAN IZVRŠENJE'!H394</f>
        <v>0</v>
      </c>
      <c r="J233" s="173" t="e">
        <f t="shared" si="16"/>
        <v>#DIV/0!</v>
      </c>
      <c r="K233" s="173" t="e">
        <f t="shared" si="17"/>
        <v>#DIV/0!</v>
      </c>
    </row>
    <row r="234" spans="1:11" s="137" customFormat="1">
      <c r="A234" s="128"/>
      <c r="B234" s="128">
        <v>35</v>
      </c>
      <c r="C234" s="128"/>
      <c r="D234" s="131"/>
      <c r="E234" s="139" t="s">
        <v>1559</v>
      </c>
      <c r="F234" s="129">
        <f t="shared" ref="F234:I235" si="18">F235</f>
        <v>0</v>
      </c>
      <c r="G234" s="129">
        <f t="shared" si="18"/>
        <v>0</v>
      </c>
      <c r="H234" s="129">
        <f t="shared" si="18"/>
        <v>0</v>
      </c>
      <c r="I234" s="129">
        <f t="shared" si="18"/>
        <v>0</v>
      </c>
      <c r="J234" s="174" t="e">
        <f t="shared" si="16"/>
        <v>#DIV/0!</v>
      </c>
      <c r="K234" s="174" t="e">
        <f t="shared" si="17"/>
        <v>#DIV/0!</v>
      </c>
    </row>
    <row r="235" spans="1:11" s="137" customFormat="1" ht="26.4">
      <c r="A235" s="128"/>
      <c r="B235" s="128"/>
      <c r="C235" s="128">
        <v>353</v>
      </c>
      <c r="D235" s="131"/>
      <c r="E235" s="139" t="s">
        <v>1560</v>
      </c>
      <c r="F235" s="129">
        <f t="shared" si="18"/>
        <v>0</v>
      </c>
      <c r="G235" s="129">
        <f t="shared" si="18"/>
        <v>0</v>
      </c>
      <c r="H235" s="129">
        <f t="shared" si="18"/>
        <v>0</v>
      </c>
      <c r="I235" s="129">
        <f t="shared" si="18"/>
        <v>0</v>
      </c>
      <c r="J235" s="174" t="e">
        <f t="shared" si="16"/>
        <v>#DIV/0!</v>
      </c>
      <c r="K235" s="174" t="e">
        <f t="shared" si="17"/>
        <v>#DIV/0!</v>
      </c>
    </row>
    <row r="236" spans="1:11" s="115" customFormat="1" ht="15" customHeight="1">
      <c r="A236" s="128"/>
      <c r="B236" s="128"/>
      <c r="C236" s="128"/>
      <c r="D236" s="110">
        <v>3531</v>
      </c>
      <c r="E236" s="85" t="s">
        <v>1537</v>
      </c>
      <c r="F236" s="85">
        <f>'UNIRI PLAN IZVRŠENJE'!E122</f>
        <v>0</v>
      </c>
      <c r="G236" s="85">
        <f>'UNIRI PLAN IZVRŠENJE'!F122</f>
        <v>0</v>
      </c>
      <c r="H236" s="85">
        <f>'UNIRI PLAN IZVRŠENJE'!G122</f>
        <v>0</v>
      </c>
      <c r="I236" s="85">
        <f>'UNIRI PLAN IZVRŠENJE'!H122</f>
        <v>0</v>
      </c>
      <c r="J236" s="173" t="e">
        <f t="shared" si="16"/>
        <v>#DIV/0!</v>
      </c>
      <c r="K236" s="173" t="e">
        <f t="shared" si="17"/>
        <v>#DIV/0!</v>
      </c>
    </row>
    <row r="237" spans="1:11" s="137" customFormat="1">
      <c r="A237" s="128"/>
      <c r="B237" s="128">
        <v>36</v>
      </c>
      <c r="C237" s="128"/>
      <c r="D237" s="131"/>
      <c r="E237" s="128" t="s">
        <v>1391</v>
      </c>
      <c r="F237" s="129">
        <f>F238+F240</f>
        <v>24164</v>
      </c>
      <c r="G237" s="129">
        <f>G238+G240</f>
        <v>23890.105514632687</v>
      </c>
      <c r="H237" s="129">
        <f>H238+H240</f>
        <v>29643</v>
      </c>
      <c r="I237" s="129">
        <f>I238+I240</f>
        <v>29643.18</v>
      </c>
      <c r="J237" s="174">
        <f t="shared" si="16"/>
        <v>122.67497103128622</v>
      </c>
      <c r="K237" s="174">
        <f t="shared" si="17"/>
        <v>100.00060722598927</v>
      </c>
    </row>
    <row r="238" spans="1:11" s="137" customFormat="1">
      <c r="A238" s="128"/>
      <c r="B238" s="128"/>
      <c r="C238" s="128">
        <v>361</v>
      </c>
      <c r="D238" s="131"/>
      <c r="E238" s="128" t="s">
        <v>1561</v>
      </c>
      <c r="F238" s="129">
        <f>F239</f>
        <v>0</v>
      </c>
      <c r="G238" s="129">
        <f>G239</f>
        <v>0</v>
      </c>
      <c r="H238" s="129">
        <f>H239</f>
        <v>0</v>
      </c>
      <c r="I238" s="129">
        <f>I239</f>
        <v>0</v>
      </c>
      <c r="J238" s="174" t="e">
        <f t="shared" si="16"/>
        <v>#DIV/0!</v>
      </c>
      <c r="K238" s="174" t="e">
        <f t="shared" si="17"/>
        <v>#DIV/0!</v>
      </c>
    </row>
    <row r="239" spans="1:11" s="115" customFormat="1" ht="15" customHeight="1">
      <c r="A239" s="128"/>
      <c r="B239" s="128"/>
      <c r="C239" s="128"/>
      <c r="D239" s="110">
        <v>3611</v>
      </c>
      <c r="E239" s="85" t="s">
        <v>1538</v>
      </c>
      <c r="F239" s="85">
        <f>'UNIRI PLAN IZVRŠENJE'!E124</f>
        <v>0</v>
      </c>
      <c r="G239" s="85">
        <f>'UNIRI PLAN IZVRŠENJE'!F124</f>
        <v>0</v>
      </c>
      <c r="H239" s="85">
        <f>'UNIRI PLAN IZVRŠENJE'!G124</f>
        <v>0</v>
      </c>
      <c r="I239" s="85">
        <f>'UNIRI PLAN IZVRŠENJE'!H124</f>
        <v>0</v>
      </c>
      <c r="J239" s="173" t="e">
        <f t="shared" si="16"/>
        <v>#DIV/0!</v>
      </c>
      <c r="K239" s="173" t="e">
        <f t="shared" si="17"/>
        <v>#DIV/0!</v>
      </c>
    </row>
    <row r="240" spans="1:11" s="137" customFormat="1">
      <c r="A240" s="128"/>
      <c r="B240" s="128"/>
      <c r="C240" s="128">
        <v>369</v>
      </c>
      <c r="D240" s="131"/>
      <c r="E240" s="128" t="s">
        <v>1301</v>
      </c>
      <c r="F240" s="129">
        <f>F241</f>
        <v>24164</v>
      </c>
      <c r="G240" s="129">
        <f>G241</f>
        <v>23890.105514632687</v>
      </c>
      <c r="H240" s="129">
        <f>H241</f>
        <v>29643</v>
      </c>
      <c r="I240" s="129">
        <f>I241</f>
        <v>29643.18</v>
      </c>
      <c r="J240" s="174">
        <f t="shared" si="16"/>
        <v>122.67497103128622</v>
      </c>
      <c r="K240" s="174">
        <f t="shared" si="17"/>
        <v>100.00060722598927</v>
      </c>
    </row>
    <row r="241" spans="1:11">
      <c r="A241" s="128"/>
      <c r="B241" s="128"/>
      <c r="C241" s="128"/>
      <c r="D241" s="131">
        <v>3691</v>
      </c>
      <c r="E241" s="110" t="s">
        <v>1301</v>
      </c>
      <c r="F241" s="85">
        <f>'UNIRI PLAN IZVRŠENJE'!E396</f>
        <v>24164</v>
      </c>
      <c r="G241" s="85">
        <f>'UNIRI PLAN IZVRŠENJE'!F396</f>
        <v>23890.105514632687</v>
      </c>
      <c r="H241" s="85">
        <f>'UNIRI PLAN IZVRŠENJE'!G396</f>
        <v>29643</v>
      </c>
      <c r="I241" s="85">
        <f>'UNIRI PLAN IZVRŠENJE'!H396</f>
        <v>29643.18</v>
      </c>
      <c r="J241" s="173">
        <f t="shared" si="16"/>
        <v>122.67497103128622</v>
      </c>
      <c r="K241" s="173">
        <f t="shared" si="17"/>
        <v>100.00060722598927</v>
      </c>
    </row>
    <row r="242" spans="1:11" ht="26.4">
      <c r="A242" s="128"/>
      <c r="B242" s="128">
        <v>37</v>
      </c>
      <c r="C242" s="128"/>
      <c r="D242" s="131"/>
      <c r="E242" s="140" t="s">
        <v>1353</v>
      </c>
      <c r="F242" s="129">
        <f>F243</f>
        <v>1740</v>
      </c>
      <c r="G242" s="129">
        <f>G243</f>
        <v>0</v>
      </c>
      <c r="H242" s="129">
        <f>H243</f>
        <v>1200</v>
      </c>
      <c r="I242" s="129">
        <f>I243</f>
        <v>1139.82</v>
      </c>
      <c r="J242" s="174">
        <f t="shared" si="16"/>
        <v>65.506896551724139</v>
      </c>
      <c r="K242" s="174">
        <f t="shared" si="17"/>
        <v>94.984999999999999</v>
      </c>
    </row>
    <row r="243" spans="1:11">
      <c r="A243" s="128"/>
      <c r="B243" s="128"/>
      <c r="C243" s="128">
        <v>372</v>
      </c>
      <c r="D243" s="131"/>
      <c r="E243" s="128" t="s">
        <v>1354</v>
      </c>
      <c r="F243" s="129">
        <f>F245+F244</f>
        <v>1740</v>
      </c>
      <c r="G243" s="129">
        <f>G245+G244</f>
        <v>0</v>
      </c>
      <c r="H243" s="129">
        <f>H245+H244</f>
        <v>1200</v>
      </c>
      <c r="I243" s="129">
        <f>I245+I244</f>
        <v>1139.82</v>
      </c>
      <c r="J243" s="174">
        <f t="shared" si="16"/>
        <v>65.506896551724139</v>
      </c>
      <c r="K243" s="174">
        <f t="shared" si="17"/>
        <v>94.984999999999999</v>
      </c>
    </row>
    <row r="244" spans="1:11">
      <c r="A244" s="128"/>
      <c r="B244" s="128"/>
      <c r="C244" s="128"/>
      <c r="D244" s="131">
        <v>3721</v>
      </c>
      <c r="E244" s="110" t="s">
        <v>1602</v>
      </c>
      <c r="F244" s="85">
        <f>'UNIRI PLAN IZVRŠENJE'!E398</f>
        <v>1740</v>
      </c>
      <c r="G244" s="85">
        <f>'UNIRI PLAN IZVRŠENJE'!F398</f>
        <v>0</v>
      </c>
      <c r="H244" s="85">
        <f>'UNIRI PLAN IZVRŠENJE'!G398</f>
        <v>1200</v>
      </c>
      <c r="I244" s="85">
        <f>'UNIRI PLAN IZVRŠENJE'!H398</f>
        <v>1139.82</v>
      </c>
      <c r="J244" s="173">
        <f t="shared" si="16"/>
        <v>65.506896551724139</v>
      </c>
      <c r="K244" s="173">
        <f t="shared" si="17"/>
        <v>94.984999999999999</v>
      </c>
    </row>
    <row r="245" spans="1:11">
      <c r="A245" s="128"/>
      <c r="B245" s="128"/>
      <c r="C245" s="128"/>
      <c r="D245" s="131">
        <v>3722</v>
      </c>
      <c r="E245" s="110" t="s">
        <v>1308</v>
      </c>
      <c r="F245" s="85">
        <f>'UNIRI PLAN IZVRŠENJE'!E399</f>
        <v>0</v>
      </c>
      <c r="G245" s="85">
        <f>'UNIRI PLAN IZVRŠENJE'!F399</f>
        <v>0</v>
      </c>
      <c r="H245" s="85">
        <f>'UNIRI PLAN IZVRŠENJE'!G399</f>
        <v>0</v>
      </c>
      <c r="I245" s="85">
        <f>'UNIRI PLAN IZVRŠENJE'!H399</f>
        <v>0</v>
      </c>
      <c r="J245" s="173" t="e">
        <f t="shared" si="16"/>
        <v>#DIV/0!</v>
      </c>
      <c r="K245" s="173" t="e">
        <f t="shared" si="17"/>
        <v>#DIV/0!</v>
      </c>
    </row>
    <row r="246" spans="1:11">
      <c r="A246" s="128"/>
      <c r="B246" s="128">
        <v>38</v>
      </c>
      <c r="C246" s="128"/>
      <c r="D246" s="131"/>
      <c r="E246" s="128" t="s">
        <v>1352</v>
      </c>
      <c r="F246" s="129">
        <f>F247</f>
        <v>1354</v>
      </c>
      <c r="G246" s="129">
        <f>G247</f>
        <v>0</v>
      </c>
      <c r="H246" s="129">
        <f>H247</f>
        <v>1500</v>
      </c>
      <c r="I246" s="129">
        <f>I247</f>
        <v>1558.27</v>
      </c>
      <c r="J246" s="174">
        <f t="shared" si="16"/>
        <v>115.0864106351551</v>
      </c>
      <c r="K246" s="174">
        <f t="shared" si="17"/>
        <v>103.88466666666667</v>
      </c>
    </row>
    <row r="247" spans="1:11">
      <c r="A247" s="128"/>
      <c r="B247" s="128"/>
      <c r="C247" s="128">
        <v>381</v>
      </c>
      <c r="D247" s="131"/>
      <c r="E247" s="128" t="s">
        <v>1340</v>
      </c>
      <c r="F247" s="129">
        <f>F249+F248+F250</f>
        <v>1354</v>
      </c>
      <c r="G247" s="129">
        <f>G249+G248+G250</f>
        <v>0</v>
      </c>
      <c r="H247" s="129">
        <f>H249+H248+H250</f>
        <v>1500</v>
      </c>
      <c r="I247" s="129">
        <f>I249+I248+I250</f>
        <v>1558.27</v>
      </c>
      <c r="J247" s="174">
        <f t="shared" si="16"/>
        <v>115.0864106351551</v>
      </c>
      <c r="K247" s="174">
        <f t="shared" si="17"/>
        <v>103.88466666666667</v>
      </c>
    </row>
    <row r="248" spans="1:11">
      <c r="A248" s="128"/>
      <c r="B248" s="128"/>
      <c r="C248" s="128"/>
      <c r="D248" s="131">
        <v>3811</v>
      </c>
      <c r="E248" s="110" t="s">
        <v>1309</v>
      </c>
      <c r="F248" s="85">
        <f>'UNIRI PLAN IZVRŠENJE'!E401</f>
        <v>0</v>
      </c>
      <c r="G248" s="85">
        <f>'UNIRI PLAN IZVRŠENJE'!F401</f>
        <v>0</v>
      </c>
      <c r="H248" s="85">
        <f>'UNIRI PLAN IZVRŠENJE'!G401</f>
        <v>0</v>
      </c>
      <c r="I248" s="85">
        <f>'UNIRI PLAN IZVRŠENJE'!H401</f>
        <v>0</v>
      </c>
      <c r="J248" s="173" t="e">
        <f t="shared" si="16"/>
        <v>#DIV/0!</v>
      </c>
      <c r="K248" s="173" t="e">
        <f t="shared" si="17"/>
        <v>#DIV/0!</v>
      </c>
    </row>
    <row r="249" spans="1:11">
      <c r="A249" s="128"/>
      <c r="B249" s="128"/>
      <c r="C249" s="128"/>
      <c r="D249" s="131">
        <v>3812</v>
      </c>
      <c r="E249" s="110" t="s">
        <v>1404</v>
      </c>
      <c r="F249" s="85">
        <f>'UNIRI PLAN IZVRŠENJE'!E402</f>
        <v>1354</v>
      </c>
      <c r="G249" s="85">
        <f>'UNIRI PLAN IZVRŠENJE'!F402</f>
        <v>0</v>
      </c>
      <c r="H249" s="85">
        <f>'UNIRI PLAN IZVRŠENJE'!G402</f>
        <v>1500</v>
      </c>
      <c r="I249" s="85">
        <f>'UNIRI PLAN IZVRŠENJE'!H402</f>
        <v>1558.27</v>
      </c>
      <c r="J249" s="173">
        <f t="shared" si="16"/>
        <v>115.0864106351551</v>
      </c>
      <c r="K249" s="173">
        <f t="shared" si="17"/>
        <v>103.88466666666667</v>
      </c>
    </row>
    <row r="250" spans="1:11" s="115" customFormat="1" ht="15" customHeight="1">
      <c r="A250" s="128"/>
      <c r="B250" s="128"/>
      <c r="C250" s="128"/>
      <c r="D250" s="110">
        <v>3813</v>
      </c>
      <c r="E250" s="85" t="s">
        <v>1539</v>
      </c>
      <c r="F250" s="85">
        <f>'UNIRI PLAN IZVRŠENJE'!E126</f>
        <v>0</v>
      </c>
      <c r="G250" s="85">
        <f>'UNIRI PLAN IZVRŠENJE'!F126</f>
        <v>0</v>
      </c>
      <c r="H250" s="85">
        <f>'UNIRI PLAN IZVRŠENJE'!G126</f>
        <v>0</v>
      </c>
      <c r="I250" s="85">
        <f>'UNIRI PLAN IZVRŠENJE'!H126</f>
        <v>0</v>
      </c>
      <c r="J250" s="173" t="e">
        <f t="shared" si="16"/>
        <v>#DIV/0!</v>
      </c>
      <c r="K250" s="173" t="e">
        <f t="shared" si="17"/>
        <v>#DIV/0!</v>
      </c>
    </row>
    <row r="251" spans="1:11">
      <c r="A251" s="128">
        <v>4</v>
      </c>
      <c r="B251" s="128"/>
      <c r="C251" s="128"/>
      <c r="D251" s="131"/>
      <c r="E251" s="128" t="s">
        <v>1345</v>
      </c>
      <c r="F251" s="129">
        <f>F252+F256+F273</f>
        <v>559533</v>
      </c>
      <c r="G251" s="129">
        <f>G252+G256+G273</f>
        <v>235981.15336120507</v>
      </c>
      <c r="H251" s="129">
        <f>H252+H256+H273</f>
        <v>127257</v>
      </c>
      <c r="I251" s="129">
        <f>I252+I256+I273</f>
        <v>70959.509999999995</v>
      </c>
      <c r="J251" s="174">
        <f t="shared" si="16"/>
        <v>12.681916884258836</v>
      </c>
      <c r="K251" s="174">
        <f t="shared" si="17"/>
        <v>55.760791154906997</v>
      </c>
    </row>
    <row r="252" spans="1:11">
      <c r="A252" s="128"/>
      <c r="B252" s="128">
        <v>41</v>
      </c>
      <c r="C252" s="128"/>
      <c r="D252" s="131"/>
      <c r="E252" s="128" t="s">
        <v>1355</v>
      </c>
      <c r="F252" s="129">
        <f>F253</f>
        <v>0</v>
      </c>
      <c r="G252" s="129">
        <f>G253</f>
        <v>3981.6842524387812</v>
      </c>
      <c r="H252" s="129">
        <f>H253</f>
        <v>10625</v>
      </c>
      <c r="I252" s="129">
        <f>I253</f>
        <v>2498.2600000000002</v>
      </c>
      <c r="J252" s="174" t="e">
        <f t="shared" si="16"/>
        <v>#DIV/0!</v>
      </c>
      <c r="K252" s="174">
        <f t="shared" si="17"/>
        <v>23.51303529411765</v>
      </c>
    </row>
    <row r="253" spans="1:11">
      <c r="A253" s="128"/>
      <c r="B253" s="128"/>
      <c r="C253" s="128">
        <v>412</v>
      </c>
      <c r="D253" s="131"/>
      <c r="E253" s="128" t="s">
        <v>1310</v>
      </c>
      <c r="F253" s="129">
        <f>F254+F255</f>
        <v>0</v>
      </c>
      <c r="G253" s="129">
        <f>G254+G255</f>
        <v>3981.6842524387812</v>
      </c>
      <c r="H253" s="129">
        <f>H254+H255</f>
        <v>10625</v>
      </c>
      <c r="I253" s="129">
        <f>I254+I255</f>
        <v>2498.2600000000002</v>
      </c>
      <c r="J253" s="174" t="e">
        <f t="shared" si="16"/>
        <v>#DIV/0!</v>
      </c>
      <c r="K253" s="174">
        <f t="shared" si="17"/>
        <v>23.51303529411765</v>
      </c>
    </row>
    <row r="254" spans="1:11">
      <c r="A254" s="128"/>
      <c r="B254" s="128"/>
      <c r="C254" s="128"/>
      <c r="D254" s="131">
        <v>4123</v>
      </c>
      <c r="E254" s="110" t="s">
        <v>1310</v>
      </c>
      <c r="F254" s="85">
        <f>'UNIRI PLAN IZVRŠENJE'!E405</f>
        <v>0</v>
      </c>
      <c r="G254" s="85">
        <f>'UNIRI PLAN IZVRŠENJE'!F405</f>
        <v>3981.6842524387812</v>
      </c>
      <c r="H254" s="85">
        <f>'UNIRI PLAN IZVRŠENJE'!G405</f>
        <v>0</v>
      </c>
      <c r="I254" s="85">
        <f>'UNIRI PLAN IZVRŠENJE'!H405</f>
        <v>0</v>
      </c>
      <c r="J254" s="173" t="e">
        <f t="shared" si="16"/>
        <v>#DIV/0!</v>
      </c>
      <c r="K254" s="173" t="e">
        <f t="shared" si="17"/>
        <v>#DIV/0!</v>
      </c>
    </row>
    <row r="255" spans="1:11">
      <c r="A255" s="128"/>
      <c r="B255" s="128"/>
      <c r="C255" s="128"/>
      <c r="D255" s="131">
        <v>4124</v>
      </c>
      <c r="E255" s="110" t="s">
        <v>1520</v>
      </c>
      <c r="F255" s="85">
        <f>'UNIRI PLAN IZVRŠENJE'!E406</f>
        <v>0</v>
      </c>
      <c r="G255" s="85">
        <f>'UNIRI PLAN IZVRŠENJE'!F406</f>
        <v>0</v>
      </c>
      <c r="H255" s="85">
        <f>'UNIRI PLAN IZVRŠENJE'!G406</f>
        <v>10625</v>
      </c>
      <c r="I255" s="85">
        <f>'UNIRI PLAN IZVRŠENJE'!H406</f>
        <v>2498.2600000000002</v>
      </c>
      <c r="J255" s="173" t="e">
        <f t="shared" si="16"/>
        <v>#DIV/0!</v>
      </c>
      <c r="K255" s="173">
        <f t="shared" si="17"/>
        <v>23.51303529411765</v>
      </c>
    </row>
    <row r="256" spans="1:11">
      <c r="A256" s="128"/>
      <c r="B256" s="128">
        <v>42</v>
      </c>
      <c r="C256" s="128"/>
      <c r="D256" s="131">
        <v>42</v>
      </c>
      <c r="E256" s="128" t="s">
        <v>1346</v>
      </c>
      <c r="F256" s="129">
        <f>F257+F264+F267+F269</f>
        <v>323052</v>
      </c>
      <c r="G256" s="129">
        <f>G257+G264+G267+G269</f>
        <v>231999.46910876629</v>
      </c>
      <c r="H256" s="129">
        <f>H257+H264+H267+H269</f>
        <v>110100</v>
      </c>
      <c r="I256" s="129">
        <f>I257+I264+I267+I269</f>
        <v>61929.21</v>
      </c>
      <c r="J256" s="174">
        <f t="shared" si="16"/>
        <v>19.17004383195275</v>
      </c>
      <c r="K256" s="174">
        <f t="shared" si="17"/>
        <v>56.248147138964576</v>
      </c>
    </row>
    <row r="257" spans="1:11">
      <c r="A257" s="128"/>
      <c r="B257" s="128"/>
      <c r="C257" s="128">
        <v>422</v>
      </c>
      <c r="D257" s="131"/>
      <c r="E257" s="128" t="s">
        <v>1347</v>
      </c>
      <c r="F257" s="129">
        <f>SUM(F258:F263)</f>
        <v>276042</v>
      </c>
      <c r="G257" s="129">
        <f>SUM(G258:G263)</f>
        <v>197491.53892096353</v>
      </c>
      <c r="H257" s="129">
        <f>SUM(H258:H263)</f>
        <v>103600</v>
      </c>
      <c r="I257" s="129">
        <f>SUM(I258:I263)</f>
        <v>56249.04</v>
      </c>
      <c r="J257" s="174">
        <f t="shared" si="16"/>
        <v>20.376986110809227</v>
      </c>
      <c r="K257" s="174">
        <f t="shared" si="17"/>
        <v>54.29444015444016</v>
      </c>
    </row>
    <row r="258" spans="1:11">
      <c r="A258" s="128"/>
      <c r="B258" s="128"/>
      <c r="C258" s="128"/>
      <c r="D258" s="131">
        <v>4221</v>
      </c>
      <c r="E258" s="110" t="s">
        <v>1287</v>
      </c>
      <c r="F258" s="85">
        <f>'UNIRI PLAN IZVRŠENJE'!E129+'UNIRI PLAN IZVRŠENJE'!E408</f>
        <v>170242</v>
      </c>
      <c r="G258" s="85">
        <f>'UNIRI PLAN IZVRŠENJE'!F129+'UNIRI PLAN IZVRŠENJE'!F408</f>
        <v>79633.685048775631</v>
      </c>
      <c r="H258" s="85">
        <f>'UNIRI PLAN IZVRŠENJE'!G129+'UNIRI PLAN IZVRŠENJE'!G408</f>
        <v>50000</v>
      </c>
      <c r="I258" s="85">
        <f>'UNIRI PLAN IZVRŠENJE'!H129+'UNIRI PLAN IZVRŠENJE'!H408</f>
        <v>30146.59</v>
      </c>
      <c r="J258" s="173">
        <f t="shared" si="16"/>
        <v>17.708080262214963</v>
      </c>
      <c r="K258" s="173">
        <f t="shared" si="17"/>
        <v>60.29318</v>
      </c>
    </row>
    <row r="259" spans="1:11">
      <c r="A259" s="128"/>
      <c r="B259" s="128"/>
      <c r="C259" s="128"/>
      <c r="D259" s="131">
        <v>4222</v>
      </c>
      <c r="E259" s="110" t="s">
        <v>1303</v>
      </c>
      <c r="F259" s="85">
        <f>'UNIRI PLAN IZVRŠENJE'!E409</f>
        <v>0</v>
      </c>
      <c r="G259" s="85">
        <f>'UNIRI PLAN IZVRŠENJE'!F409</f>
        <v>0</v>
      </c>
      <c r="H259" s="85">
        <f>'UNIRI PLAN IZVRŠENJE'!G409</f>
        <v>0</v>
      </c>
      <c r="I259" s="85">
        <f>'UNIRI PLAN IZVRŠENJE'!H409</f>
        <v>0</v>
      </c>
      <c r="J259" s="173" t="e">
        <f t="shared" si="16"/>
        <v>#DIV/0!</v>
      </c>
      <c r="K259" s="173" t="e">
        <f t="shared" si="17"/>
        <v>#DIV/0!</v>
      </c>
    </row>
    <row r="260" spans="1:11">
      <c r="A260" s="128"/>
      <c r="B260" s="128"/>
      <c r="C260" s="128"/>
      <c r="D260" s="131">
        <v>4223</v>
      </c>
      <c r="E260" s="110" t="s">
        <v>1311</v>
      </c>
      <c r="F260" s="85">
        <f>'UNIRI PLAN IZVRŠENJE'!E410</f>
        <v>11911</v>
      </c>
      <c r="G260" s="85">
        <f>'UNIRI PLAN IZVRŠENJE'!F410</f>
        <v>2787.1789767071468</v>
      </c>
      <c r="H260" s="85">
        <f>'UNIRI PLAN IZVRŠENJE'!G410</f>
        <v>1500</v>
      </c>
      <c r="I260" s="85">
        <f>'UNIRI PLAN IZVRŠENJE'!H410</f>
        <v>2028.46</v>
      </c>
      <c r="J260" s="173">
        <f t="shared" si="16"/>
        <v>17.030140206531776</v>
      </c>
      <c r="K260" s="173">
        <f t="shared" si="17"/>
        <v>135.23066666666668</v>
      </c>
    </row>
    <row r="261" spans="1:11">
      <c r="A261" s="128"/>
      <c r="B261" s="128"/>
      <c r="C261" s="128"/>
      <c r="D261" s="131">
        <v>4224</v>
      </c>
      <c r="E261" s="110" t="s">
        <v>1312</v>
      </c>
      <c r="F261" s="85">
        <f>'UNIRI PLAN IZVRŠENJE'!E411+'UNIRI PLAN IZVRŠENJE'!E130</f>
        <v>53388</v>
      </c>
      <c r="G261" s="85">
        <f>'UNIRI PLAN IZVRŠENJE'!F411+'UNIRI PLAN IZVRŠENJE'!F130</f>
        <v>93835.025549140613</v>
      </c>
      <c r="H261" s="85">
        <f>'UNIRI PLAN IZVRŠENJE'!G411+'UNIRI PLAN IZVRŠENJE'!G130</f>
        <v>21500</v>
      </c>
      <c r="I261" s="85">
        <f>'UNIRI PLAN IZVRŠENJE'!H411+'UNIRI PLAN IZVRŠENJE'!H130</f>
        <v>21193.74</v>
      </c>
      <c r="J261" s="173">
        <f t="shared" ref="J261:J324" si="19">I261/F261*100</f>
        <v>39.697572488199597</v>
      </c>
      <c r="K261" s="173">
        <f t="shared" ref="K261:K324" si="20">I261/H261*100</f>
        <v>98.575534883720934</v>
      </c>
    </row>
    <row r="262" spans="1:11">
      <c r="A262" s="128"/>
      <c r="B262" s="128"/>
      <c r="C262" s="128"/>
      <c r="D262" s="131">
        <v>4225</v>
      </c>
      <c r="E262" s="110" t="s">
        <v>1313</v>
      </c>
      <c r="F262" s="85">
        <f>'UNIRI PLAN IZVRŠENJE'!E412</f>
        <v>1299</v>
      </c>
      <c r="G262" s="85">
        <f>'UNIRI PLAN IZVRŠENJE'!F412</f>
        <v>10617.824673170084</v>
      </c>
      <c r="H262" s="85">
        <f>'UNIRI PLAN IZVRŠENJE'!G412</f>
        <v>30000</v>
      </c>
      <c r="I262" s="85">
        <f>'UNIRI PLAN IZVRŠENJE'!H412</f>
        <v>2281.25</v>
      </c>
      <c r="J262" s="173">
        <f t="shared" si="19"/>
        <v>175.61585835257893</v>
      </c>
      <c r="K262" s="173">
        <f t="shared" si="20"/>
        <v>7.6041666666666661</v>
      </c>
    </row>
    <row r="263" spans="1:11">
      <c r="A263" s="128"/>
      <c r="B263" s="128"/>
      <c r="C263" s="128"/>
      <c r="D263" s="131">
        <v>4227</v>
      </c>
      <c r="E263" s="110" t="s">
        <v>1288</v>
      </c>
      <c r="F263" s="85">
        <f>'UNIRI PLAN IZVRŠENJE'!E413+'UNIRI PLAN IZVRŠENJE'!E131</f>
        <v>39202</v>
      </c>
      <c r="G263" s="85">
        <f>'UNIRI PLAN IZVRŠENJE'!F413+'UNIRI PLAN IZVRŠENJE'!F131</f>
        <v>10617.824673170084</v>
      </c>
      <c r="H263" s="85">
        <f>'UNIRI PLAN IZVRŠENJE'!G413+'UNIRI PLAN IZVRŠENJE'!G131</f>
        <v>600</v>
      </c>
      <c r="I263" s="85">
        <f>'UNIRI PLAN IZVRŠENJE'!H413+'UNIRI PLAN IZVRŠENJE'!H131</f>
        <v>599</v>
      </c>
      <c r="J263" s="173">
        <f t="shared" si="19"/>
        <v>1.5279832661598898</v>
      </c>
      <c r="K263" s="173">
        <f t="shared" si="20"/>
        <v>99.833333333333329</v>
      </c>
    </row>
    <row r="264" spans="1:11">
      <c r="A264" s="128"/>
      <c r="B264" s="128"/>
      <c r="C264" s="128">
        <v>423</v>
      </c>
      <c r="D264" s="141"/>
      <c r="E264" s="128" t="s">
        <v>1568</v>
      </c>
      <c r="F264" s="129">
        <f>F266+F265</f>
        <v>0</v>
      </c>
      <c r="G264" s="129">
        <f>G266+G265</f>
        <v>0</v>
      </c>
      <c r="H264" s="129">
        <f>H266+H265</f>
        <v>0</v>
      </c>
      <c r="I264" s="129">
        <f>I266+I265</f>
        <v>0</v>
      </c>
      <c r="J264" s="174" t="e">
        <f t="shared" si="19"/>
        <v>#DIV/0!</v>
      </c>
      <c r="K264" s="174" t="e">
        <f t="shared" si="20"/>
        <v>#DIV/0!</v>
      </c>
    </row>
    <row r="265" spans="1:11">
      <c r="A265" s="128"/>
      <c r="B265" s="128"/>
      <c r="C265" s="128"/>
      <c r="D265" s="141">
        <v>4231</v>
      </c>
      <c r="E265" s="132" t="s">
        <v>1567</v>
      </c>
      <c r="F265" s="85">
        <f>'UNIRI PLAN IZVRŠENJE'!E414</f>
        <v>0</v>
      </c>
      <c r="G265" s="85">
        <f>'UNIRI PLAN IZVRŠENJE'!F414</f>
        <v>0</v>
      </c>
      <c r="H265" s="85">
        <f>'UNIRI PLAN IZVRŠENJE'!G414</f>
        <v>0</v>
      </c>
      <c r="I265" s="85">
        <f>'UNIRI PLAN IZVRŠENJE'!H414</f>
        <v>0</v>
      </c>
      <c r="J265" s="173" t="e">
        <f t="shared" si="19"/>
        <v>#DIV/0!</v>
      </c>
      <c r="K265" s="173" t="e">
        <f t="shared" si="20"/>
        <v>#DIV/0!</v>
      </c>
    </row>
    <row r="266" spans="1:11">
      <c r="A266" s="128"/>
      <c r="B266" s="128"/>
      <c r="C266" s="128"/>
      <c r="D266" s="141">
        <v>4233</v>
      </c>
      <c r="E266" s="132" t="s">
        <v>1359</v>
      </c>
      <c r="F266" s="85">
        <f>'UNIRI PLAN IZVRŠENJE'!E415</f>
        <v>0</v>
      </c>
      <c r="G266" s="85">
        <f>'UNIRI PLAN IZVRŠENJE'!F415</f>
        <v>0</v>
      </c>
      <c r="H266" s="85">
        <f>'UNIRI PLAN IZVRŠENJE'!G415</f>
        <v>0</v>
      </c>
      <c r="I266" s="85">
        <f>'UNIRI PLAN IZVRŠENJE'!H415</f>
        <v>0</v>
      </c>
      <c r="J266" s="173" t="e">
        <f t="shared" si="19"/>
        <v>#DIV/0!</v>
      </c>
      <c r="K266" s="173" t="e">
        <f t="shared" si="20"/>
        <v>#DIV/0!</v>
      </c>
    </row>
    <row r="267" spans="1:11">
      <c r="A267" s="128"/>
      <c r="B267" s="128"/>
      <c r="C267" s="128">
        <v>424</v>
      </c>
      <c r="D267" s="131"/>
      <c r="E267" s="128" t="s">
        <v>1349</v>
      </c>
      <c r="F267" s="129">
        <f>F268</f>
        <v>5292</v>
      </c>
      <c r="G267" s="129">
        <f>G268</f>
        <v>7963.3685048775624</v>
      </c>
      <c r="H267" s="129">
        <f>H268</f>
        <v>6500</v>
      </c>
      <c r="I267" s="129">
        <f>I268</f>
        <v>5680.17</v>
      </c>
      <c r="J267" s="174">
        <f t="shared" si="19"/>
        <v>107.33503401360545</v>
      </c>
      <c r="K267" s="174">
        <f t="shared" si="20"/>
        <v>87.387230769230769</v>
      </c>
    </row>
    <row r="268" spans="1:11">
      <c r="A268" s="128"/>
      <c r="B268" s="128"/>
      <c r="C268" s="128"/>
      <c r="D268" s="131">
        <v>4241</v>
      </c>
      <c r="E268" s="110" t="s">
        <v>1304</v>
      </c>
      <c r="F268" s="85">
        <f>+'UNIRI PLAN IZVRŠENJE'!E416</f>
        <v>5292</v>
      </c>
      <c r="G268" s="85">
        <f>+'UNIRI PLAN IZVRŠENJE'!F416</f>
        <v>7963.3685048775624</v>
      </c>
      <c r="H268" s="85">
        <f>+'UNIRI PLAN IZVRŠENJE'!G416</f>
        <v>6500</v>
      </c>
      <c r="I268" s="85">
        <f>+'UNIRI PLAN IZVRŠENJE'!H416</f>
        <v>5680.17</v>
      </c>
      <c r="J268" s="173">
        <f t="shared" si="19"/>
        <v>107.33503401360545</v>
      </c>
      <c r="K268" s="173">
        <f t="shared" si="20"/>
        <v>87.387230769230769</v>
      </c>
    </row>
    <row r="269" spans="1:11">
      <c r="A269" s="128"/>
      <c r="B269" s="128"/>
      <c r="C269" s="128">
        <v>426</v>
      </c>
      <c r="D269" s="131"/>
      <c r="E269" s="128" t="s">
        <v>1348</v>
      </c>
      <c r="F269" s="129">
        <f>F270+F272+F271</f>
        <v>41718</v>
      </c>
      <c r="G269" s="129">
        <f>G270+G272+G271</f>
        <v>26544.56168292521</v>
      </c>
      <c r="H269" s="129">
        <f>H270+H272+H271</f>
        <v>0</v>
      </c>
      <c r="I269" s="129">
        <f>I270+I272+I271</f>
        <v>0</v>
      </c>
      <c r="J269" s="174">
        <f t="shared" si="19"/>
        <v>0</v>
      </c>
      <c r="K269" s="174" t="e">
        <f t="shared" si="20"/>
        <v>#DIV/0!</v>
      </c>
    </row>
    <row r="270" spans="1:11">
      <c r="A270" s="128"/>
      <c r="B270" s="128"/>
      <c r="C270" s="128"/>
      <c r="D270" s="131">
        <v>4262</v>
      </c>
      <c r="E270" s="110" t="s">
        <v>1411</v>
      </c>
      <c r="F270" s="85">
        <f>'UNIRI PLAN IZVRŠENJE'!E417+'UNIRI PLAN IZVRŠENJE'!E132</f>
        <v>41718</v>
      </c>
      <c r="G270" s="85">
        <f>'UNIRI PLAN IZVRŠENJE'!F417+'UNIRI PLAN IZVRŠENJE'!F132</f>
        <v>26544.56168292521</v>
      </c>
      <c r="H270" s="85">
        <f>'UNIRI PLAN IZVRŠENJE'!G417+'UNIRI PLAN IZVRŠENJE'!G132</f>
        <v>0</v>
      </c>
      <c r="I270" s="85">
        <f>'UNIRI PLAN IZVRŠENJE'!H417+'UNIRI PLAN IZVRŠENJE'!H132</f>
        <v>0</v>
      </c>
      <c r="J270" s="173">
        <f t="shared" si="19"/>
        <v>0</v>
      </c>
      <c r="K270" s="173" t="e">
        <f t="shared" si="20"/>
        <v>#DIV/0!</v>
      </c>
    </row>
    <row r="271" spans="1:11">
      <c r="A271" s="128"/>
      <c r="B271" s="128"/>
      <c r="C271" s="128"/>
      <c r="D271" s="131">
        <v>4263</v>
      </c>
      <c r="E271" s="110" t="s">
        <v>1517</v>
      </c>
      <c r="F271" s="85">
        <f>'UNIRI PLAN IZVRŠENJE'!E418</f>
        <v>0</v>
      </c>
      <c r="G271" s="85">
        <f>'UNIRI PLAN IZVRŠENJE'!F418</f>
        <v>0</v>
      </c>
      <c r="H271" s="85">
        <f>'UNIRI PLAN IZVRŠENJE'!G418</f>
        <v>0</v>
      </c>
      <c r="I271" s="85">
        <f>'UNIRI PLAN IZVRŠENJE'!H418</f>
        <v>0</v>
      </c>
      <c r="J271" s="173" t="e">
        <f t="shared" si="19"/>
        <v>#DIV/0!</v>
      </c>
      <c r="K271" s="173" t="e">
        <f t="shared" si="20"/>
        <v>#DIV/0!</v>
      </c>
    </row>
    <row r="272" spans="1:11">
      <c r="A272" s="128"/>
      <c r="B272" s="128"/>
      <c r="C272" s="128"/>
      <c r="D272" s="131">
        <v>4264</v>
      </c>
      <c r="E272" s="110" t="s">
        <v>1412</v>
      </c>
      <c r="F272" s="85">
        <f>'UNIRI PLAN IZVRŠENJE'!E419</f>
        <v>0</v>
      </c>
      <c r="G272" s="85">
        <f>'UNIRI PLAN IZVRŠENJE'!F419</f>
        <v>0</v>
      </c>
      <c r="H272" s="85">
        <f>'UNIRI PLAN IZVRŠENJE'!G419</f>
        <v>0</v>
      </c>
      <c r="I272" s="85">
        <f>'UNIRI PLAN IZVRŠENJE'!H419</f>
        <v>0</v>
      </c>
      <c r="J272" s="173" t="e">
        <f t="shared" si="19"/>
        <v>#DIV/0!</v>
      </c>
      <c r="K272" s="173" t="e">
        <f t="shared" si="20"/>
        <v>#DIV/0!</v>
      </c>
    </row>
    <row r="273" spans="1:12">
      <c r="A273" s="128"/>
      <c r="B273" s="128">
        <v>45</v>
      </c>
      <c r="C273" s="128"/>
      <c r="D273" s="131"/>
      <c r="E273" s="53" t="s">
        <v>1518</v>
      </c>
      <c r="F273" s="129">
        <f t="shared" ref="F273:I274" si="21">F274</f>
        <v>236481</v>
      </c>
      <c r="G273" s="129">
        <f t="shared" si="21"/>
        <v>0</v>
      </c>
      <c r="H273" s="129">
        <f t="shared" si="21"/>
        <v>6532</v>
      </c>
      <c r="I273" s="129">
        <f t="shared" si="21"/>
        <v>6532.04</v>
      </c>
      <c r="J273" s="174">
        <f t="shared" si="19"/>
        <v>2.7621838540939865</v>
      </c>
      <c r="K273" s="174">
        <f t="shared" si="20"/>
        <v>100.0006123698714</v>
      </c>
    </row>
    <row r="274" spans="1:12">
      <c r="A274" s="128"/>
      <c r="B274" s="128"/>
      <c r="C274" s="128">
        <v>452</v>
      </c>
      <c r="D274" s="131"/>
      <c r="E274" s="53" t="s">
        <v>1427</v>
      </c>
      <c r="F274" s="129">
        <f t="shared" si="21"/>
        <v>236481</v>
      </c>
      <c r="G274" s="129">
        <f t="shared" si="21"/>
        <v>0</v>
      </c>
      <c r="H274" s="129">
        <f t="shared" si="21"/>
        <v>6532</v>
      </c>
      <c r="I274" s="129">
        <f t="shared" si="21"/>
        <v>6532.04</v>
      </c>
      <c r="J274" s="174">
        <f t="shared" si="19"/>
        <v>2.7621838540939865</v>
      </c>
      <c r="K274" s="174">
        <f t="shared" si="20"/>
        <v>100.0006123698714</v>
      </c>
    </row>
    <row r="275" spans="1:12">
      <c r="A275" s="128"/>
      <c r="B275" s="128"/>
      <c r="C275" s="128"/>
      <c r="D275" s="131">
        <v>4521</v>
      </c>
      <c r="E275" s="92" t="s">
        <v>1427</v>
      </c>
      <c r="F275" s="85">
        <f>'UNIRI PLAN IZVRŠENJE'!E421</f>
        <v>236481</v>
      </c>
      <c r="G275" s="85">
        <f>'UNIRI PLAN IZVRŠENJE'!F421</f>
        <v>0</v>
      </c>
      <c r="H275" s="85">
        <f>'UNIRI PLAN IZVRŠENJE'!G421</f>
        <v>6532</v>
      </c>
      <c r="I275" s="85">
        <f>'UNIRI PLAN IZVRŠENJE'!H421</f>
        <v>6532.04</v>
      </c>
      <c r="J275" s="173">
        <f t="shared" si="19"/>
        <v>2.7621838540939865</v>
      </c>
      <c r="K275" s="173">
        <f t="shared" si="20"/>
        <v>100.0006123698714</v>
      </c>
    </row>
    <row r="276" spans="1:12">
      <c r="A276" s="125"/>
      <c r="B276" s="125"/>
      <c r="C276" s="125"/>
      <c r="D276" s="145"/>
      <c r="E276" s="54" t="s">
        <v>18</v>
      </c>
      <c r="F276" s="89">
        <f>F277+F337</f>
        <v>1238303.8599999999</v>
      </c>
      <c r="G276" s="89">
        <f>G277+G337</f>
        <v>352512</v>
      </c>
      <c r="H276" s="89">
        <f>H277+H337</f>
        <v>671268</v>
      </c>
      <c r="I276" s="89">
        <f>I277+I337</f>
        <v>615629.66999999993</v>
      </c>
      <c r="J276" s="286">
        <f t="shared" si="19"/>
        <v>49.71555769841499</v>
      </c>
      <c r="K276" s="286">
        <f t="shared" si="20"/>
        <v>91.711458016768262</v>
      </c>
    </row>
    <row r="277" spans="1:12">
      <c r="A277" s="128">
        <v>3</v>
      </c>
      <c r="B277" s="128"/>
      <c r="C277" s="128"/>
      <c r="D277" s="131"/>
      <c r="E277" s="128" t="s">
        <v>1358</v>
      </c>
      <c r="F277" s="129">
        <f>F278+F287+F319+F324+F327+F334</f>
        <v>1175944.8599999999</v>
      </c>
      <c r="G277" s="129">
        <f>G278+G287+G319+G324+G327+G334</f>
        <v>338512</v>
      </c>
      <c r="H277" s="129">
        <f>H278+H287+H319+H324+H327+H334</f>
        <v>535198</v>
      </c>
      <c r="I277" s="129">
        <f>I278+I287+I319+I324+I327+I334</f>
        <v>483652.79999999993</v>
      </c>
      <c r="J277" s="174">
        <f t="shared" si="19"/>
        <v>41.12886721576384</v>
      </c>
      <c r="K277" s="174">
        <f t="shared" si="20"/>
        <v>90.368947567068631</v>
      </c>
    </row>
    <row r="278" spans="1:12">
      <c r="A278" s="128"/>
      <c r="B278" s="128">
        <v>31</v>
      </c>
      <c r="C278" s="128"/>
      <c r="D278" s="131"/>
      <c r="E278" s="128" t="s">
        <v>1320</v>
      </c>
      <c r="F278" s="129">
        <f>F279+F282+F284</f>
        <v>271191.02</v>
      </c>
      <c r="G278" s="129">
        <f>G279+G282+G284</f>
        <v>129158</v>
      </c>
      <c r="H278" s="129">
        <f>H279+H282+H284</f>
        <v>285761</v>
      </c>
      <c r="I278" s="129">
        <f>I279+I282+I284</f>
        <v>277118.19</v>
      </c>
      <c r="J278" s="174">
        <f t="shared" si="19"/>
        <v>102.18560703079326</v>
      </c>
      <c r="K278" s="174">
        <f t="shared" si="20"/>
        <v>96.975511003950857</v>
      </c>
    </row>
    <row r="279" spans="1:12">
      <c r="A279" s="128"/>
      <c r="B279" s="128"/>
      <c r="C279" s="128">
        <v>311</v>
      </c>
      <c r="D279" s="131"/>
      <c r="E279" s="128" t="s">
        <v>1293</v>
      </c>
      <c r="F279" s="129">
        <f>F280+F281</f>
        <v>231670.44</v>
      </c>
      <c r="G279" s="129">
        <f>G280+G281</f>
        <v>110435</v>
      </c>
      <c r="H279" s="129">
        <f>H280+H281</f>
        <v>244799</v>
      </c>
      <c r="I279" s="129">
        <f>I280+I281</f>
        <v>237365.11</v>
      </c>
      <c r="J279" s="174">
        <f t="shared" si="19"/>
        <v>102.45809089843311</v>
      </c>
      <c r="K279" s="174">
        <f t="shared" si="20"/>
        <v>96.963267823806461</v>
      </c>
    </row>
    <row r="280" spans="1:12">
      <c r="A280" s="128"/>
      <c r="B280" s="128"/>
      <c r="C280" s="128"/>
      <c r="D280" s="131">
        <v>3111</v>
      </c>
      <c r="E280" s="110" t="s">
        <v>1293</v>
      </c>
      <c r="F280" s="85">
        <f>'UNIRI PLAN IZVRŠENJE'!E136+'UNIRI PLAN IZVRŠENJE'!E425</f>
        <v>231670.44</v>
      </c>
      <c r="G280" s="85">
        <f>'UNIRI PLAN IZVRŠENJE'!F136+'UNIRI PLAN IZVRŠENJE'!F425</f>
        <v>110435</v>
      </c>
      <c r="H280" s="85">
        <f>'UNIRI PLAN IZVRŠENJE'!G136+'UNIRI PLAN IZVRŠENJE'!G425</f>
        <v>244799</v>
      </c>
      <c r="I280" s="85">
        <f>'UNIRI PLAN IZVRŠENJE'!H136+'UNIRI PLAN IZVRŠENJE'!H425</f>
        <v>237292.15999999997</v>
      </c>
      <c r="J280" s="173">
        <f t="shared" si="19"/>
        <v>102.42660220268066</v>
      </c>
      <c r="K280" s="173">
        <f t="shared" si="20"/>
        <v>96.933467865473304</v>
      </c>
      <c r="L280" s="142"/>
    </row>
    <row r="281" spans="1:12">
      <c r="A281" s="128"/>
      <c r="B281" s="128"/>
      <c r="C281" s="128"/>
      <c r="D281" s="131">
        <v>3112</v>
      </c>
      <c r="E281" s="110" t="s">
        <v>1475</v>
      </c>
      <c r="F281" s="85">
        <f>'UNIRI PLAN IZVRŠENJE'!E426+'UNIRI PLAN IZVRŠENJE'!E137</f>
        <v>0</v>
      </c>
      <c r="G281" s="85">
        <f>'UNIRI PLAN IZVRŠENJE'!F426+'UNIRI PLAN IZVRŠENJE'!F137</f>
        <v>0</v>
      </c>
      <c r="H281" s="85">
        <f>'UNIRI PLAN IZVRŠENJE'!G426+'UNIRI PLAN IZVRŠENJE'!G137</f>
        <v>0</v>
      </c>
      <c r="I281" s="85">
        <f>'UNIRI PLAN IZVRŠENJE'!H426+'UNIRI PLAN IZVRŠENJE'!H137</f>
        <v>72.95</v>
      </c>
      <c r="J281" s="173" t="e">
        <f t="shared" si="19"/>
        <v>#DIV/0!</v>
      </c>
      <c r="K281" s="173" t="e">
        <f t="shared" si="20"/>
        <v>#DIV/0!</v>
      </c>
      <c r="L281" s="142"/>
    </row>
    <row r="282" spans="1:12" s="137" customFormat="1">
      <c r="A282" s="128"/>
      <c r="B282" s="128"/>
      <c r="C282" s="128">
        <v>312</v>
      </c>
      <c r="D282" s="131"/>
      <c r="E282" s="128" t="s">
        <v>1294</v>
      </c>
      <c r="F282" s="129">
        <f>F283</f>
        <v>1349.88</v>
      </c>
      <c r="G282" s="129">
        <f>G283</f>
        <v>0</v>
      </c>
      <c r="H282" s="129">
        <f>H283</f>
        <v>600</v>
      </c>
      <c r="I282" s="129">
        <f>I283</f>
        <v>600</v>
      </c>
      <c r="J282" s="174">
        <f t="shared" si="19"/>
        <v>44.448395412925592</v>
      </c>
      <c r="K282" s="174">
        <f t="shared" si="20"/>
        <v>100</v>
      </c>
      <c r="L282" s="142"/>
    </row>
    <row r="283" spans="1:12">
      <c r="A283" s="128"/>
      <c r="B283" s="128"/>
      <c r="C283" s="128"/>
      <c r="D283" s="131">
        <v>3121</v>
      </c>
      <c r="E283" s="110" t="s">
        <v>1294</v>
      </c>
      <c r="F283" s="85">
        <f>'UNIRI PLAN IZVRŠENJE'!E138+'UNIRI PLAN IZVRŠENJE'!E427</f>
        <v>1349.88</v>
      </c>
      <c r="G283" s="85">
        <f>'UNIRI PLAN IZVRŠENJE'!F138+'UNIRI PLAN IZVRŠENJE'!F427</f>
        <v>0</v>
      </c>
      <c r="H283" s="85">
        <f>'UNIRI PLAN IZVRŠENJE'!G138+'UNIRI PLAN IZVRŠENJE'!G427</f>
        <v>600</v>
      </c>
      <c r="I283" s="85">
        <f>'UNIRI PLAN IZVRŠENJE'!H138+'UNIRI PLAN IZVRŠENJE'!H427</f>
        <v>600</v>
      </c>
      <c r="J283" s="173">
        <f t="shared" si="19"/>
        <v>44.448395412925592</v>
      </c>
      <c r="K283" s="173">
        <f t="shared" si="20"/>
        <v>100</v>
      </c>
      <c r="L283" s="142"/>
    </row>
    <row r="284" spans="1:12">
      <c r="A284" s="128"/>
      <c r="B284" s="128"/>
      <c r="C284" s="128">
        <v>313</v>
      </c>
      <c r="D284" s="131"/>
      <c r="E284" s="128" t="s">
        <v>1322</v>
      </c>
      <c r="F284" s="129">
        <f>F285+F286</f>
        <v>38170.699999999997</v>
      </c>
      <c r="G284" s="129">
        <f>G285+G286</f>
        <v>18723</v>
      </c>
      <c r="H284" s="129">
        <f>H285+H286</f>
        <v>40362</v>
      </c>
      <c r="I284" s="129">
        <f>I285+I286</f>
        <v>39153.080000000009</v>
      </c>
      <c r="J284" s="174">
        <f t="shared" si="19"/>
        <v>102.57364942220082</v>
      </c>
      <c r="K284" s="174">
        <f t="shared" si="20"/>
        <v>97.004806501164481</v>
      </c>
      <c r="L284" s="142"/>
    </row>
    <row r="285" spans="1:12">
      <c r="A285" s="128"/>
      <c r="B285" s="128"/>
      <c r="C285" s="128"/>
      <c r="D285" s="131">
        <v>3132</v>
      </c>
      <c r="E285" s="110" t="s">
        <v>1356</v>
      </c>
      <c r="F285" s="85">
        <f>'UNIRI PLAN IZVRŠENJE'!E139+'UNIRI PLAN IZVRŠENJE'!E428</f>
        <v>38170.699999999997</v>
      </c>
      <c r="G285" s="85">
        <f>'UNIRI PLAN IZVRŠENJE'!F139+'UNIRI PLAN IZVRŠENJE'!F428</f>
        <v>18723</v>
      </c>
      <c r="H285" s="85">
        <f>'UNIRI PLAN IZVRŠENJE'!G139+'UNIRI PLAN IZVRŠENJE'!G428</f>
        <v>40362</v>
      </c>
      <c r="I285" s="85">
        <f>'UNIRI PLAN IZVRŠENJE'!H139+'UNIRI PLAN IZVRŠENJE'!H428</f>
        <v>39153.080000000009</v>
      </c>
      <c r="J285" s="173">
        <f t="shared" si="19"/>
        <v>102.57364942220082</v>
      </c>
      <c r="K285" s="173">
        <f t="shared" si="20"/>
        <v>97.004806501164481</v>
      </c>
      <c r="L285" s="142"/>
    </row>
    <row r="286" spans="1:12">
      <c r="A286" s="128"/>
      <c r="B286" s="128"/>
      <c r="C286" s="128"/>
      <c r="D286" s="131">
        <v>3133</v>
      </c>
      <c r="E286" s="110" t="s">
        <v>1357</v>
      </c>
      <c r="F286" s="85">
        <f>'UNIRI PLAN IZVRŠENJE'!E140+'UNIRI PLAN IZVRŠENJE'!E429</f>
        <v>0</v>
      </c>
      <c r="G286" s="85">
        <f>'UNIRI PLAN IZVRŠENJE'!F140+'UNIRI PLAN IZVRŠENJE'!F429</f>
        <v>0</v>
      </c>
      <c r="H286" s="85">
        <f>'UNIRI PLAN IZVRŠENJE'!G140+'UNIRI PLAN IZVRŠENJE'!G429</f>
        <v>0</v>
      </c>
      <c r="I286" s="85">
        <f>'UNIRI PLAN IZVRŠENJE'!H140+'UNIRI PLAN IZVRŠENJE'!H429</f>
        <v>0</v>
      </c>
      <c r="J286" s="173" t="e">
        <f t="shared" si="19"/>
        <v>#DIV/0!</v>
      </c>
      <c r="K286" s="173" t="e">
        <f t="shared" si="20"/>
        <v>#DIV/0!</v>
      </c>
      <c r="L286" s="142"/>
    </row>
    <row r="287" spans="1:12">
      <c r="A287" s="128"/>
      <c r="B287" s="128">
        <v>32</v>
      </c>
      <c r="C287" s="128"/>
      <c r="D287" s="131"/>
      <c r="E287" s="128" t="s">
        <v>1323</v>
      </c>
      <c r="F287" s="129">
        <f>F288+F293+F299+F310+F312</f>
        <v>68438.259999999995</v>
      </c>
      <c r="G287" s="129">
        <f t="shared" ref="G287:I287" si="22">G288+G293+G299+G310+G312</f>
        <v>209354</v>
      </c>
      <c r="H287" s="129">
        <f t="shared" si="22"/>
        <v>249437</v>
      </c>
      <c r="I287" s="129">
        <f t="shared" si="22"/>
        <v>206534.60999999996</v>
      </c>
      <c r="J287" s="174">
        <f t="shared" si="19"/>
        <v>301.78238020662707</v>
      </c>
      <c r="K287" s="174">
        <f t="shared" si="20"/>
        <v>82.800310298792866</v>
      </c>
      <c r="L287" s="142"/>
    </row>
    <row r="288" spans="1:12">
      <c r="A288" s="128"/>
      <c r="B288" s="128"/>
      <c r="C288" s="128">
        <v>321</v>
      </c>
      <c r="D288" s="131"/>
      <c r="E288" s="128" t="s">
        <v>1324</v>
      </c>
      <c r="F288" s="129">
        <f>F289+F290+F291+F292</f>
        <v>26696.010000000002</v>
      </c>
      <c r="G288" s="129">
        <f>G289+G290+G291+G292</f>
        <v>3280</v>
      </c>
      <c r="H288" s="129">
        <f>H289+H290+H291+H292</f>
        <v>46953</v>
      </c>
      <c r="I288" s="129">
        <f>I289+I290+I291+I292</f>
        <v>42754.19</v>
      </c>
      <c r="J288" s="174">
        <f t="shared" si="19"/>
        <v>160.1519852592204</v>
      </c>
      <c r="K288" s="174">
        <f t="shared" si="20"/>
        <v>91.057419121248913</v>
      </c>
      <c r="L288" s="142"/>
    </row>
    <row r="289" spans="1:12">
      <c r="A289" s="128"/>
      <c r="B289" s="128"/>
      <c r="C289" s="128"/>
      <c r="D289" s="131">
        <v>3211</v>
      </c>
      <c r="E289" s="110" t="s">
        <v>1264</v>
      </c>
      <c r="F289" s="85">
        <f>'UNIRI PLAN IZVRŠENJE'!E431+'UNIRI PLAN IZVRŠENJE'!E142</f>
        <v>23437.980000000003</v>
      </c>
      <c r="G289" s="85">
        <f>'UNIRI PLAN IZVRŠENJE'!F431+'UNIRI PLAN IZVRŠENJE'!F142</f>
        <v>3280</v>
      </c>
      <c r="H289" s="85">
        <f>'UNIRI PLAN IZVRŠENJE'!G431+'UNIRI PLAN IZVRŠENJE'!G142</f>
        <v>34996</v>
      </c>
      <c r="I289" s="85">
        <f>'UNIRI PLAN IZVRŠENJE'!H431+'UNIRI PLAN IZVRŠENJE'!H142</f>
        <v>32899.85</v>
      </c>
      <c r="J289" s="173">
        <f t="shared" si="19"/>
        <v>140.36981855944921</v>
      </c>
      <c r="K289" s="173">
        <f t="shared" si="20"/>
        <v>94.010315464624526</v>
      </c>
      <c r="L289" s="142"/>
    </row>
    <row r="290" spans="1:12">
      <c r="A290" s="128"/>
      <c r="B290" s="128"/>
      <c r="C290" s="128"/>
      <c r="D290" s="131">
        <v>3212</v>
      </c>
      <c r="E290" s="110" t="s">
        <v>1265</v>
      </c>
      <c r="F290" s="85">
        <f>'UNIRI PLAN IZVRŠENJE'!E143+'UNIRI PLAN IZVRŠENJE'!E432</f>
        <v>1092.51</v>
      </c>
      <c r="G290" s="85">
        <f>'UNIRI PLAN IZVRŠENJE'!F143+'UNIRI PLAN IZVRŠENJE'!F432</f>
        <v>0</v>
      </c>
      <c r="H290" s="85">
        <f>'UNIRI PLAN IZVRŠENJE'!G143+'UNIRI PLAN IZVRŠENJE'!G432</f>
        <v>457</v>
      </c>
      <c r="I290" s="85">
        <f>'UNIRI PLAN IZVRŠENJE'!H143+'UNIRI PLAN IZVRŠENJE'!H432</f>
        <v>433.64</v>
      </c>
      <c r="J290" s="173">
        <f t="shared" si="19"/>
        <v>39.692085198304824</v>
      </c>
      <c r="K290" s="173">
        <f t="shared" si="20"/>
        <v>94.888402625820561</v>
      </c>
      <c r="L290" s="142"/>
    </row>
    <row r="291" spans="1:12">
      <c r="A291" s="128"/>
      <c r="B291" s="128"/>
      <c r="C291" s="128"/>
      <c r="D291" s="131">
        <v>3213</v>
      </c>
      <c r="E291" s="110" t="s">
        <v>1266</v>
      </c>
      <c r="F291" s="85">
        <f>'UNIRI PLAN IZVRŠENJE'!E144+'UNIRI PLAN IZVRŠENJE'!E433</f>
        <v>2165.52</v>
      </c>
      <c r="G291" s="85">
        <f>'UNIRI PLAN IZVRŠENJE'!F144+'UNIRI PLAN IZVRŠENJE'!F433</f>
        <v>0</v>
      </c>
      <c r="H291" s="85">
        <f>'UNIRI PLAN IZVRŠENJE'!G144+'UNIRI PLAN IZVRŠENJE'!G433</f>
        <v>11500</v>
      </c>
      <c r="I291" s="85">
        <f>'UNIRI PLAN IZVRŠENJE'!H144+'UNIRI PLAN IZVRŠENJE'!H433</f>
        <v>9420.7000000000007</v>
      </c>
      <c r="J291" s="173">
        <f t="shared" si="19"/>
        <v>435.0317706601648</v>
      </c>
      <c r="K291" s="173">
        <f t="shared" si="20"/>
        <v>81.919130434782616</v>
      </c>
      <c r="L291" s="142"/>
    </row>
    <row r="292" spans="1:12">
      <c r="A292" s="128"/>
      <c r="B292" s="128"/>
      <c r="C292" s="128"/>
      <c r="D292" s="131">
        <v>3214</v>
      </c>
      <c r="E292" s="110" t="s">
        <v>1543</v>
      </c>
      <c r="F292" s="85">
        <f>'UNIRI PLAN IZVRŠENJE'!E434</f>
        <v>0</v>
      </c>
      <c r="G292" s="85">
        <f>'UNIRI PLAN IZVRŠENJE'!F434</f>
        <v>0</v>
      </c>
      <c r="H292" s="85">
        <f>'UNIRI PLAN IZVRŠENJE'!G434</f>
        <v>0</v>
      </c>
      <c r="I292" s="85">
        <f>'UNIRI PLAN IZVRŠENJE'!H434</f>
        <v>0</v>
      </c>
      <c r="J292" s="173" t="e">
        <f t="shared" si="19"/>
        <v>#DIV/0!</v>
      </c>
      <c r="K292" s="173" t="e">
        <f t="shared" si="20"/>
        <v>#DIV/0!</v>
      </c>
      <c r="L292" s="142"/>
    </row>
    <row r="293" spans="1:12" s="137" customFormat="1">
      <c r="A293" s="128"/>
      <c r="B293" s="128"/>
      <c r="C293" s="128">
        <v>322</v>
      </c>
      <c r="D293" s="131"/>
      <c r="E293" s="128" t="s">
        <v>1341</v>
      </c>
      <c r="F293" s="129">
        <f>F294+F296+F295+F298+F297</f>
        <v>110.21000000000001</v>
      </c>
      <c r="G293" s="129">
        <f>G294+G296+G295+G298+G297</f>
        <v>0</v>
      </c>
      <c r="H293" s="129">
        <f>H294+H296+H295+H298+H297</f>
        <v>15510</v>
      </c>
      <c r="I293" s="129">
        <f>I294+I296+I295+I298+I297</f>
        <v>13807.02</v>
      </c>
      <c r="J293" s="174">
        <f t="shared" si="19"/>
        <v>12527.919426549315</v>
      </c>
      <c r="K293" s="174">
        <f t="shared" si="20"/>
        <v>89.02011605415862</v>
      </c>
      <c r="L293" s="142"/>
    </row>
    <row r="294" spans="1:12">
      <c r="A294" s="128"/>
      <c r="B294" s="128"/>
      <c r="C294" s="128"/>
      <c r="D294" s="131">
        <v>3221</v>
      </c>
      <c r="E294" s="110" t="s">
        <v>1267</v>
      </c>
      <c r="F294" s="85">
        <f>'UNIRI PLAN IZVRŠENJE'!E145+'UNIRI PLAN IZVRŠENJE'!E435</f>
        <v>62.21</v>
      </c>
      <c r="G294" s="85">
        <f>'UNIRI PLAN IZVRŠENJE'!F145+'UNIRI PLAN IZVRŠENJE'!F435</f>
        <v>0</v>
      </c>
      <c r="H294" s="85">
        <f>'UNIRI PLAN IZVRŠENJE'!G145+'UNIRI PLAN IZVRŠENJE'!G435</f>
        <v>3140</v>
      </c>
      <c r="I294" s="85">
        <f>'UNIRI PLAN IZVRŠENJE'!H145+'UNIRI PLAN IZVRŠENJE'!H435</f>
        <v>2412.1999999999998</v>
      </c>
      <c r="J294" s="173">
        <f t="shared" si="19"/>
        <v>3877.5116540749073</v>
      </c>
      <c r="K294" s="173">
        <f t="shared" si="20"/>
        <v>76.821656050955411</v>
      </c>
      <c r="L294" s="142"/>
    </row>
    <row r="295" spans="1:12">
      <c r="A295" s="128"/>
      <c r="B295" s="128"/>
      <c r="C295" s="128"/>
      <c r="D295" s="131">
        <v>3222</v>
      </c>
      <c r="E295" s="110" t="s">
        <v>1268</v>
      </c>
      <c r="F295" s="85">
        <f>'UNIRI PLAN IZVRŠENJE'!E436+'UNIRI PLAN IZVRŠENJE'!E146</f>
        <v>0</v>
      </c>
      <c r="G295" s="85">
        <f>'UNIRI PLAN IZVRŠENJE'!F436+'UNIRI PLAN IZVRŠENJE'!F146</f>
        <v>0</v>
      </c>
      <c r="H295" s="85">
        <f>'UNIRI PLAN IZVRŠENJE'!G436+'UNIRI PLAN IZVRŠENJE'!G146</f>
        <v>0</v>
      </c>
      <c r="I295" s="85">
        <f>'UNIRI PLAN IZVRŠENJE'!H436+'UNIRI PLAN IZVRŠENJE'!H146</f>
        <v>0</v>
      </c>
      <c r="J295" s="173" t="e">
        <f t="shared" si="19"/>
        <v>#DIV/0!</v>
      </c>
      <c r="K295" s="173" t="e">
        <f t="shared" si="20"/>
        <v>#DIV/0!</v>
      </c>
      <c r="L295" s="142"/>
    </row>
    <row r="296" spans="1:12">
      <c r="A296" s="128"/>
      <c r="B296" s="128"/>
      <c r="C296" s="128"/>
      <c r="D296" s="131">
        <v>3223</v>
      </c>
      <c r="E296" s="110" t="s">
        <v>1269</v>
      </c>
      <c r="F296" s="85">
        <f>'UNIRI PLAN IZVRŠENJE'!E147</f>
        <v>0</v>
      </c>
      <c r="G296" s="85">
        <f>'UNIRI PLAN IZVRŠENJE'!F147</f>
        <v>0</v>
      </c>
      <c r="H296" s="85">
        <f>'UNIRI PLAN IZVRŠENJE'!G147</f>
        <v>0</v>
      </c>
      <c r="I296" s="85">
        <f>'UNIRI PLAN IZVRŠENJE'!H147</f>
        <v>0</v>
      </c>
      <c r="J296" s="173" t="e">
        <f t="shared" si="19"/>
        <v>#DIV/0!</v>
      </c>
      <c r="K296" s="173" t="e">
        <f t="shared" si="20"/>
        <v>#DIV/0!</v>
      </c>
      <c r="L296" s="142"/>
    </row>
    <row r="297" spans="1:12">
      <c r="A297" s="128"/>
      <c r="B297" s="128"/>
      <c r="C297" s="128"/>
      <c r="D297" s="131">
        <v>3223</v>
      </c>
      <c r="E297" s="110" t="s">
        <v>1269</v>
      </c>
      <c r="F297" s="85">
        <f>'UNIRI PLAN IZVRŠENJE'!E437</f>
        <v>0</v>
      </c>
      <c r="G297" s="85">
        <f>'UNIRI PLAN IZVRŠENJE'!F437</f>
        <v>0</v>
      </c>
      <c r="H297" s="85">
        <f>'UNIRI PLAN IZVRŠENJE'!G437</f>
        <v>8100</v>
      </c>
      <c r="I297" s="85">
        <f>'UNIRI PLAN IZVRŠENJE'!H437</f>
        <v>8075.49</v>
      </c>
      <c r="J297" s="173" t="e">
        <f t="shared" si="19"/>
        <v>#DIV/0!</v>
      </c>
      <c r="K297" s="173">
        <f t="shared" si="20"/>
        <v>99.697407407407397</v>
      </c>
      <c r="L297" s="142"/>
    </row>
    <row r="298" spans="1:12">
      <c r="A298" s="128"/>
      <c r="B298" s="128"/>
      <c r="C298" s="128"/>
      <c r="D298" s="131">
        <v>3224</v>
      </c>
      <c r="E298" s="110" t="s">
        <v>1413</v>
      </c>
      <c r="F298" s="85">
        <f>'UNIRI PLAN IZVRŠENJE'!E148+'UNIRI PLAN IZVRŠENJE'!E438</f>
        <v>48</v>
      </c>
      <c r="G298" s="85">
        <f>'UNIRI PLAN IZVRŠENJE'!F148+'UNIRI PLAN IZVRŠENJE'!F438</f>
        <v>0</v>
      </c>
      <c r="H298" s="85">
        <f>'UNIRI PLAN IZVRŠENJE'!G148+'UNIRI PLAN IZVRŠENJE'!G438</f>
        <v>4270</v>
      </c>
      <c r="I298" s="85">
        <f>'UNIRI PLAN IZVRŠENJE'!H148+'UNIRI PLAN IZVRŠENJE'!H438</f>
        <v>3319.33</v>
      </c>
      <c r="J298" s="173">
        <f t="shared" si="19"/>
        <v>6915.2708333333339</v>
      </c>
      <c r="K298" s="173">
        <f t="shared" si="20"/>
        <v>77.736065573770489</v>
      </c>
      <c r="L298" s="142"/>
    </row>
    <row r="299" spans="1:12" s="137" customFormat="1">
      <c r="A299" s="128"/>
      <c r="B299" s="128"/>
      <c r="C299" s="128">
        <v>323</v>
      </c>
      <c r="D299" s="131"/>
      <c r="E299" s="128" t="s">
        <v>1342</v>
      </c>
      <c r="F299" s="129">
        <f>SUM(F300:F309)</f>
        <v>41552.5</v>
      </c>
      <c r="G299" s="129">
        <f>SUM(G300:G309)</f>
        <v>201074</v>
      </c>
      <c r="H299" s="129">
        <f>SUM(H300:H309)</f>
        <v>168121</v>
      </c>
      <c r="I299" s="129">
        <f>SUM(I300:I309)</f>
        <v>132943.18999999997</v>
      </c>
      <c r="J299" s="174">
        <f t="shared" si="19"/>
        <v>319.94029240117914</v>
      </c>
      <c r="K299" s="174">
        <f t="shared" si="20"/>
        <v>79.075897716525574</v>
      </c>
      <c r="L299" s="142"/>
    </row>
    <row r="300" spans="1:12">
      <c r="A300" s="128"/>
      <c r="B300" s="128"/>
      <c r="C300" s="128"/>
      <c r="D300" s="131">
        <v>3231</v>
      </c>
      <c r="E300" s="110">
        <f>SUM(E301:E324)</f>
        <v>0</v>
      </c>
      <c r="F300" s="85">
        <f>'UNIRI PLAN IZVRŠENJE'!E149+'UNIRI PLAN IZVRŠENJE'!E439</f>
        <v>0</v>
      </c>
      <c r="G300" s="85">
        <f>'UNIRI PLAN IZVRŠENJE'!F149+'UNIRI PLAN IZVRŠENJE'!F439</f>
        <v>0</v>
      </c>
      <c r="H300" s="85">
        <f>'UNIRI PLAN IZVRŠENJE'!G149+'UNIRI PLAN IZVRŠENJE'!G439</f>
        <v>20550</v>
      </c>
      <c r="I300" s="85">
        <f>'UNIRI PLAN IZVRŠENJE'!H149+'UNIRI PLAN IZVRŠENJE'!H439</f>
        <v>20504.939999999999</v>
      </c>
      <c r="J300" s="173" t="e">
        <f t="shared" si="19"/>
        <v>#DIV/0!</v>
      </c>
      <c r="K300" s="173">
        <f t="shared" si="20"/>
        <v>99.7807299270073</v>
      </c>
      <c r="L300" s="142"/>
    </row>
    <row r="301" spans="1:12">
      <c r="A301" s="128"/>
      <c r="B301" s="128"/>
      <c r="C301" s="128"/>
      <c r="D301" s="131">
        <v>3232</v>
      </c>
      <c r="E301" s="110" t="s">
        <v>1273</v>
      </c>
      <c r="F301" s="85">
        <f>'UNIRI PLAN IZVRŠENJE'!E150+'UNIRI PLAN IZVRŠENJE'!E440</f>
        <v>0</v>
      </c>
      <c r="G301" s="85">
        <f>'UNIRI PLAN IZVRŠENJE'!F150+'UNIRI PLAN IZVRŠENJE'!F440</f>
        <v>199084</v>
      </c>
      <c r="H301" s="85">
        <f>'UNIRI PLAN IZVRŠENJE'!G150+'UNIRI PLAN IZVRŠENJE'!G440</f>
        <v>72000</v>
      </c>
      <c r="I301" s="85">
        <f>'UNIRI PLAN IZVRŠENJE'!H150+'UNIRI PLAN IZVRŠENJE'!H440</f>
        <v>43891.18</v>
      </c>
      <c r="J301" s="173" t="e">
        <f t="shared" si="19"/>
        <v>#DIV/0!</v>
      </c>
      <c r="K301" s="173">
        <f t="shared" si="20"/>
        <v>60.959972222222227</v>
      </c>
      <c r="L301" s="142"/>
    </row>
    <row r="302" spans="1:12">
      <c r="A302" s="128"/>
      <c r="B302" s="128"/>
      <c r="C302" s="128"/>
      <c r="D302" s="131">
        <v>3233</v>
      </c>
      <c r="E302" s="110" t="s">
        <v>1274</v>
      </c>
      <c r="F302" s="85">
        <f>'UNIRI PLAN IZVRŠENJE'!E151+'UNIRI PLAN IZVRŠENJE'!E441</f>
        <v>7044.16</v>
      </c>
      <c r="G302" s="85">
        <f>'UNIRI PLAN IZVRŠENJE'!F151+'UNIRI PLAN IZVRŠENJE'!F441</f>
        <v>0</v>
      </c>
      <c r="H302" s="85">
        <f>'UNIRI PLAN IZVRŠENJE'!G151+'UNIRI PLAN IZVRŠENJE'!G441</f>
        <v>7211</v>
      </c>
      <c r="I302" s="85">
        <f>'UNIRI PLAN IZVRŠENJE'!H151+'UNIRI PLAN IZVRŠENJE'!H441</f>
        <v>6820.49</v>
      </c>
      <c r="J302" s="173">
        <f t="shared" si="19"/>
        <v>96.824745604869847</v>
      </c>
      <c r="K302" s="173">
        <f t="shared" si="20"/>
        <v>94.58452364443211</v>
      </c>
      <c r="L302" s="142"/>
    </row>
    <row r="303" spans="1:12">
      <c r="A303" s="128"/>
      <c r="B303" s="128"/>
      <c r="C303" s="128"/>
      <c r="D303" s="131">
        <v>3234</v>
      </c>
      <c r="E303" s="110" t="s">
        <v>1275</v>
      </c>
      <c r="F303" s="85">
        <f>'UNIRI PLAN IZVRŠENJE'!E152</f>
        <v>52.81</v>
      </c>
      <c r="G303" s="85">
        <f>'UNIRI PLAN IZVRŠENJE'!F152</f>
        <v>0</v>
      </c>
      <c r="H303" s="85">
        <f>'UNIRI PLAN IZVRŠENJE'!G152</f>
        <v>0</v>
      </c>
      <c r="I303" s="85">
        <f>'UNIRI PLAN IZVRŠENJE'!H152</f>
        <v>0</v>
      </c>
      <c r="J303" s="173">
        <f t="shared" si="19"/>
        <v>0</v>
      </c>
      <c r="K303" s="173" t="e">
        <f t="shared" si="20"/>
        <v>#DIV/0!</v>
      </c>
      <c r="L303" s="142"/>
    </row>
    <row r="304" spans="1:12">
      <c r="A304" s="128"/>
      <c r="B304" s="128"/>
      <c r="C304" s="128"/>
      <c r="D304" s="131">
        <v>3234</v>
      </c>
      <c r="E304" s="110" t="s">
        <v>1275</v>
      </c>
      <c r="F304" s="85">
        <f>'UNIRI PLAN IZVRŠENJE'!E442</f>
        <v>0</v>
      </c>
      <c r="G304" s="85">
        <f>'UNIRI PLAN IZVRŠENJE'!F442</f>
        <v>0</v>
      </c>
      <c r="H304" s="85">
        <f>'UNIRI PLAN IZVRŠENJE'!G442</f>
        <v>3000</v>
      </c>
      <c r="I304" s="85">
        <f>'UNIRI PLAN IZVRŠENJE'!H442</f>
        <v>1877.87</v>
      </c>
      <c r="J304" s="173" t="e">
        <f t="shared" si="19"/>
        <v>#DIV/0!</v>
      </c>
      <c r="K304" s="173">
        <f t="shared" si="20"/>
        <v>62.595666666666659</v>
      </c>
      <c r="L304" s="142"/>
    </row>
    <row r="305" spans="1:12">
      <c r="A305" s="128"/>
      <c r="B305" s="128"/>
      <c r="C305" s="128"/>
      <c r="D305" s="131">
        <v>3235</v>
      </c>
      <c r="E305" s="110" t="s">
        <v>1276</v>
      </c>
      <c r="F305" s="85">
        <f>'UNIRI PLAN IZVRŠENJE'!E153+'UNIRI PLAN IZVRŠENJE'!E443</f>
        <v>319</v>
      </c>
      <c r="G305" s="85">
        <f>'UNIRI PLAN IZVRŠENJE'!F153+'UNIRI PLAN IZVRŠENJE'!F443</f>
        <v>0</v>
      </c>
      <c r="H305" s="85">
        <f>'UNIRI PLAN IZVRŠENJE'!G153+'UNIRI PLAN IZVRŠENJE'!G443</f>
        <v>43100</v>
      </c>
      <c r="I305" s="85">
        <f>'UNIRI PLAN IZVRŠENJE'!H153+'UNIRI PLAN IZVRŠENJE'!H443</f>
        <v>45388.82</v>
      </c>
      <c r="J305" s="173">
        <f t="shared" si="19"/>
        <v>14228.470219435738</v>
      </c>
      <c r="K305" s="173">
        <f t="shared" si="20"/>
        <v>105.31048723897911</v>
      </c>
      <c r="L305" s="142"/>
    </row>
    <row r="306" spans="1:12">
      <c r="A306" s="128"/>
      <c r="B306" s="128"/>
      <c r="C306" s="128"/>
      <c r="D306" s="131">
        <v>3236</v>
      </c>
      <c r="E306" s="110" t="s">
        <v>1277</v>
      </c>
      <c r="F306" s="85">
        <f>'UNIRI PLAN IZVRŠENJE'!E444</f>
        <v>0</v>
      </c>
      <c r="G306" s="85">
        <f>'UNIRI PLAN IZVRŠENJE'!F444</f>
        <v>0</v>
      </c>
      <c r="H306" s="85">
        <f>'UNIRI PLAN IZVRŠENJE'!G444</f>
        <v>0</v>
      </c>
      <c r="I306" s="85">
        <f>'UNIRI PLAN IZVRŠENJE'!H444</f>
        <v>0</v>
      </c>
      <c r="J306" s="173" t="e">
        <f t="shared" si="19"/>
        <v>#DIV/0!</v>
      </c>
      <c r="K306" s="173" t="e">
        <f t="shared" si="20"/>
        <v>#DIV/0!</v>
      </c>
      <c r="L306" s="142"/>
    </row>
    <row r="307" spans="1:12">
      <c r="A307" s="128"/>
      <c r="B307" s="128"/>
      <c r="C307" s="128"/>
      <c r="D307" s="131">
        <v>3237</v>
      </c>
      <c r="E307" s="110" t="s">
        <v>1278</v>
      </c>
      <c r="F307" s="85">
        <f>'UNIRI PLAN IZVRŠENJE'!E154+'UNIRI PLAN IZVRŠENJE'!E445</f>
        <v>34136.53</v>
      </c>
      <c r="G307" s="85">
        <f>'UNIRI PLAN IZVRŠENJE'!F154+'UNIRI PLAN IZVRŠENJE'!F445</f>
        <v>1990</v>
      </c>
      <c r="H307" s="85">
        <f>'UNIRI PLAN IZVRŠENJE'!G154+'UNIRI PLAN IZVRŠENJE'!G445</f>
        <v>17760</v>
      </c>
      <c r="I307" s="85">
        <f>'UNIRI PLAN IZVRŠENJE'!H154+'UNIRI PLAN IZVRŠENJE'!H445</f>
        <v>12851.58</v>
      </c>
      <c r="J307" s="173">
        <f t="shared" si="19"/>
        <v>37.647587496444423</v>
      </c>
      <c r="K307" s="173">
        <f t="shared" si="20"/>
        <v>72.362499999999997</v>
      </c>
      <c r="L307" s="142"/>
    </row>
    <row r="308" spans="1:12">
      <c r="A308" s="128"/>
      <c r="B308" s="128"/>
      <c r="C308" s="128"/>
      <c r="D308" s="131">
        <v>3238</v>
      </c>
      <c r="E308" s="110" t="s">
        <v>1279</v>
      </c>
      <c r="F308" s="85">
        <f>'UNIRI PLAN IZVRŠENJE'!E446</f>
        <v>0</v>
      </c>
      <c r="G308" s="85">
        <f>'UNIRI PLAN IZVRŠENJE'!F446</f>
        <v>0</v>
      </c>
      <c r="H308" s="85">
        <f>'UNIRI PLAN IZVRŠENJE'!G446</f>
        <v>2000</v>
      </c>
      <c r="I308" s="85">
        <f>'UNIRI PLAN IZVRŠENJE'!H446</f>
        <v>1271.2</v>
      </c>
      <c r="J308" s="173" t="e">
        <f t="shared" si="19"/>
        <v>#DIV/0!</v>
      </c>
      <c r="K308" s="173">
        <f t="shared" si="20"/>
        <v>63.56</v>
      </c>
      <c r="L308" s="142"/>
    </row>
    <row r="309" spans="1:12">
      <c r="A309" s="128"/>
      <c r="B309" s="128"/>
      <c r="C309" s="128"/>
      <c r="D309" s="131">
        <v>3239</v>
      </c>
      <c r="E309" s="110" t="s">
        <v>1280</v>
      </c>
      <c r="F309" s="85">
        <f>'UNIRI PLAN IZVRŠENJE'!E155+'UNIRI PLAN IZVRŠENJE'!E447</f>
        <v>0</v>
      </c>
      <c r="G309" s="85">
        <f>'UNIRI PLAN IZVRŠENJE'!F155+'UNIRI PLAN IZVRŠENJE'!F447</f>
        <v>0</v>
      </c>
      <c r="H309" s="85">
        <f>'UNIRI PLAN IZVRŠENJE'!G155+'UNIRI PLAN IZVRŠENJE'!G447</f>
        <v>2500</v>
      </c>
      <c r="I309" s="85">
        <f>'UNIRI PLAN IZVRŠENJE'!H155+'UNIRI PLAN IZVRŠENJE'!H447</f>
        <v>337.11</v>
      </c>
      <c r="J309" s="173" t="e">
        <f t="shared" si="19"/>
        <v>#DIV/0!</v>
      </c>
      <c r="K309" s="173">
        <f t="shared" si="20"/>
        <v>13.484399999999999</v>
      </c>
      <c r="L309" s="142"/>
    </row>
    <row r="310" spans="1:12" s="137" customFormat="1">
      <c r="A310" s="128"/>
      <c r="B310" s="128"/>
      <c r="C310" s="128">
        <v>324</v>
      </c>
      <c r="D310" s="131"/>
      <c r="E310" s="128" t="s">
        <v>1616</v>
      </c>
      <c r="F310" s="129">
        <f>F311</f>
        <v>0</v>
      </c>
      <c r="G310" s="129">
        <f>G311</f>
        <v>0</v>
      </c>
      <c r="H310" s="129">
        <f>H311</f>
        <v>1600</v>
      </c>
      <c r="I310" s="129">
        <f>I311</f>
        <v>0</v>
      </c>
      <c r="J310" s="174" t="e">
        <f t="shared" si="19"/>
        <v>#DIV/0!</v>
      </c>
      <c r="K310" s="174">
        <f t="shared" si="20"/>
        <v>0</v>
      </c>
      <c r="L310" s="143"/>
    </row>
    <row r="311" spans="1:12">
      <c r="A311" s="128"/>
      <c r="B311" s="128"/>
      <c r="C311" s="128"/>
      <c r="D311" s="131">
        <v>3241</v>
      </c>
      <c r="E311" s="110" t="s">
        <v>1350</v>
      </c>
      <c r="F311" s="85">
        <f>'UNIRI PLAN IZVRŠENJE'!E448</f>
        <v>0</v>
      </c>
      <c r="G311" s="85">
        <f>'UNIRI PLAN IZVRŠENJE'!F448</f>
        <v>0</v>
      </c>
      <c r="H311" s="85">
        <f>'UNIRI PLAN IZVRŠENJE'!G448</f>
        <v>1600</v>
      </c>
      <c r="I311" s="85">
        <f>'UNIRI PLAN IZVRŠENJE'!H448</f>
        <v>0</v>
      </c>
      <c r="J311" s="173" t="e">
        <f t="shared" si="19"/>
        <v>#DIV/0!</v>
      </c>
      <c r="K311" s="173">
        <f t="shared" si="20"/>
        <v>0</v>
      </c>
      <c r="L311" s="142"/>
    </row>
    <row r="312" spans="1:12">
      <c r="A312" s="128"/>
      <c r="B312" s="128"/>
      <c r="C312" s="128">
        <v>329</v>
      </c>
      <c r="D312" s="131"/>
      <c r="E312" s="128" t="s">
        <v>1285</v>
      </c>
      <c r="F312" s="129">
        <f>SUM(F313:F318)</f>
        <v>79.540000000000006</v>
      </c>
      <c r="G312" s="129">
        <f>SUM(G313:G318)</f>
        <v>5000</v>
      </c>
      <c r="H312" s="129">
        <f>SUM(H313:H318)</f>
        <v>17253</v>
      </c>
      <c r="I312" s="129">
        <f>SUM(I313:I318)</f>
        <v>17030.210000000003</v>
      </c>
      <c r="J312" s="174">
        <f t="shared" si="19"/>
        <v>21410.875031430729</v>
      </c>
      <c r="K312" s="174">
        <f t="shared" si="20"/>
        <v>98.708688344056114</v>
      </c>
      <c r="L312" s="142"/>
    </row>
    <row r="313" spans="1:12">
      <c r="A313" s="128"/>
      <c r="B313" s="128"/>
      <c r="C313" s="128"/>
      <c r="D313" s="131">
        <v>3292</v>
      </c>
      <c r="E313" s="110" t="s">
        <v>1605</v>
      </c>
      <c r="F313" s="85">
        <f>'UNIRI PLAN IZVRŠENJE'!E449</f>
        <v>0</v>
      </c>
      <c r="G313" s="85">
        <f>'UNIRI PLAN IZVRŠENJE'!F449</f>
        <v>0</v>
      </c>
      <c r="H313" s="85">
        <f>'UNIRI PLAN IZVRŠENJE'!G449</f>
        <v>0</v>
      </c>
      <c r="I313" s="85">
        <f>'UNIRI PLAN IZVRŠENJE'!H449</f>
        <v>0</v>
      </c>
      <c r="J313" s="173" t="e">
        <f t="shared" si="19"/>
        <v>#DIV/0!</v>
      </c>
      <c r="K313" s="173" t="e">
        <f t="shared" si="20"/>
        <v>#DIV/0!</v>
      </c>
      <c r="L313" s="142"/>
    </row>
    <row r="314" spans="1:12">
      <c r="A314" s="128"/>
      <c r="B314" s="128"/>
      <c r="C314" s="128"/>
      <c r="D314" s="131">
        <v>3293</v>
      </c>
      <c r="E314" s="110" t="s">
        <v>1298</v>
      </c>
      <c r="F314" s="85">
        <f>'UNIRI PLAN IZVRŠENJE'!E156+'UNIRI PLAN IZVRŠENJE'!E450</f>
        <v>79.540000000000006</v>
      </c>
      <c r="G314" s="85">
        <f>'UNIRI PLAN IZVRŠENJE'!F156+'UNIRI PLAN IZVRŠENJE'!F450</f>
        <v>5000</v>
      </c>
      <c r="H314" s="85">
        <f>'UNIRI PLAN IZVRŠENJE'!G156+'UNIRI PLAN IZVRŠENJE'!G450</f>
        <v>16753</v>
      </c>
      <c r="I314" s="85">
        <f>'UNIRI PLAN IZVRŠENJE'!H156+'UNIRI PLAN IZVRŠENJE'!H450</f>
        <v>16681.810000000001</v>
      </c>
      <c r="J314" s="173">
        <f t="shared" si="19"/>
        <v>20972.856424440535</v>
      </c>
      <c r="K314" s="173">
        <f t="shared" si="20"/>
        <v>99.575061183071696</v>
      </c>
      <c r="L314" s="142"/>
    </row>
    <row r="315" spans="1:12">
      <c r="A315" s="128"/>
      <c r="B315" s="128"/>
      <c r="C315" s="128"/>
      <c r="D315" s="131">
        <v>3294</v>
      </c>
      <c r="E315" s="110" t="s">
        <v>1283</v>
      </c>
      <c r="F315" s="85">
        <f>'UNIRI PLAN IZVRŠENJE'!E451</f>
        <v>0</v>
      </c>
      <c r="G315" s="85">
        <f>'UNIRI PLAN IZVRŠENJE'!F451</f>
        <v>0</v>
      </c>
      <c r="H315" s="85">
        <f>'UNIRI PLAN IZVRŠENJE'!G451</f>
        <v>500</v>
      </c>
      <c r="I315" s="85">
        <f>'UNIRI PLAN IZVRŠENJE'!H451</f>
        <v>331.81</v>
      </c>
      <c r="J315" s="173" t="e">
        <f t="shared" si="19"/>
        <v>#DIV/0!</v>
      </c>
      <c r="K315" s="173">
        <f t="shared" si="20"/>
        <v>66.361999999999995</v>
      </c>
      <c r="L315" s="142"/>
    </row>
    <row r="316" spans="1:12">
      <c r="A316" s="128"/>
      <c r="B316" s="128"/>
      <c r="C316" s="128"/>
      <c r="D316" s="131">
        <v>3295</v>
      </c>
      <c r="E316" s="110" t="s">
        <v>1284</v>
      </c>
      <c r="F316" s="85">
        <f>'UNIRI PLAN IZVRŠENJE'!E157+'UNIRI PLAN IZVRŠENJE'!E452</f>
        <v>0</v>
      </c>
      <c r="G316" s="85">
        <f>'UNIRI PLAN IZVRŠENJE'!F157+'UNIRI PLAN IZVRŠENJE'!F452</f>
        <v>0</v>
      </c>
      <c r="H316" s="85">
        <f>'UNIRI PLAN IZVRŠENJE'!G157+'UNIRI PLAN IZVRŠENJE'!G452</f>
        <v>0</v>
      </c>
      <c r="I316" s="85">
        <f>'UNIRI PLAN IZVRŠENJE'!H157+'UNIRI PLAN IZVRŠENJE'!H452</f>
        <v>0</v>
      </c>
      <c r="J316" s="173" t="e">
        <f t="shared" si="19"/>
        <v>#DIV/0!</v>
      </c>
      <c r="K316" s="173" t="e">
        <f t="shared" si="20"/>
        <v>#DIV/0!</v>
      </c>
      <c r="L316" s="142"/>
    </row>
    <row r="317" spans="1:12">
      <c r="A317" s="128"/>
      <c r="B317" s="128"/>
      <c r="C317" s="128"/>
      <c r="D317" s="131">
        <v>3296</v>
      </c>
      <c r="E317" s="110" t="s">
        <v>1425</v>
      </c>
      <c r="F317" s="85">
        <f>'UNIRI PLAN IZVRŠENJE'!E453</f>
        <v>0</v>
      </c>
      <c r="G317" s="85">
        <f>'UNIRI PLAN IZVRŠENJE'!F453</f>
        <v>0</v>
      </c>
      <c r="H317" s="85">
        <f>'UNIRI PLAN IZVRŠENJE'!G453</f>
        <v>0</v>
      </c>
      <c r="I317" s="85">
        <f>'UNIRI PLAN IZVRŠENJE'!H453</f>
        <v>0</v>
      </c>
      <c r="J317" s="173" t="e">
        <f t="shared" si="19"/>
        <v>#DIV/0!</v>
      </c>
      <c r="K317" s="173" t="e">
        <f t="shared" si="20"/>
        <v>#DIV/0!</v>
      </c>
      <c r="L317" s="142"/>
    </row>
    <row r="318" spans="1:12">
      <c r="A318" s="128"/>
      <c r="B318" s="128"/>
      <c r="C318" s="128"/>
      <c r="D318" s="131">
        <v>3299</v>
      </c>
      <c r="E318" s="110" t="s">
        <v>1285</v>
      </c>
      <c r="F318" s="85">
        <f>'UNIRI PLAN IZVRŠENJE'!E454</f>
        <v>0</v>
      </c>
      <c r="G318" s="85">
        <f>'UNIRI PLAN IZVRŠENJE'!F454</f>
        <v>0</v>
      </c>
      <c r="H318" s="85">
        <f>'UNIRI PLAN IZVRŠENJE'!G454</f>
        <v>0</v>
      </c>
      <c r="I318" s="85">
        <f>'UNIRI PLAN IZVRŠENJE'!H454</f>
        <v>16.59</v>
      </c>
      <c r="J318" s="173" t="e">
        <f t="shared" si="19"/>
        <v>#DIV/0!</v>
      </c>
      <c r="K318" s="173" t="e">
        <f t="shared" si="20"/>
        <v>#DIV/0!</v>
      </c>
      <c r="L318" s="142"/>
    </row>
    <row r="319" spans="1:12">
      <c r="A319" s="128"/>
      <c r="B319" s="128">
        <v>34</v>
      </c>
      <c r="C319" s="128"/>
      <c r="D319" s="131"/>
      <c r="E319" s="128" t="s">
        <v>1343</v>
      </c>
      <c r="F319" s="129">
        <f>F320</f>
        <v>0</v>
      </c>
      <c r="G319" s="129">
        <f>G320</f>
        <v>0</v>
      </c>
      <c r="H319" s="129">
        <f>H320</f>
        <v>0</v>
      </c>
      <c r="I319" s="129">
        <f>I320</f>
        <v>0</v>
      </c>
      <c r="J319" s="174" t="e">
        <f t="shared" si="19"/>
        <v>#DIV/0!</v>
      </c>
      <c r="K319" s="174" t="e">
        <f t="shared" si="20"/>
        <v>#DIV/0!</v>
      </c>
      <c r="L319" s="142"/>
    </row>
    <row r="320" spans="1:12">
      <c r="A320" s="128"/>
      <c r="B320" s="128"/>
      <c r="C320" s="128">
        <v>343</v>
      </c>
      <c r="D320" s="131"/>
      <c r="E320" s="128" t="s">
        <v>1344</v>
      </c>
      <c r="F320" s="129">
        <f>F322+F321+F323</f>
        <v>0</v>
      </c>
      <c r="G320" s="129">
        <f>G322+G321+G323</f>
        <v>0</v>
      </c>
      <c r="H320" s="129">
        <f>H322+H321+H323</f>
        <v>0</v>
      </c>
      <c r="I320" s="129">
        <f>I322+I321+I323</f>
        <v>0</v>
      </c>
      <c r="J320" s="174" t="e">
        <f t="shared" si="19"/>
        <v>#DIV/0!</v>
      </c>
      <c r="K320" s="174" t="e">
        <f t="shared" si="20"/>
        <v>#DIV/0!</v>
      </c>
      <c r="L320" s="142"/>
    </row>
    <row r="321" spans="1:12">
      <c r="A321" s="128"/>
      <c r="B321" s="128"/>
      <c r="C321" s="128"/>
      <c r="D321" s="131">
        <v>3431</v>
      </c>
      <c r="E321" s="110" t="s">
        <v>1286</v>
      </c>
      <c r="F321" s="85">
        <f>'UNIRI PLAN IZVRŠENJE'!E456</f>
        <v>0</v>
      </c>
      <c r="G321" s="85">
        <f>'UNIRI PLAN IZVRŠENJE'!F456</f>
        <v>0</v>
      </c>
      <c r="H321" s="85">
        <f>'UNIRI PLAN IZVRŠENJE'!G456</f>
        <v>0</v>
      </c>
      <c r="I321" s="85">
        <f>'UNIRI PLAN IZVRŠENJE'!H456</f>
        <v>0</v>
      </c>
      <c r="J321" s="173" t="e">
        <f t="shared" si="19"/>
        <v>#DIV/0!</v>
      </c>
      <c r="K321" s="173" t="e">
        <f t="shared" si="20"/>
        <v>#DIV/0!</v>
      </c>
      <c r="L321" s="142"/>
    </row>
    <row r="322" spans="1:12">
      <c r="A322" s="128"/>
      <c r="B322" s="128"/>
      <c r="C322" s="128"/>
      <c r="D322" s="131">
        <v>3432</v>
      </c>
      <c r="E322" s="134" t="s">
        <v>1299</v>
      </c>
      <c r="F322" s="85">
        <f>'UNIRI PLAN IZVRŠENJE'!E159</f>
        <v>0</v>
      </c>
      <c r="G322" s="85">
        <f>'UNIRI PLAN IZVRŠENJE'!F159</f>
        <v>0</v>
      </c>
      <c r="H322" s="85">
        <f>'UNIRI PLAN IZVRŠENJE'!G159</f>
        <v>0</v>
      </c>
      <c r="I322" s="85">
        <f>'UNIRI PLAN IZVRŠENJE'!H159</f>
        <v>0</v>
      </c>
      <c r="J322" s="173" t="e">
        <f t="shared" si="19"/>
        <v>#DIV/0!</v>
      </c>
      <c r="K322" s="173" t="e">
        <f t="shared" si="20"/>
        <v>#DIV/0!</v>
      </c>
      <c r="L322" s="142"/>
    </row>
    <row r="323" spans="1:12">
      <c r="A323" s="128"/>
      <c r="B323" s="128"/>
      <c r="C323" s="128"/>
      <c r="D323" s="131">
        <v>3433</v>
      </c>
      <c r="E323" s="134" t="s">
        <v>1408</v>
      </c>
      <c r="F323" s="85">
        <f>'UNIRI PLAN IZVRŠENJE'!E458</f>
        <v>0</v>
      </c>
      <c r="G323" s="85">
        <f>'UNIRI PLAN IZVRŠENJE'!F458</f>
        <v>0</v>
      </c>
      <c r="H323" s="85">
        <f>'UNIRI PLAN IZVRŠENJE'!G458</f>
        <v>0</v>
      </c>
      <c r="I323" s="85">
        <f>'UNIRI PLAN IZVRŠENJE'!H458</f>
        <v>0</v>
      </c>
      <c r="J323" s="173" t="e">
        <f t="shared" si="19"/>
        <v>#DIV/0!</v>
      </c>
      <c r="K323" s="173" t="e">
        <f t="shared" si="20"/>
        <v>#DIV/0!</v>
      </c>
      <c r="L323" s="142"/>
    </row>
    <row r="324" spans="1:12" s="137" customFormat="1">
      <c r="A324" s="128"/>
      <c r="B324" s="128">
        <v>35</v>
      </c>
      <c r="C324" s="128"/>
      <c r="D324" s="131"/>
      <c r="E324" s="139" t="s">
        <v>1559</v>
      </c>
      <c r="F324" s="129">
        <f t="shared" ref="F324:I325" si="23">F325</f>
        <v>450745.79</v>
      </c>
      <c r="G324" s="129">
        <f t="shared" si="23"/>
        <v>0</v>
      </c>
      <c r="H324" s="129">
        <f t="shared" si="23"/>
        <v>0</v>
      </c>
      <c r="I324" s="129">
        <f t="shared" si="23"/>
        <v>0</v>
      </c>
      <c r="J324" s="174">
        <f t="shared" si="19"/>
        <v>0</v>
      </c>
      <c r="K324" s="174" t="e">
        <f t="shared" si="20"/>
        <v>#DIV/0!</v>
      </c>
    </row>
    <row r="325" spans="1:12" s="137" customFormat="1" ht="26.4">
      <c r="A325" s="128"/>
      <c r="B325" s="128"/>
      <c r="C325" s="128">
        <v>353</v>
      </c>
      <c r="D325" s="131"/>
      <c r="E325" s="139" t="s">
        <v>1741</v>
      </c>
      <c r="F325" s="129">
        <f t="shared" si="23"/>
        <v>450745.79</v>
      </c>
      <c r="G325" s="129">
        <f t="shared" si="23"/>
        <v>0</v>
      </c>
      <c r="H325" s="129">
        <f t="shared" si="23"/>
        <v>0</v>
      </c>
      <c r="I325" s="129">
        <f t="shared" si="23"/>
        <v>0</v>
      </c>
      <c r="J325" s="174">
        <f t="shared" ref="J325:J388" si="24">I325/F325*100</f>
        <v>0</v>
      </c>
      <c r="K325" s="174" t="e">
        <f t="shared" ref="K325:K388" si="25">I325/H325*100</f>
        <v>#DIV/0!</v>
      </c>
    </row>
    <row r="326" spans="1:12" s="115" customFormat="1" ht="15" customHeight="1">
      <c r="A326" s="128"/>
      <c r="B326" s="128"/>
      <c r="C326" s="128"/>
      <c r="D326" s="110">
        <v>3531</v>
      </c>
      <c r="E326" s="85" t="s">
        <v>1537</v>
      </c>
      <c r="F326" s="85">
        <f>'UNIRI PLAN IZVRŠENJE'!E161</f>
        <v>450745.79</v>
      </c>
      <c r="G326" s="85">
        <f>'UNIRI PLAN IZVRŠENJE'!F161</f>
        <v>0</v>
      </c>
      <c r="H326" s="85">
        <f>'UNIRI PLAN IZVRŠENJE'!G161</f>
        <v>0</v>
      </c>
      <c r="I326" s="85">
        <f>'UNIRI PLAN IZVRŠENJE'!H161</f>
        <v>0</v>
      </c>
      <c r="J326" s="173">
        <f t="shared" si="24"/>
        <v>0</v>
      </c>
      <c r="K326" s="173" t="e">
        <f t="shared" si="25"/>
        <v>#DIV/0!</v>
      </c>
    </row>
    <row r="327" spans="1:12" s="137" customFormat="1">
      <c r="A327" s="128"/>
      <c r="B327" s="128">
        <v>36</v>
      </c>
      <c r="C327" s="128"/>
      <c r="D327" s="131"/>
      <c r="E327" s="128" t="s">
        <v>1391</v>
      </c>
      <c r="F327" s="129">
        <f>F328+F330</f>
        <v>271060.65999999997</v>
      </c>
      <c r="G327" s="129">
        <f>G328+G330</f>
        <v>0</v>
      </c>
      <c r="H327" s="129">
        <f>H328+H330</f>
        <v>0</v>
      </c>
      <c r="I327" s="129">
        <f>I328+I330</f>
        <v>0</v>
      </c>
      <c r="J327" s="174">
        <f t="shared" si="24"/>
        <v>0</v>
      </c>
      <c r="K327" s="174" t="e">
        <f t="shared" si="25"/>
        <v>#DIV/0!</v>
      </c>
    </row>
    <row r="328" spans="1:12" s="137" customFormat="1">
      <c r="A328" s="128"/>
      <c r="B328" s="128"/>
      <c r="C328" s="128">
        <v>361</v>
      </c>
      <c r="D328" s="131"/>
      <c r="E328" s="128" t="s">
        <v>1561</v>
      </c>
      <c r="F328" s="129">
        <f>F329</f>
        <v>108395.64</v>
      </c>
      <c r="G328" s="129">
        <f>G329</f>
        <v>0</v>
      </c>
      <c r="H328" s="129">
        <f>H329</f>
        <v>0</v>
      </c>
      <c r="I328" s="129">
        <f>I329</f>
        <v>0</v>
      </c>
      <c r="J328" s="174">
        <f t="shared" si="24"/>
        <v>0</v>
      </c>
      <c r="K328" s="174" t="e">
        <f t="shared" si="25"/>
        <v>#DIV/0!</v>
      </c>
    </row>
    <row r="329" spans="1:12" s="115" customFormat="1" ht="15" customHeight="1">
      <c r="A329" s="128"/>
      <c r="B329" s="128"/>
      <c r="C329" s="128"/>
      <c r="D329" s="110">
        <v>3611</v>
      </c>
      <c r="E329" s="85" t="s">
        <v>1600</v>
      </c>
      <c r="F329" s="85">
        <f>'UNIRI PLAN IZVRŠENJE'!E163</f>
        <v>108395.64</v>
      </c>
      <c r="G329" s="85">
        <f>'UNIRI PLAN IZVRŠENJE'!F163</f>
        <v>0</v>
      </c>
      <c r="H329" s="85">
        <f>'UNIRI PLAN IZVRŠENJE'!G163</f>
        <v>0</v>
      </c>
      <c r="I329" s="85">
        <f>'UNIRI PLAN IZVRŠENJE'!H163</f>
        <v>0</v>
      </c>
      <c r="J329" s="173">
        <f t="shared" si="24"/>
        <v>0</v>
      </c>
      <c r="K329" s="173" t="e">
        <f t="shared" si="25"/>
        <v>#DIV/0!</v>
      </c>
    </row>
    <row r="330" spans="1:12" s="115" customFormat="1" ht="15" customHeight="1">
      <c r="A330" s="128"/>
      <c r="B330" s="128"/>
      <c r="C330" s="128">
        <v>369</v>
      </c>
      <c r="D330" s="110"/>
      <c r="E330" s="129" t="s">
        <v>1554</v>
      </c>
      <c r="F330" s="129">
        <f>F332+F333+F331</f>
        <v>162665.01999999999</v>
      </c>
      <c r="G330" s="129">
        <f>G332+G333+G331</f>
        <v>0</v>
      </c>
      <c r="H330" s="129">
        <f>H332+H333+H331</f>
        <v>0</v>
      </c>
      <c r="I330" s="129">
        <f>I332+I333+I331</f>
        <v>0</v>
      </c>
      <c r="J330" s="174">
        <f t="shared" si="24"/>
        <v>0</v>
      </c>
      <c r="K330" s="174" t="e">
        <f t="shared" si="25"/>
        <v>#DIV/0!</v>
      </c>
    </row>
    <row r="331" spans="1:12" s="115" customFormat="1" ht="15" customHeight="1">
      <c r="A331" s="128"/>
      <c r="B331" s="128"/>
      <c r="C331" s="128"/>
      <c r="D331" s="110">
        <v>3691</v>
      </c>
      <c r="E331" s="85" t="s">
        <v>1606</v>
      </c>
      <c r="F331" s="85">
        <f>'UNIRI PLAN IZVRŠENJE'!E460</f>
        <v>0</v>
      </c>
      <c r="G331" s="85">
        <f>'UNIRI PLAN IZVRŠENJE'!F460</f>
        <v>0</v>
      </c>
      <c r="H331" s="85">
        <f>'UNIRI PLAN IZVRŠENJE'!G460</f>
        <v>0</v>
      </c>
      <c r="I331" s="85">
        <f>'UNIRI PLAN IZVRŠENJE'!H460</f>
        <v>0</v>
      </c>
      <c r="J331" s="173" t="e">
        <f t="shared" si="24"/>
        <v>#DIV/0!</v>
      </c>
      <c r="K331" s="173" t="e">
        <f t="shared" si="25"/>
        <v>#DIV/0!</v>
      </c>
    </row>
    <row r="332" spans="1:12" s="115" customFormat="1" ht="15" customHeight="1">
      <c r="A332" s="128"/>
      <c r="B332" s="128"/>
      <c r="C332" s="128"/>
      <c r="D332" s="110">
        <v>3693</v>
      </c>
      <c r="E332" s="85" t="s">
        <v>1552</v>
      </c>
      <c r="F332" s="85">
        <f>'UNIRI PLAN IZVRŠENJE'!E164</f>
        <v>162665.01999999999</v>
      </c>
      <c r="G332" s="85">
        <f>'UNIRI PLAN IZVRŠENJE'!F164</f>
        <v>0</v>
      </c>
      <c r="H332" s="85">
        <f>'UNIRI PLAN IZVRŠENJE'!G164</f>
        <v>0</v>
      </c>
      <c r="I332" s="85">
        <f>'UNIRI PLAN IZVRŠENJE'!H164</f>
        <v>0</v>
      </c>
      <c r="J332" s="173">
        <f t="shared" si="24"/>
        <v>0</v>
      </c>
      <c r="K332" s="173" t="e">
        <f t="shared" si="25"/>
        <v>#DIV/0!</v>
      </c>
    </row>
    <row r="333" spans="1:12" s="115" customFormat="1" ht="15" customHeight="1">
      <c r="A333" s="128"/>
      <c r="B333" s="128"/>
      <c r="C333" s="128"/>
      <c r="D333" s="110">
        <v>3694</v>
      </c>
      <c r="E333" s="85" t="s">
        <v>1553</v>
      </c>
      <c r="F333" s="85">
        <f>'UNIRI PLAN IZVRŠENJE'!E165</f>
        <v>0</v>
      </c>
      <c r="G333" s="85">
        <f>'UNIRI PLAN IZVRŠENJE'!F165</f>
        <v>0</v>
      </c>
      <c r="H333" s="85">
        <f>'UNIRI PLAN IZVRŠENJE'!G165</f>
        <v>0</v>
      </c>
      <c r="I333" s="85">
        <f>'UNIRI PLAN IZVRŠENJE'!H165</f>
        <v>0</v>
      </c>
      <c r="J333" s="173" t="e">
        <f t="shared" si="24"/>
        <v>#DIV/0!</v>
      </c>
      <c r="K333" s="173" t="e">
        <f t="shared" si="25"/>
        <v>#DIV/0!</v>
      </c>
    </row>
    <row r="334" spans="1:12">
      <c r="A334" s="128"/>
      <c r="B334" s="128">
        <v>38</v>
      </c>
      <c r="C334" s="128"/>
      <c r="D334" s="131"/>
      <c r="E334" s="128" t="s">
        <v>1352</v>
      </c>
      <c r="F334" s="129">
        <f t="shared" ref="F334:I335" si="26">F335</f>
        <v>114509.13</v>
      </c>
      <c r="G334" s="129">
        <f t="shared" si="26"/>
        <v>0</v>
      </c>
      <c r="H334" s="129">
        <f t="shared" si="26"/>
        <v>0</v>
      </c>
      <c r="I334" s="129">
        <f t="shared" si="26"/>
        <v>0</v>
      </c>
      <c r="J334" s="174">
        <f t="shared" si="24"/>
        <v>0</v>
      </c>
      <c r="K334" s="174" t="e">
        <f t="shared" si="25"/>
        <v>#DIV/0!</v>
      </c>
    </row>
    <row r="335" spans="1:12">
      <c r="A335" s="128"/>
      <c r="B335" s="128"/>
      <c r="C335" s="128">
        <v>381</v>
      </c>
      <c r="D335" s="131"/>
      <c r="E335" s="128" t="s">
        <v>1340</v>
      </c>
      <c r="F335" s="129">
        <f t="shared" si="26"/>
        <v>114509.13</v>
      </c>
      <c r="G335" s="129">
        <f t="shared" si="26"/>
        <v>0</v>
      </c>
      <c r="H335" s="129">
        <f t="shared" si="26"/>
        <v>0</v>
      </c>
      <c r="I335" s="129">
        <f t="shared" si="26"/>
        <v>0</v>
      </c>
      <c r="J335" s="174">
        <f t="shared" si="24"/>
        <v>0</v>
      </c>
      <c r="K335" s="174" t="e">
        <f t="shared" si="25"/>
        <v>#DIV/0!</v>
      </c>
    </row>
    <row r="336" spans="1:12">
      <c r="A336" s="128"/>
      <c r="B336" s="128"/>
      <c r="C336" s="128"/>
      <c r="D336" s="131">
        <v>3813</v>
      </c>
      <c r="E336" s="110" t="s">
        <v>1539</v>
      </c>
      <c r="F336" s="85">
        <f>'UNIRI PLAN IZVRŠENJE'!E167</f>
        <v>114509.13</v>
      </c>
      <c r="G336" s="85">
        <f>'UNIRI PLAN IZVRŠENJE'!F167</f>
        <v>0</v>
      </c>
      <c r="H336" s="85">
        <f>'UNIRI PLAN IZVRŠENJE'!G167</f>
        <v>0</v>
      </c>
      <c r="I336" s="85">
        <f>'UNIRI PLAN IZVRŠENJE'!H167</f>
        <v>0</v>
      </c>
      <c r="J336" s="173">
        <f t="shared" si="24"/>
        <v>0</v>
      </c>
      <c r="K336" s="173" t="e">
        <f t="shared" si="25"/>
        <v>#DIV/0!</v>
      </c>
    </row>
    <row r="337" spans="1:12">
      <c r="A337" s="128">
        <v>4</v>
      </c>
      <c r="B337" s="128"/>
      <c r="C337" s="128"/>
      <c r="D337" s="131"/>
      <c r="E337" s="128" t="s">
        <v>1345</v>
      </c>
      <c r="F337" s="129">
        <f>F342+F339</f>
        <v>62359</v>
      </c>
      <c r="G337" s="129">
        <f>G342+G339</f>
        <v>14000</v>
      </c>
      <c r="H337" s="129">
        <f>H342+H339</f>
        <v>136070</v>
      </c>
      <c r="I337" s="129">
        <f>I342+I339</f>
        <v>131976.87</v>
      </c>
      <c r="J337" s="174">
        <f t="shared" si="24"/>
        <v>211.64045286165586</v>
      </c>
      <c r="K337" s="174">
        <f t="shared" si="25"/>
        <v>96.991893878150947</v>
      </c>
      <c r="L337" s="142"/>
    </row>
    <row r="338" spans="1:12">
      <c r="A338" s="128"/>
      <c r="B338" s="128">
        <v>41</v>
      </c>
      <c r="C338" s="128"/>
      <c r="D338" s="131"/>
      <c r="E338" s="128" t="s">
        <v>1355</v>
      </c>
      <c r="F338" s="129">
        <f>F339</f>
        <v>0</v>
      </c>
      <c r="G338" s="129">
        <f t="shared" ref="G338:I338" si="27">G339</f>
        <v>0</v>
      </c>
      <c r="H338" s="129">
        <f t="shared" si="27"/>
        <v>69400</v>
      </c>
      <c r="I338" s="129">
        <f t="shared" si="27"/>
        <v>69350.990000000005</v>
      </c>
      <c r="J338" s="174" t="e">
        <f t="shared" si="24"/>
        <v>#DIV/0!</v>
      </c>
      <c r="K338" s="174">
        <f t="shared" si="25"/>
        <v>99.929380403458225</v>
      </c>
      <c r="L338" s="142"/>
    </row>
    <row r="339" spans="1:12">
      <c r="A339" s="128"/>
      <c r="B339" s="128"/>
      <c r="C339" s="128">
        <v>425</v>
      </c>
      <c r="D339" s="131"/>
      <c r="E339" s="128" t="s">
        <v>1617</v>
      </c>
      <c r="F339" s="129">
        <f>F340+F341</f>
        <v>0</v>
      </c>
      <c r="G339" s="129">
        <f t="shared" ref="G339:I339" si="28">G340+G341</f>
        <v>0</v>
      </c>
      <c r="H339" s="129">
        <f t="shared" si="28"/>
        <v>69400</v>
      </c>
      <c r="I339" s="129">
        <f t="shared" si="28"/>
        <v>69350.990000000005</v>
      </c>
      <c r="J339" s="174" t="e">
        <f t="shared" si="24"/>
        <v>#DIV/0!</v>
      </c>
      <c r="K339" s="174">
        <f t="shared" si="25"/>
        <v>99.929380403458225</v>
      </c>
      <c r="L339" s="142"/>
    </row>
    <row r="340" spans="1:12">
      <c r="A340" s="128"/>
      <c r="B340" s="128"/>
      <c r="C340" s="128"/>
      <c r="D340" s="131">
        <v>4123</v>
      </c>
      <c r="E340" s="110" t="s">
        <v>1310</v>
      </c>
      <c r="F340" s="85">
        <f>'UNIRI PLAN IZVRŠENJE'!E463+'UNIRI PLAN IZVRŠENJE'!E170</f>
        <v>0</v>
      </c>
      <c r="G340" s="85">
        <f>'UNIRI PLAN IZVRŠENJE'!F463+'UNIRI PLAN IZVRŠENJE'!F170</f>
        <v>0</v>
      </c>
      <c r="H340" s="85">
        <f>'UNIRI PLAN IZVRŠENJE'!G463+'UNIRI PLAN IZVRŠENJE'!G170</f>
        <v>2400</v>
      </c>
      <c r="I340" s="85">
        <f>'UNIRI PLAN IZVRŠENJE'!H463+'UNIRI PLAN IZVRŠENJE'!H170</f>
        <v>2388.5</v>
      </c>
      <c r="J340" s="173" t="e">
        <f t="shared" si="24"/>
        <v>#DIV/0!</v>
      </c>
      <c r="K340" s="173">
        <f t="shared" si="25"/>
        <v>99.520833333333343</v>
      </c>
      <c r="L340" s="142"/>
    </row>
    <row r="341" spans="1:12">
      <c r="A341" s="128"/>
      <c r="B341" s="128"/>
      <c r="C341" s="128"/>
      <c r="D341" s="131">
        <v>4124</v>
      </c>
      <c r="E341" s="110" t="s">
        <v>1668</v>
      </c>
      <c r="F341" s="85">
        <f>'UNIRI PLAN IZVRŠENJE'!E171+'UNIRI PLAN IZVRŠENJE'!E464</f>
        <v>0</v>
      </c>
      <c r="G341" s="85">
        <f>'UNIRI PLAN IZVRŠENJE'!F171+'UNIRI PLAN IZVRŠENJE'!F464</f>
        <v>0</v>
      </c>
      <c r="H341" s="85">
        <f>'UNIRI PLAN IZVRŠENJE'!G171+'UNIRI PLAN IZVRŠENJE'!G464</f>
        <v>67000</v>
      </c>
      <c r="I341" s="85">
        <f>'UNIRI PLAN IZVRŠENJE'!H171+'UNIRI PLAN IZVRŠENJE'!H464</f>
        <v>66962.490000000005</v>
      </c>
      <c r="J341" s="173" t="e">
        <f t="shared" si="24"/>
        <v>#DIV/0!</v>
      </c>
      <c r="K341" s="173">
        <f t="shared" si="25"/>
        <v>99.944014925373139</v>
      </c>
      <c r="L341" s="142"/>
    </row>
    <row r="342" spans="1:12">
      <c r="A342" s="128"/>
      <c r="B342" s="128">
        <v>42</v>
      </c>
      <c r="C342" s="128"/>
      <c r="D342" s="131"/>
      <c r="E342" s="128" t="s">
        <v>1346</v>
      </c>
      <c r="F342" s="129">
        <f>F343+F352</f>
        <v>62359</v>
      </c>
      <c r="G342" s="129">
        <f>G343+G352</f>
        <v>14000</v>
      </c>
      <c r="H342" s="129">
        <f>H343+H352</f>
        <v>66670</v>
      </c>
      <c r="I342" s="129">
        <f>I343+I352</f>
        <v>62625.880000000005</v>
      </c>
      <c r="J342" s="174">
        <f t="shared" si="24"/>
        <v>100.42797350823459</v>
      </c>
      <c r="K342" s="174">
        <f t="shared" si="25"/>
        <v>93.934123293835313</v>
      </c>
      <c r="L342" s="142"/>
    </row>
    <row r="343" spans="1:12">
      <c r="A343" s="128"/>
      <c r="B343" s="128"/>
      <c r="C343" s="128">
        <v>422</v>
      </c>
      <c r="D343" s="131"/>
      <c r="E343" s="128" t="s">
        <v>1347</v>
      </c>
      <c r="F343" s="129">
        <f>F344+F349+F348+F345+F346+F347</f>
        <v>18664</v>
      </c>
      <c r="G343" s="129">
        <f>G344+G349+G348+G345+G346+G347</f>
        <v>14000</v>
      </c>
      <c r="H343" s="129">
        <f>H344+H349+H348+H345+H346+H347</f>
        <v>66670</v>
      </c>
      <c r="I343" s="129">
        <f>I344+I349+I348+I345+I346+I347</f>
        <v>62625.880000000005</v>
      </c>
      <c r="J343" s="174">
        <f t="shared" si="24"/>
        <v>335.5437205315045</v>
      </c>
      <c r="K343" s="174">
        <f t="shared" si="25"/>
        <v>93.934123293835313</v>
      </c>
      <c r="L343" s="142"/>
    </row>
    <row r="344" spans="1:12">
      <c r="A344" s="128"/>
      <c r="B344" s="128"/>
      <c r="C344" s="128"/>
      <c r="D344" s="131">
        <v>4221</v>
      </c>
      <c r="E344" s="110" t="s">
        <v>1287</v>
      </c>
      <c r="F344" s="85">
        <f>'UNIRI PLAN IZVRŠENJE'!E174+'UNIRI PLAN IZVRŠENJE'!E466</f>
        <v>18664</v>
      </c>
      <c r="G344" s="85">
        <f>'UNIRI PLAN IZVRŠENJE'!F174+'UNIRI PLAN IZVRŠENJE'!F466</f>
        <v>0</v>
      </c>
      <c r="H344" s="85">
        <f>'UNIRI PLAN IZVRŠENJE'!G174+'UNIRI PLAN IZVRŠENJE'!G466</f>
        <v>28270</v>
      </c>
      <c r="I344" s="85">
        <f>'UNIRI PLAN IZVRŠENJE'!H174+'UNIRI PLAN IZVRŠENJE'!H466</f>
        <v>26933.75</v>
      </c>
      <c r="J344" s="173">
        <f t="shared" si="24"/>
        <v>144.30856193741963</v>
      </c>
      <c r="K344" s="173">
        <f t="shared" si="25"/>
        <v>95.273257870534138</v>
      </c>
      <c r="L344" s="142"/>
    </row>
    <row r="345" spans="1:12">
      <c r="A345" s="128"/>
      <c r="B345" s="128"/>
      <c r="C345" s="128"/>
      <c r="D345" s="131">
        <v>4222</v>
      </c>
      <c r="E345" s="110" t="s">
        <v>1303</v>
      </c>
      <c r="F345" s="85">
        <f>'UNIRI PLAN IZVRŠENJE'!E467</f>
        <v>0</v>
      </c>
      <c r="G345" s="85">
        <f>'UNIRI PLAN IZVRŠENJE'!F467</f>
        <v>0</v>
      </c>
      <c r="H345" s="85">
        <f>'UNIRI PLAN IZVRŠENJE'!G467</f>
        <v>0</v>
      </c>
      <c r="I345" s="85">
        <f>'UNIRI PLAN IZVRŠENJE'!H467</f>
        <v>0</v>
      </c>
      <c r="J345" s="173" t="e">
        <f t="shared" si="24"/>
        <v>#DIV/0!</v>
      </c>
      <c r="K345" s="173" t="e">
        <f t="shared" si="25"/>
        <v>#DIV/0!</v>
      </c>
      <c r="L345" s="142"/>
    </row>
    <row r="346" spans="1:12">
      <c r="A346" s="128"/>
      <c r="B346" s="128"/>
      <c r="C346" s="128"/>
      <c r="D346" s="131">
        <v>4223</v>
      </c>
      <c r="E346" s="110" t="s">
        <v>1311</v>
      </c>
      <c r="F346" s="85">
        <f>'UNIRI PLAN IZVRŠENJE'!E468</f>
        <v>0</v>
      </c>
      <c r="G346" s="85">
        <f>'UNIRI PLAN IZVRŠENJE'!F468</f>
        <v>0</v>
      </c>
      <c r="H346" s="85">
        <f>'UNIRI PLAN IZVRŠENJE'!G468</f>
        <v>0</v>
      </c>
      <c r="I346" s="85">
        <f>'UNIRI PLAN IZVRŠENJE'!H468</f>
        <v>0</v>
      </c>
      <c r="J346" s="173" t="e">
        <f t="shared" si="24"/>
        <v>#DIV/0!</v>
      </c>
      <c r="K346" s="173" t="e">
        <f t="shared" si="25"/>
        <v>#DIV/0!</v>
      </c>
      <c r="L346" s="142"/>
    </row>
    <row r="347" spans="1:12">
      <c r="A347" s="128"/>
      <c r="B347" s="128"/>
      <c r="C347" s="128"/>
      <c r="D347" s="131">
        <v>4224</v>
      </c>
      <c r="E347" s="110" t="s">
        <v>1312</v>
      </c>
      <c r="F347" s="85">
        <f>'UNIRI PLAN IZVRŠENJE'!E469</f>
        <v>0</v>
      </c>
      <c r="G347" s="85">
        <f>'UNIRI PLAN IZVRŠENJE'!F469</f>
        <v>0</v>
      </c>
      <c r="H347" s="85">
        <f>'UNIRI PLAN IZVRŠENJE'!G469</f>
        <v>6000</v>
      </c>
      <c r="I347" s="85">
        <f>'UNIRI PLAN IZVRŠENJE'!H469</f>
        <v>4182.66</v>
      </c>
      <c r="J347" s="173" t="e">
        <f t="shared" si="24"/>
        <v>#DIV/0!</v>
      </c>
      <c r="K347" s="173">
        <f t="shared" si="25"/>
        <v>69.710999999999999</v>
      </c>
      <c r="L347" s="142"/>
    </row>
    <row r="348" spans="1:12">
      <c r="A348" s="128"/>
      <c r="B348" s="128"/>
      <c r="C348" s="128"/>
      <c r="D348" s="131">
        <v>4225</v>
      </c>
      <c r="E348" s="110" t="s">
        <v>1313</v>
      </c>
      <c r="F348" s="85">
        <f>'UNIRI PLAN IZVRŠENJE'!E470</f>
        <v>0</v>
      </c>
      <c r="G348" s="85">
        <f>'UNIRI PLAN IZVRŠENJE'!F470</f>
        <v>0</v>
      </c>
      <c r="H348" s="85">
        <f>'UNIRI PLAN IZVRŠENJE'!G470</f>
        <v>32000</v>
      </c>
      <c r="I348" s="85">
        <f>'UNIRI PLAN IZVRŠENJE'!H470</f>
        <v>31130.47</v>
      </c>
      <c r="J348" s="173" t="e">
        <f t="shared" si="24"/>
        <v>#DIV/0!</v>
      </c>
      <c r="K348" s="173">
        <f t="shared" si="25"/>
        <v>97.282718750000015</v>
      </c>
      <c r="L348" s="142"/>
    </row>
    <row r="349" spans="1:12">
      <c r="A349" s="128"/>
      <c r="B349" s="128"/>
      <c r="C349" s="128"/>
      <c r="D349" s="131">
        <v>4227</v>
      </c>
      <c r="E349" s="110" t="s">
        <v>1288</v>
      </c>
      <c r="F349" s="85">
        <f>'UNIRI PLAN IZVRŠENJE'!E173+'UNIRI PLAN IZVRŠENJE'!E471</f>
        <v>0</v>
      </c>
      <c r="G349" s="85">
        <f>'UNIRI PLAN IZVRŠENJE'!F173+'UNIRI PLAN IZVRŠENJE'!F471</f>
        <v>14000</v>
      </c>
      <c r="H349" s="85">
        <f>'UNIRI PLAN IZVRŠENJE'!G173+'UNIRI PLAN IZVRŠENJE'!G471</f>
        <v>400</v>
      </c>
      <c r="I349" s="85">
        <f>'UNIRI PLAN IZVRŠENJE'!H173+'UNIRI PLAN IZVRŠENJE'!H471</f>
        <v>379</v>
      </c>
      <c r="J349" s="173" t="e">
        <f t="shared" si="24"/>
        <v>#DIV/0!</v>
      </c>
      <c r="K349" s="173">
        <f t="shared" si="25"/>
        <v>94.75</v>
      </c>
      <c r="L349" s="142"/>
    </row>
    <row r="350" spans="1:12" s="137" customFormat="1">
      <c r="A350" s="128"/>
      <c r="B350" s="128"/>
      <c r="C350" s="128">
        <v>424</v>
      </c>
      <c r="D350" s="131"/>
      <c r="E350" s="128" t="s">
        <v>1348</v>
      </c>
      <c r="F350" s="129">
        <f>F351</f>
        <v>0</v>
      </c>
      <c r="G350" s="129">
        <f>G351</f>
        <v>0</v>
      </c>
      <c r="H350" s="129">
        <f>H351</f>
        <v>0</v>
      </c>
      <c r="I350" s="129">
        <f>I351</f>
        <v>0</v>
      </c>
      <c r="J350" s="174" t="e">
        <f t="shared" si="24"/>
        <v>#DIV/0!</v>
      </c>
      <c r="K350" s="174" t="e">
        <f t="shared" si="25"/>
        <v>#DIV/0!</v>
      </c>
      <c r="L350" s="143"/>
    </row>
    <row r="351" spans="1:12">
      <c r="A351" s="128"/>
      <c r="B351" s="128"/>
      <c r="C351" s="128"/>
      <c r="D351" s="131">
        <v>4241</v>
      </c>
      <c r="E351" s="110" t="s">
        <v>1411</v>
      </c>
      <c r="F351" s="85">
        <f>'UNIRI PLAN IZVRŠENJE'!E472</f>
        <v>0</v>
      </c>
      <c r="G351" s="85">
        <f>'UNIRI PLAN IZVRŠENJE'!F472</f>
        <v>0</v>
      </c>
      <c r="H351" s="85">
        <f>'UNIRI PLAN IZVRŠENJE'!G472</f>
        <v>0</v>
      </c>
      <c r="I351" s="85">
        <f>'UNIRI PLAN IZVRŠENJE'!H472</f>
        <v>0</v>
      </c>
      <c r="J351" s="173" t="e">
        <f t="shared" si="24"/>
        <v>#DIV/0!</v>
      </c>
      <c r="K351" s="173" t="e">
        <f t="shared" si="25"/>
        <v>#DIV/0!</v>
      </c>
      <c r="L351" s="142"/>
    </row>
    <row r="352" spans="1:12" s="137" customFormat="1">
      <c r="A352" s="128"/>
      <c r="B352" s="128"/>
      <c r="C352" s="128">
        <v>426</v>
      </c>
      <c r="D352" s="131"/>
      <c r="E352" s="128" t="s">
        <v>1348</v>
      </c>
      <c r="F352" s="129">
        <f>F353</f>
        <v>43695</v>
      </c>
      <c r="G352" s="129">
        <f>G353</f>
        <v>0</v>
      </c>
      <c r="H352" s="129">
        <f>H353</f>
        <v>0</v>
      </c>
      <c r="I352" s="129">
        <f>I353</f>
        <v>0</v>
      </c>
      <c r="J352" s="174">
        <f t="shared" si="24"/>
        <v>0</v>
      </c>
      <c r="K352" s="174" t="e">
        <f t="shared" si="25"/>
        <v>#DIV/0!</v>
      </c>
      <c r="L352" s="143"/>
    </row>
    <row r="353" spans="1:12">
      <c r="A353" s="128"/>
      <c r="B353" s="128"/>
      <c r="C353" s="128"/>
      <c r="D353" s="131">
        <v>4262</v>
      </c>
      <c r="E353" s="110">
        <f>SUM(E354:E378)</f>
        <v>0</v>
      </c>
      <c r="F353" s="85">
        <f>'UNIRI PLAN IZVRŠENJE'!E473</f>
        <v>43695</v>
      </c>
      <c r="G353" s="85">
        <f>'UNIRI PLAN IZVRŠENJE'!F473</f>
        <v>0</v>
      </c>
      <c r="H353" s="85">
        <f>'UNIRI PLAN IZVRŠENJE'!G473</f>
        <v>0</v>
      </c>
      <c r="I353" s="85">
        <f>'UNIRI PLAN IZVRŠENJE'!H473</f>
        <v>0</v>
      </c>
      <c r="J353" s="173">
        <f t="shared" si="24"/>
        <v>0</v>
      </c>
      <c r="K353" s="173" t="e">
        <f t="shared" si="25"/>
        <v>#DIV/0!</v>
      </c>
      <c r="L353" s="142"/>
    </row>
    <row r="354" spans="1:12">
      <c r="A354" s="125"/>
      <c r="B354" s="125"/>
      <c r="C354" s="125"/>
      <c r="D354" s="145"/>
      <c r="E354" s="54" t="s">
        <v>174</v>
      </c>
      <c r="F354" s="89">
        <f>F355+F404</f>
        <v>215697.25</v>
      </c>
      <c r="G354" s="89">
        <f>G355+G404</f>
        <v>122279.05799986726</v>
      </c>
      <c r="H354" s="89">
        <f>H355+H404</f>
        <v>186054</v>
      </c>
      <c r="I354" s="89">
        <f>I355+I404</f>
        <v>179877.50999999998</v>
      </c>
      <c r="J354" s="286">
        <f t="shared" si="24"/>
        <v>83.39351104383573</v>
      </c>
      <c r="K354" s="286">
        <f t="shared" si="25"/>
        <v>96.680270244122667</v>
      </c>
    </row>
    <row r="355" spans="1:12">
      <c r="A355" s="128">
        <v>3</v>
      </c>
      <c r="B355" s="128"/>
      <c r="C355" s="128"/>
      <c r="D355" s="131"/>
      <c r="E355" s="128" t="s">
        <v>1358</v>
      </c>
      <c r="F355" s="129">
        <f>F356+F364+F389+F398+F401+F393</f>
        <v>141285.19</v>
      </c>
      <c r="G355" s="129">
        <f>G356+G364+G389+G398+G401+G393</f>
        <v>122279.05799986726</v>
      </c>
      <c r="H355" s="129">
        <f>H356+H364+H389+H398+H401+H393</f>
        <v>182693</v>
      </c>
      <c r="I355" s="129">
        <f>I356+I364+I389+I398+I401+I393</f>
        <v>177476.21</v>
      </c>
      <c r="J355" s="174">
        <f t="shared" si="24"/>
        <v>125.61557938238252</v>
      </c>
      <c r="K355" s="174">
        <f t="shared" si="25"/>
        <v>97.144504715561069</v>
      </c>
    </row>
    <row r="356" spans="1:12">
      <c r="A356" s="128"/>
      <c r="B356" s="128">
        <v>31</v>
      </c>
      <c r="C356" s="128"/>
      <c r="D356" s="131"/>
      <c r="E356" s="128" t="s">
        <v>1321</v>
      </c>
      <c r="F356" s="129">
        <f>F357+F360+F362</f>
        <v>87242.57</v>
      </c>
      <c r="G356" s="129">
        <f>G357+G360+G362</f>
        <v>77457.264582918564</v>
      </c>
      <c r="H356" s="129">
        <f>H357+H360+H362</f>
        <v>116962</v>
      </c>
      <c r="I356" s="129">
        <f>I357+I360+I362</f>
        <v>116989.98999999999</v>
      </c>
      <c r="J356" s="174">
        <f t="shared" si="24"/>
        <v>134.09736783315759</v>
      </c>
      <c r="K356" s="174">
        <f t="shared" si="25"/>
        <v>100.02393084933567</v>
      </c>
    </row>
    <row r="357" spans="1:12">
      <c r="A357" s="128"/>
      <c r="B357" s="128"/>
      <c r="C357" s="128">
        <v>311</v>
      </c>
      <c r="D357" s="131"/>
      <c r="E357" s="128" t="s">
        <v>1293</v>
      </c>
      <c r="F357" s="129">
        <f>F358+F359</f>
        <v>74015.600000000006</v>
      </c>
      <c r="G357" s="129">
        <f>G358+G359</f>
        <v>64882.716105912798</v>
      </c>
      <c r="H357" s="129">
        <f>H358+H359</f>
        <v>99967</v>
      </c>
      <c r="I357" s="129">
        <f>I358+I359</f>
        <v>99997.28</v>
      </c>
      <c r="J357" s="174">
        <f t="shared" si="24"/>
        <v>135.10297829106295</v>
      </c>
      <c r="K357" s="174">
        <f t="shared" si="25"/>
        <v>100.03028999569858</v>
      </c>
    </row>
    <row r="358" spans="1:12">
      <c r="A358" s="128"/>
      <c r="B358" s="128"/>
      <c r="C358" s="128"/>
      <c r="D358" s="131">
        <v>3111</v>
      </c>
      <c r="E358" s="110" t="s">
        <v>1293</v>
      </c>
      <c r="F358" s="85">
        <f>'UNIRI PLAN IZVRŠENJE'!E477+'UNIRI PLAN IZVRŠENJE'!E178</f>
        <v>73868.600000000006</v>
      </c>
      <c r="G358" s="85">
        <f>'UNIRI PLAN IZVRŠENJE'!F477+'UNIRI PLAN IZVRŠENJE'!F178</f>
        <v>64617.270489083545</v>
      </c>
      <c r="H358" s="85">
        <f>'UNIRI PLAN IZVRŠENJE'!G477+'UNIRI PLAN IZVRŠENJE'!G178</f>
        <v>99367</v>
      </c>
      <c r="I358" s="85">
        <f>'UNIRI PLAN IZVRŠENJE'!H477+'UNIRI PLAN IZVRŠENJE'!H178</f>
        <v>99433.58</v>
      </c>
      <c r="J358" s="173">
        <f t="shared" si="24"/>
        <v>134.60872413989165</v>
      </c>
      <c r="K358" s="173">
        <f t="shared" si="25"/>
        <v>100.06700413618204</v>
      </c>
    </row>
    <row r="359" spans="1:12">
      <c r="A359" s="128"/>
      <c r="B359" s="128"/>
      <c r="C359" s="128"/>
      <c r="D359" s="131">
        <v>3112</v>
      </c>
      <c r="E359" s="110" t="s">
        <v>1569</v>
      </c>
      <c r="F359" s="85">
        <f>'UNIRI PLAN IZVRŠENJE'!E478</f>
        <v>147</v>
      </c>
      <c r="G359" s="85">
        <f>'UNIRI PLAN IZVRŠENJE'!F478</f>
        <v>265.44561682925212</v>
      </c>
      <c r="H359" s="85">
        <f>'UNIRI PLAN IZVRŠENJE'!G478</f>
        <v>600</v>
      </c>
      <c r="I359" s="85">
        <f>'UNIRI PLAN IZVRŠENJE'!H478</f>
        <v>563.70000000000005</v>
      </c>
      <c r="J359" s="173">
        <f t="shared" si="24"/>
        <v>383.4693877551021</v>
      </c>
      <c r="K359" s="173">
        <f t="shared" si="25"/>
        <v>93.950000000000017</v>
      </c>
    </row>
    <row r="360" spans="1:12" s="137" customFormat="1">
      <c r="A360" s="128"/>
      <c r="B360" s="128"/>
      <c r="C360" s="128">
        <v>312</v>
      </c>
      <c r="D360" s="131"/>
      <c r="E360" s="128" t="s">
        <v>1294</v>
      </c>
      <c r="F360" s="129">
        <f>F361</f>
        <v>1038.26</v>
      </c>
      <c r="G360" s="129">
        <f>G361</f>
        <v>1148.1684252438781</v>
      </c>
      <c r="H360" s="129">
        <f>H361</f>
        <v>600</v>
      </c>
      <c r="I360" s="129">
        <f>I361</f>
        <v>600</v>
      </c>
      <c r="J360" s="174">
        <f t="shared" si="24"/>
        <v>57.788993123109819</v>
      </c>
      <c r="K360" s="174">
        <f t="shared" si="25"/>
        <v>100</v>
      </c>
    </row>
    <row r="361" spans="1:12">
      <c r="A361" s="128"/>
      <c r="B361" s="128"/>
      <c r="C361" s="128"/>
      <c r="D361" s="131">
        <v>3121</v>
      </c>
      <c r="E361" s="110" t="s">
        <v>1294</v>
      </c>
      <c r="F361" s="85">
        <f>'UNIRI PLAN IZVRŠENJE'!E179+'UNIRI PLAN IZVRŠENJE'!E479</f>
        <v>1038.26</v>
      </c>
      <c r="G361" s="85">
        <f>'UNIRI PLAN IZVRŠENJE'!F179+'UNIRI PLAN IZVRŠENJE'!F479</f>
        <v>1148.1684252438781</v>
      </c>
      <c r="H361" s="85">
        <f>'UNIRI PLAN IZVRŠENJE'!G179+'UNIRI PLAN IZVRŠENJE'!G479</f>
        <v>600</v>
      </c>
      <c r="I361" s="85">
        <f>'UNIRI PLAN IZVRŠENJE'!H179+'UNIRI PLAN IZVRŠENJE'!H479</f>
        <v>600</v>
      </c>
      <c r="J361" s="173">
        <f t="shared" si="24"/>
        <v>57.788993123109819</v>
      </c>
      <c r="K361" s="173">
        <f t="shared" si="25"/>
        <v>100</v>
      </c>
    </row>
    <row r="362" spans="1:12">
      <c r="A362" s="128"/>
      <c r="B362" s="128"/>
      <c r="C362" s="128">
        <v>313</v>
      </c>
      <c r="D362" s="131"/>
      <c r="E362" s="128" t="s">
        <v>1322</v>
      </c>
      <c r="F362" s="129">
        <f>F363</f>
        <v>12188.710000000001</v>
      </c>
      <c r="G362" s="129">
        <f t="shared" ref="G362:I362" si="29">G363</f>
        <v>11426.380051761895</v>
      </c>
      <c r="H362" s="129">
        <f t="shared" si="29"/>
        <v>16395</v>
      </c>
      <c r="I362" s="129">
        <f t="shared" si="29"/>
        <v>16392.71</v>
      </c>
      <c r="J362" s="174">
        <f t="shared" si="24"/>
        <v>134.4909346436169</v>
      </c>
      <c r="K362" s="174">
        <f t="shared" si="25"/>
        <v>99.986032326928935</v>
      </c>
    </row>
    <row r="363" spans="1:12">
      <c r="A363" s="128"/>
      <c r="B363" s="128"/>
      <c r="C363" s="128"/>
      <c r="D363" s="131">
        <v>3132</v>
      </c>
      <c r="E363" s="110" t="s">
        <v>1356</v>
      </c>
      <c r="F363" s="85">
        <f>'UNIRI PLAN IZVRŠENJE'!E480+'UNIRI PLAN IZVRŠENJE'!E180</f>
        <v>12188.710000000001</v>
      </c>
      <c r="G363" s="85">
        <f>'UNIRI PLAN IZVRŠENJE'!F480+'UNIRI PLAN IZVRŠENJE'!F180</f>
        <v>11426.380051761895</v>
      </c>
      <c r="H363" s="85">
        <f>'UNIRI PLAN IZVRŠENJE'!G480+'UNIRI PLAN IZVRŠENJE'!G180</f>
        <v>16395</v>
      </c>
      <c r="I363" s="85">
        <f>'UNIRI PLAN IZVRŠENJE'!H480+'UNIRI PLAN IZVRŠENJE'!H180</f>
        <v>16392.71</v>
      </c>
      <c r="J363" s="173">
        <f t="shared" si="24"/>
        <v>134.4909346436169</v>
      </c>
      <c r="K363" s="173">
        <f t="shared" si="25"/>
        <v>99.986032326928935</v>
      </c>
    </row>
    <row r="364" spans="1:12">
      <c r="A364" s="128"/>
      <c r="B364" s="128">
        <v>32</v>
      </c>
      <c r="C364" s="128"/>
      <c r="D364" s="131"/>
      <c r="E364" s="128" t="s">
        <v>1323</v>
      </c>
      <c r="F364" s="129">
        <f>F365+F369+F374+F382+F384</f>
        <v>43564.619999999995</v>
      </c>
      <c r="G364" s="129">
        <f>G365+G369+G374+G382+G384</f>
        <v>43826.372353839011</v>
      </c>
      <c r="H364" s="129">
        <f>H365+H369+H374+H382+H384</f>
        <v>65731</v>
      </c>
      <c r="I364" s="129">
        <f>I365+I369+I374+I382+I384</f>
        <v>60486.22</v>
      </c>
      <c r="J364" s="174">
        <f t="shared" si="24"/>
        <v>138.84252863906539</v>
      </c>
      <c r="K364" s="174">
        <f t="shared" si="25"/>
        <v>92.020842524836084</v>
      </c>
    </row>
    <row r="365" spans="1:12">
      <c r="A365" s="128"/>
      <c r="B365" s="128"/>
      <c r="C365" s="128">
        <v>321</v>
      </c>
      <c r="D365" s="131"/>
      <c r="E365" s="128" t="s">
        <v>1324</v>
      </c>
      <c r="F365" s="129">
        <f>SUM(F366:F368)</f>
        <v>21989.03</v>
      </c>
      <c r="G365" s="129">
        <f>SUM(G366:G368)</f>
        <v>12211.042205853075</v>
      </c>
      <c r="H365" s="129">
        <f>SUM(H366:H368)</f>
        <v>29153</v>
      </c>
      <c r="I365" s="129">
        <f>SUM(I366:I368)</f>
        <v>29143.699999999997</v>
      </c>
      <c r="J365" s="174">
        <f t="shared" si="24"/>
        <v>132.53745162928971</v>
      </c>
      <c r="K365" s="174">
        <f t="shared" si="25"/>
        <v>99.968099337975502</v>
      </c>
    </row>
    <row r="366" spans="1:12">
      <c r="A366" s="128"/>
      <c r="B366" s="128"/>
      <c r="C366" s="128"/>
      <c r="D366" s="131">
        <v>3211</v>
      </c>
      <c r="E366" s="110" t="s">
        <v>1264</v>
      </c>
      <c r="F366" s="85">
        <f>'UNIRI PLAN IZVRŠENJE'!E483+'UNIRI PLAN IZVRŠENJE'!E182</f>
        <v>18476.03</v>
      </c>
      <c r="G366" s="85">
        <f>'UNIRI PLAN IZVRŠENJE'!F483+'UNIRI PLAN IZVRŠENJE'!F182</f>
        <v>8892.9719954874236</v>
      </c>
      <c r="H366" s="85">
        <f>'UNIRI PLAN IZVRŠENJE'!G483+'UNIRI PLAN IZVRŠENJE'!G182</f>
        <v>24408</v>
      </c>
      <c r="I366" s="85">
        <f>'UNIRI PLAN IZVRŠENJE'!H483+'UNIRI PLAN IZVRŠENJE'!H182</f>
        <v>24331.439999999999</v>
      </c>
      <c r="J366" s="173">
        <f t="shared" si="24"/>
        <v>131.69192732421413</v>
      </c>
      <c r="K366" s="173">
        <f t="shared" si="25"/>
        <v>99.686332350049156</v>
      </c>
    </row>
    <row r="367" spans="1:12">
      <c r="A367" s="128"/>
      <c r="B367" s="128"/>
      <c r="C367" s="128"/>
      <c r="D367" s="131">
        <v>3212</v>
      </c>
      <c r="E367" s="110" t="s">
        <v>1315</v>
      </c>
      <c r="F367" s="85">
        <f>'UNIRI PLAN IZVRŠENJE'!E183+'UNIRI PLAN IZVRŠENJE'!E484</f>
        <v>670</v>
      </c>
      <c r="G367" s="85">
        <f>'UNIRI PLAN IZVRŠENJE'!F183+'UNIRI PLAN IZVRŠENJE'!F484</f>
        <v>0</v>
      </c>
      <c r="H367" s="85">
        <f>'UNIRI PLAN IZVRŠENJE'!G183+'UNIRI PLAN IZVRŠENJE'!G484</f>
        <v>2000</v>
      </c>
      <c r="I367" s="85">
        <f>'UNIRI PLAN IZVRŠENJE'!H183+'UNIRI PLAN IZVRŠENJE'!H484</f>
        <v>1957.01</v>
      </c>
      <c r="J367" s="173">
        <f t="shared" si="24"/>
        <v>292.09104477611942</v>
      </c>
      <c r="K367" s="173">
        <f t="shared" si="25"/>
        <v>97.850499999999997</v>
      </c>
    </row>
    <row r="368" spans="1:12">
      <c r="A368" s="128"/>
      <c r="B368" s="128"/>
      <c r="C368" s="128"/>
      <c r="D368" s="131">
        <v>3213</v>
      </c>
      <c r="E368" s="110" t="s">
        <v>1266</v>
      </c>
      <c r="F368" s="85">
        <f>'UNIRI PLAN IZVRŠENJE'!E485+'UNIRI PLAN IZVRŠENJE'!E184</f>
        <v>2843</v>
      </c>
      <c r="G368" s="85">
        <f>'UNIRI PLAN IZVRŠENJE'!F485+'UNIRI PLAN IZVRŠENJE'!F184</f>
        <v>3318.0702103656513</v>
      </c>
      <c r="H368" s="85">
        <f>'UNIRI PLAN IZVRŠENJE'!G485+'UNIRI PLAN IZVRŠENJE'!G184</f>
        <v>2745</v>
      </c>
      <c r="I368" s="85">
        <f>'UNIRI PLAN IZVRŠENJE'!H485+'UNIRI PLAN IZVRŠENJE'!H184</f>
        <v>2855.25</v>
      </c>
      <c r="J368" s="173">
        <f t="shared" si="24"/>
        <v>100.43088287020751</v>
      </c>
      <c r="K368" s="173">
        <f t="shared" si="25"/>
        <v>104.01639344262294</v>
      </c>
    </row>
    <row r="369" spans="1:11">
      <c r="A369" s="128"/>
      <c r="B369" s="128"/>
      <c r="C369" s="128">
        <v>322</v>
      </c>
      <c r="D369" s="131"/>
      <c r="E369" s="128" t="s">
        <v>1341</v>
      </c>
      <c r="F369" s="129">
        <f>SUM(F370:F373)</f>
        <v>612</v>
      </c>
      <c r="G369" s="129">
        <f>SUM(G370:G373)</f>
        <v>19908.421262193908</v>
      </c>
      <c r="H369" s="129">
        <f>SUM(H370:H373)</f>
        <v>450</v>
      </c>
      <c r="I369" s="129">
        <f>SUM(I370:I373)</f>
        <v>601.55999999999995</v>
      </c>
      <c r="J369" s="174">
        <f t="shared" si="24"/>
        <v>98.294117647058812</v>
      </c>
      <c r="K369" s="174">
        <f t="shared" si="25"/>
        <v>133.68</v>
      </c>
    </row>
    <row r="370" spans="1:11">
      <c r="A370" s="128"/>
      <c r="B370" s="128"/>
      <c r="C370" s="128"/>
      <c r="D370" s="131">
        <v>3221</v>
      </c>
      <c r="E370" s="110" t="s">
        <v>1267</v>
      </c>
      <c r="F370" s="85">
        <f>'UNIRI PLAN IZVRŠENJE'!E486+'UNIRI PLAN IZVRŠENJE'!E185</f>
        <v>76</v>
      </c>
      <c r="G370" s="85">
        <f>'UNIRI PLAN IZVRŠENJE'!F486+'UNIRI PLAN IZVRŠENJE'!F185</f>
        <v>0</v>
      </c>
      <c r="H370" s="85">
        <f>'UNIRI PLAN IZVRŠENJE'!G486+'UNIRI PLAN IZVRŠENJE'!G185</f>
        <v>50</v>
      </c>
      <c r="I370" s="85">
        <f>'UNIRI PLAN IZVRŠENJE'!H486+'UNIRI PLAN IZVRŠENJE'!H185</f>
        <v>31.79</v>
      </c>
      <c r="J370" s="173">
        <f t="shared" si="24"/>
        <v>41.828947368421048</v>
      </c>
      <c r="K370" s="173">
        <f t="shared" si="25"/>
        <v>63.580000000000005</v>
      </c>
    </row>
    <row r="371" spans="1:11">
      <c r="A371" s="128"/>
      <c r="B371" s="128"/>
      <c r="C371" s="128"/>
      <c r="D371" s="131">
        <v>3222</v>
      </c>
      <c r="E371" s="110" t="s">
        <v>1268</v>
      </c>
      <c r="F371" s="85">
        <f>'UNIRI PLAN IZVRŠENJE'!E487</f>
        <v>486</v>
      </c>
      <c r="G371" s="85">
        <f>'UNIRI PLAN IZVRŠENJE'!F487</f>
        <v>0</v>
      </c>
      <c r="H371" s="85">
        <f>'UNIRI PLAN IZVRŠENJE'!G487</f>
        <v>0</v>
      </c>
      <c r="I371" s="85">
        <f>'UNIRI PLAN IZVRŠENJE'!H487</f>
        <v>0</v>
      </c>
      <c r="J371" s="173">
        <f t="shared" si="24"/>
        <v>0</v>
      </c>
      <c r="K371" s="173" t="e">
        <f t="shared" si="25"/>
        <v>#DIV/0!</v>
      </c>
    </row>
    <row r="372" spans="1:11">
      <c r="A372" s="128"/>
      <c r="B372" s="128"/>
      <c r="C372" s="128"/>
      <c r="D372" s="131">
        <v>3223</v>
      </c>
      <c r="E372" s="110" t="s">
        <v>1269</v>
      </c>
      <c r="F372" s="85">
        <f>'UNIRI PLAN IZVRŠENJE'!E488</f>
        <v>0</v>
      </c>
      <c r="G372" s="85">
        <f>'UNIRI PLAN IZVRŠENJE'!F488</f>
        <v>0</v>
      </c>
      <c r="H372" s="85">
        <f>'UNIRI PLAN IZVRŠENJE'!G488</f>
        <v>0</v>
      </c>
      <c r="I372" s="85">
        <f>'UNIRI PLAN IZVRŠENJE'!H488</f>
        <v>0</v>
      </c>
      <c r="J372" s="173" t="e">
        <f t="shared" si="24"/>
        <v>#DIV/0!</v>
      </c>
      <c r="K372" s="173" t="e">
        <f t="shared" si="25"/>
        <v>#DIV/0!</v>
      </c>
    </row>
    <row r="373" spans="1:11">
      <c r="A373" s="128"/>
      <c r="B373" s="128"/>
      <c r="C373" s="128"/>
      <c r="D373" s="131">
        <v>3224</v>
      </c>
      <c r="E373" s="110" t="s">
        <v>1413</v>
      </c>
      <c r="F373" s="85">
        <f>'UNIRI PLAN IZVRŠENJE'!E489</f>
        <v>50</v>
      </c>
      <c r="G373" s="85">
        <f>'UNIRI PLAN IZVRŠENJE'!F489</f>
        <v>19908.421262193908</v>
      </c>
      <c r="H373" s="85">
        <f>'UNIRI PLAN IZVRŠENJE'!G489</f>
        <v>400</v>
      </c>
      <c r="I373" s="85">
        <f>'UNIRI PLAN IZVRŠENJE'!H489</f>
        <v>569.77</v>
      </c>
      <c r="J373" s="173">
        <f t="shared" si="24"/>
        <v>1139.54</v>
      </c>
      <c r="K373" s="173">
        <f t="shared" si="25"/>
        <v>142.4425</v>
      </c>
    </row>
    <row r="374" spans="1:11">
      <c r="A374" s="128"/>
      <c r="B374" s="128"/>
      <c r="C374" s="128">
        <v>323</v>
      </c>
      <c r="D374" s="131"/>
      <c r="E374" s="128" t="s">
        <v>1342</v>
      </c>
      <c r="F374" s="129">
        <f>SUM(F375:F381)</f>
        <v>15901.59</v>
      </c>
      <c r="G374" s="129">
        <f>SUM(G375:G381)</f>
        <v>11043.294843718893</v>
      </c>
      <c r="H374" s="129">
        <f>SUM(H375:H381)</f>
        <v>27128</v>
      </c>
      <c r="I374" s="129">
        <f>SUM(I375:I381)</f>
        <v>22704.629999999997</v>
      </c>
      <c r="J374" s="174">
        <f t="shared" si="24"/>
        <v>142.78213688065154</v>
      </c>
      <c r="K374" s="174">
        <f t="shared" si="25"/>
        <v>83.694448540253603</v>
      </c>
    </row>
    <row r="375" spans="1:11">
      <c r="A375" s="128"/>
      <c r="B375" s="128"/>
      <c r="C375" s="128"/>
      <c r="D375" s="131">
        <v>3231</v>
      </c>
      <c r="E375" s="110" t="s">
        <v>1272</v>
      </c>
      <c r="F375" s="85">
        <f>'UNIRI PLAN IZVRŠENJE'!E490+'UNIRI PLAN IZVRŠENJE'!E186</f>
        <v>630.87</v>
      </c>
      <c r="G375" s="85">
        <f>'UNIRI PLAN IZVRŠENJE'!F490+'UNIRI PLAN IZVRŠENJE'!F186</f>
        <v>0</v>
      </c>
      <c r="H375" s="85">
        <f>'UNIRI PLAN IZVRŠENJE'!G490+'UNIRI PLAN IZVRŠENJE'!G186</f>
        <v>0</v>
      </c>
      <c r="I375" s="85">
        <f>'UNIRI PLAN IZVRŠENJE'!H490+'UNIRI PLAN IZVRŠENJE'!H186</f>
        <v>0</v>
      </c>
      <c r="J375" s="173">
        <f t="shared" si="24"/>
        <v>0</v>
      </c>
      <c r="K375" s="173" t="e">
        <f t="shared" si="25"/>
        <v>#DIV/0!</v>
      </c>
    </row>
    <row r="376" spans="1:11">
      <c r="A376" s="128"/>
      <c r="B376" s="128"/>
      <c r="C376" s="128"/>
      <c r="D376" s="131">
        <v>3232</v>
      </c>
      <c r="E376" s="110" t="s">
        <v>1273</v>
      </c>
      <c r="F376" s="85">
        <f>'UNIRI PLAN IZVRŠENJE'!E491</f>
        <v>0</v>
      </c>
      <c r="G376" s="85">
        <f>'UNIRI PLAN IZVRŠENJE'!F491</f>
        <v>0</v>
      </c>
      <c r="H376" s="85">
        <f>'UNIRI PLAN IZVRŠENJE'!G491</f>
        <v>2000</v>
      </c>
      <c r="I376" s="85">
        <f>'UNIRI PLAN IZVRŠENJE'!H491</f>
        <v>3526.86</v>
      </c>
      <c r="J376" s="173" t="e">
        <f t="shared" si="24"/>
        <v>#DIV/0!</v>
      </c>
      <c r="K376" s="173">
        <f t="shared" si="25"/>
        <v>176.34300000000002</v>
      </c>
    </row>
    <row r="377" spans="1:11">
      <c r="A377" s="128"/>
      <c r="B377" s="128"/>
      <c r="C377" s="128"/>
      <c r="D377" s="131">
        <v>3233</v>
      </c>
      <c r="E377" s="110" t="s">
        <v>1274</v>
      </c>
      <c r="F377" s="85">
        <f>'UNIRI PLAN IZVRŠENJE'!E492+'UNIRI PLAN IZVRŠENJE'!E187</f>
        <v>4080.72</v>
      </c>
      <c r="G377" s="85">
        <f>'UNIRI PLAN IZVRŠENJE'!F492+'UNIRI PLAN IZVRŠENJE'!F187</f>
        <v>0</v>
      </c>
      <c r="H377" s="85">
        <f>'UNIRI PLAN IZVRŠENJE'!G492+'UNIRI PLAN IZVRŠENJE'!G187</f>
        <v>800</v>
      </c>
      <c r="I377" s="85">
        <f>'UNIRI PLAN IZVRŠENJE'!H492+'UNIRI PLAN IZVRŠENJE'!H187</f>
        <v>730.59</v>
      </c>
      <c r="J377" s="173">
        <f t="shared" si="24"/>
        <v>17.903458213256485</v>
      </c>
      <c r="K377" s="173">
        <f t="shared" si="25"/>
        <v>91.323750000000004</v>
      </c>
    </row>
    <row r="378" spans="1:11">
      <c r="A378" s="128"/>
      <c r="B378" s="128"/>
      <c r="C378" s="128"/>
      <c r="D378" s="131">
        <v>3235</v>
      </c>
      <c r="E378" s="110" t="s">
        <v>1276</v>
      </c>
      <c r="F378" s="85">
        <f>'UNIRI PLAN IZVRŠENJE'!E493+'UNIRI PLAN IZVRŠENJE'!E188</f>
        <v>70</v>
      </c>
      <c r="G378" s="85">
        <f>'UNIRI PLAN IZVRŠENJE'!F493+'UNIRI PLAN IZVRŠENJE'!F188</f>
        <v>1061.7824673170085</v>
      </c>
      <c r="H378" s="85">
        <f>'UNIRI PLAN IZVRŠENJE'!G493+'UNIRI PLAN IZVRŠENJE'!G188</f>
        <v>200</v>
      </c>
      <c r="I378" s="85">
        <f>'UNIRI PLAN IZVRŠENJE'!H493+'UNIRI PLAN IZVRŠENJE'!H188</f>
        <v>636.21</v>
      </c>
      <c r="J378" s="173">
        <f t="shared" si="24"/>
        <v>908.87142857142851</v>
      </c>
      <c r="K378" s="173">
        <f t="shared" si="25"/>
        <v>318.10500000000002</v>
      </c>
    </row>
    <row r="379" spans="1:11">
      <c r="A379" s="128"/>
      <c r="B379" s="128"/>
      <c r="C379" s="128"/>
      <c r="D379" s="131">
        <v>3237</v>
      </c>
      <c r="E379" s="110" t="s">
        <v>1278</v>
      </c>
      <c r="F379" s="85">
        <f>'UNIRI PLAN IZVRŠENJE'!E189+'UNIRI PLAN IZVRŠENJE'!E494</f>
        <v>2729</v>
      </c>
      <c r="G379" s="85">
        <f>'UNIRI PLAN IZVRŠENJE'!F189+'UNIRI PLAN IZVRŠENJE'!F494</f>
        <v>3676.7930187802776</v>
      </c>
      <c r="H379" s="85">
        <f>'UNIRI PLAN IZVRŠENJE'!G189+'UNIRI PLAN IZVRŠENJE'!G494</f>
        <v>13034</v>
      </c>
      <c r="I379" s="85">
        <f>'UNIRI PLAN IZVRŠENJE'!H189+'UNIRI PLAN IZVRŠENJE'!H494</f>
        <v>10282.64</v>
      </c>
      <c r="J379" s="173">
        <f t="shared" si="24"/>
        <v>376.79149871747893</v>
      </c>
      <c r="K379" s="173">
        <f t="shared" si="25"/>
        <v>78.890900721190732</v>
      </c>
    </row>
    <row r="380" spans="1:11">
      <c r="A380" s="128"/>
      <c r="B380" s="128"/>
      <c r="C380" s="128"/>
      <c r="D380" s="131">
        <v>3238</v>
      </c>
      <c r="E380" s="110" t="s">
        <v>1279</v>
      </c>
      <c r="F380" s="85">
        <f>'UNIRI PLAN IZVRŠENJE'!E190</f>
        <v>0</v>
      </c>
      <c r="G380" s="85">
        <f>'UNIRI PLAN IZVRŠENJE'!F190</f>
        <v>0</v>
      </c>
      <c r="H380" s="85">
        <f>'UNIRI PLAN IZVRŠENJE'!G190</f>
        <v>1330</v>
      </c>
      <c r="I380" s="85">
        <f>'UNIRI PLAN IZVRŠENJE'!H190</f>
        <v>1330</v>
      </c>
      <c r="J380" s="173" t="e">
        <f t="shared" si="24"/>
        <v>#DIV/0!</v>
      </c>
      <c r="K380" s="173">
        <f t="shared" si="25"/>
        <v>100</v>
      </c>
    </row>
    <row r="381" spans="1:11">
      <c r="A381" s="128"/>
      <c r="B381" s="128"/>
      <c r="C381" s="128"/>
      <c r="D381" s="131">
        <v>3239</v>
      </c>
      <c r="E381" s="110" t="s">
        <v>1280</v>
      </c>
      <c r="F381" s="85">
        <f>'UNIRI PLAN IZVRŠENJE'!E191+'UNIRI PLAN IZVRŠENJE'!E495</f>
        <v>8391</v>
      </c>
      <c r="G381" s="85">
        <f>'UNIRI PLAN IZVRŠENJE'!F191+'UNIRI PLAN IZVRŠENJE'!F495</f>
        <v>6304.7193576216068</v>
      </c>
      <c r="H381" s="85">
        <f>'UNIRI PLAN IZVRŠENJE'!G191+'UNIRI PLAN IZVRŠENJE'!G495</f>
        <v>9764</v>
      </c>
      <c r="I381" s="85">
        <f>'UNIRI PLAN IZVRŠENJE'!H191+'UNIRI PLAN IZVRŠENJE'!H495</f>
        <v>6198.33</v>
      </c>
      <c r="J381" s="173">
        <f t="shared" si="24"/>
        <v>73.868787987129068</v>
      </c>
      <c r="K381" s="173">
        <f t="shared" si="25"/>
        <v>63.481462515362551</v>
      </c>
    </row>
    <row r="382" spans="1:11">
      <c r="A382" s="128"/>
      <c r="B382" s="128"/>
      <c r="C382" s="128">
        <v>324</v>
      </c>
      <c r="D382" s="131"/>
      <c r="E382" s="128" t="s">
        <v>1350</v>
      </c>
      <c r="F382" s="129">
        <f>F383</f>
        <v>2657</v>
      </c>
      <c r="G382" s="129">
        <f>G383</f>
        <v>0</v>
      </c>
      <c r="H382" s="129">
        <f>H383</f>
        <v>3970</v>
      </c>
      <c r="I382" s="129">
        <f>I383</f>
        <v>3142.18</v>
      </c>
      <c r="J382" s="174">
        <f t="shared" si="24"/>
        <v>118.26044410989837</v>
      </c>
      <c r="K382" s="174">
        <f t="shared" si="25"/>
        <v>79.148110831234249</v>
      </c>
    </row>
    <row r="383" spans="1:11">
      <c r="A383" s="128"/>
      <c r="B383" s="128"/>
      <c r="C383" s="128"/>
      <c r="D383" s="131">
        <v>3241</v>
      </c>
      <c r="E383" s="110" t="s">
        <v>1350</v>
      </c>
      <c r="F383" s="85">
        <f>'UNIRI PLAN IZVRŠENJE'!E496</f>
        <v>2657</v>
      </c>
      <c r="G383" s="85">
        <f>'UNIRI PLAN IZVRŠENJE'!F496</f>
        <v>0</v>
      </c>
      <c r="H383" s="85">
        <f>'UNIRI PLAN IZVRŠENJE'!G496</f>
        <v>3970</v>
      </c>
      <c r="I383" s="85">
        <f>'UNIRI PLAN IZVRŠENJE'!H496</f>
        <v>3142.18</v>
      </c>
      <c r="J383" s="173">
        <f t="shared" si="24"/>
        <v>118.26044410989837</v>
      </c>
      <c r="K383" s="173">
        <f t="shared" si="25"/>
        <v>79.148110831234249</v>
      </c>
    </row>
    <row r="384" spans="1:11">
      <c r="A384" s="128"/>
      <c r="B384" s="128"/>
      <c r="C384" s="128">
        <v>329</v>
      </c>
      <c r="D384" s="131"/>
      <c r="E384" s="128" t="s">
        <v>1285</v>
      </c>
      <c r="F384" s="129">
        <f>SUM(F385:F388)</f>
        <v>2405</v>
      </c>
      <c r="G384" s="129">
        <f>SUM(G385:G388)</f>
        <v>663.61404207313024</v>
      </c>
      <c r="H384" s="129">
        <f>SUM(H385:H388)</f>
        <v>5030</v>
      </c>
      <c r="I384" s="129">
        <f>SUM(I385:I388)</f>
        <v>4894.1499999999996</v>
      </c>
      <c r="J384" s="174">
        <f t="shared" si="24"/>
        <v>203.49896049896051</v>
      </c>
      <c r="K384" s="174">
        <f t="shared" si="25"/>
        <v>97.299204771371762</v>
      </c>
    </row>
    <row r="385" spans="1:11">
      <c r="A385" s="128"/>
      <c r="B385" s="128"/>
      <c r="C385" s="128"/>
      <c r="D385" s="131">
        <v>3293</v>
      </c>
      <c r="E385" s="110" t="s">
        <v>1298</v>
      </c>
      <c r="F385" s="85">
        <f>'UNIRI PLAN IZVRŠENJE'!E497+'UNIRI PLAN IZVRŠENJE'!E192</f>
        <v>833</v>
      </c>
      <c r="G385" s="85">
        <f>'UNIRI PLAN IZVRŠENJE'!F497+'UNIRI PLAN IZVRŠENJE'!F192</f>
        <v>663.61404207313024</v>
      </c>
      <c r="H385" s="85">
        <f>'UNIRI PLAN IZVRŠENJE'!G497+'UNIRI PLAN IZVRŠENJE'!G192</f>
        <v>4860</v>
      </c>
      <c r="I385" s="85">
        <f>'UNIRI PLAN IZVRŠENJE'!H497+'UNIRI PLAN IZVRŠENJE'!H192</f>
        <v>4423.24</v>
      </c>
      <c r="J385" s="173">
        <f t="shared" si="24"/>
        <v>531.00120048019198</v>
      </c>
      <c r="K385" s="173">
        <f t="shared" si="25"/>
        <v>91.013168724279836</v>
      </c>
    </row>
    <row r="386" spans="1:11">
      <c r="A386" s="128"/>
      <c r="B386" s="128"/>
      <c r="C386" s="128"/>
      <c r="D386" s="131">
        <v>3294</v>
      </c>
      <c r="E386" s="110" t="s">
        <v>1283</v>
      </c>
      <c r="F386" s="85">
        <f>'UNIRI PLAN IZVRŠENJE'!E498</f>
        <v>216</v>
      </c>
      <c r="G386" s="85">
        <f>'UNIRI PLAN IZVRŠENJE'!F498</f>
        <v>0</v>
      </c>
      <c r="H386" s="85">
        <f>'UNIRI PLAN IZVRŠENJE'!G498</f>
        <v>0</v>
      </c>
      <c r="I386" s="85">
        <f>'UNIRI PLAN IZVRŠENJE'!H498</f>
        <v>300</v>
      </c>
      <c r="J386" s="173">
        <f t="shared" si="24"/>
        <v>138.88888888888889</v>
      </c>
      <c r="K386" s="173" t="e">
        <f t="shared" si="25"/>
        <v>#DIV/0!</v>
      </c>
    </row>
    <row r="387" spans="1:11">
      <c r="A387" s="128"/>
      <c r="B387" s="128"/>
      <c r="C387" s="128"/>
      <c r="D387" s="131">
        <v>3295</v>
      </c>
      <c r="E387" s="110" t="s">
        <v>1284</v>
      </c>
      <c r="F387" s="85">
        <f>'UNIRI PLAN IZVRŠENJE'!E193+'UNIRI PLAN IZVRŠENJE'!E499</f>
        <v>0</v>
      </c>
      <c r="G387" s="85">
        <f>'UNIRI PLAN IZVRŠENJE'!F193+'UNIRI PLAN IZVRŠENJE'!F499</f>
        <v>0</v>
      </c>
      <c r="H387" s="85">
        <f>'UNIRI PLAN IZVRŠENJE'!G193+'UNIRI PLAN IZVRŠENJE'!G499</f>
        <v>0</v>
      </c>
      <c r="I387" s="85">
        <f>'UNIRI PLAN IZVRŠENJE'!H193+'UNIRI PLAN IZVRŠENJE'!H499</f>
        <v>0</v>
      </c>
      <c r="J387" s="173" t="e">
        <f t="shared" si="24"/>
        <v>#DIV/0!</v>
      </c>
      <c r="K387" s="173" t="e">
        <f t="shared" si="25"/>
        <v>#DIV/0!</v>
      </c>
    </row>
    <row r="388" spans="1:11">
      <c r="A388" s="128"/>
      <c r="B388" s="128"/>
      <c r="C388" s="128"/>
      <c r="D388" s="131">
        <v>3299</v>
      </c>
      <c r="E388" s="110" t="s">
        <v>1285</v>
      </c>
      <c r="F388" s="85">
        <f>'UNIRI PLAN IZVRŠENJE'!E500+'UNIRI PLAN IZVRŠENJE'!E194</f>
        <v>1356</v>
      </c>
      <c r="G388" s="85">
        <f>'UNIRI PLAN IZVRŠENJE'!F500+'UNIRI PLAN IZVRŠENJE'!F194</f>
        <v>0</v>
      </c>
      <c r="H388" s="85">
        <f>'UNIRI PLAN IZVRŠENJE'!G500+'UNIRI PLAN IZVRŠENJE'!G194</f>
        <v>170</v>
      </c>
      <c r="I388" s="85">
        <f>'UNIRI PLAN IZVRŠENJE'!H500+'UNIRI PLAN IZVRŠENJE'!H194</f>
        <v>170.91</v>
      </c>
      <c r="J388" s="173">
        <f t="shared" si="24"/>
        <v>12.603982300884956</v>
      </c>
      <c r="K388" s="173">
        <f t="shared" si="25"/>
        <v>100.53529411764706</v>
      </c>
    </row>
    <row r="389" spans="1:11">
      <c r="A389" s="128"/>
      <c r="B389" s="128">
        <v>34</v>
      </c>
      <c r="C389" s="128"/>
      <c r="D389" s="131"/>
      <c r="E389" s="128" t="s">
        <v>1343</v>
      </c>
      <c r="F389" s="129">
        <f>F390</f>
        <v>0</v>
      </c>
      <c r="G389" s="129">
        <f>G390</f>
        <v>0</v>
      </c>
      <c r="H389" s="129">
        <f>H390</f>
        <v>0</v>
      </c>
      <c r="I389" s="129">
        <f>I390</f>
        <v>0</v>
      </c>
      <c r="J389" s="174" t="e">
        <f t="shared" ref="J389:J452" si="30">I389/F389*100</f>
        <v>#DIV/0!</v>
      </c>
      <c r="K389" s="174" t="e">
        <f t="shared" ref="K389:K452" si="31">I389/H389*100</f>
        <v>#DIV/0!</v>
      </c>
    </row>
    <row r="390" spans="1:11">
      <c r="A390" s="128"/>
      <c r="B390" s="128"/>
      <c r="C390" s="128">
        <v>343</v>
      </c>
      <c r="D390" s="131"/>
      <c r="E390" s="128" t="s">
        <v>1344</v>
      </c>
      <c r="F390" s="129">
        <f>F392+F391</f>
        <v>0</v>
      </c>
      <c r="G390" s="129">
        <f>G392+G391</f>
        <v>0</v>
      </c>
      <c r="H390" s="129">
        <f>H392+H391</f>
        <v>0</v>
      </c>
      <c r="I390" s="129">
        <f>I392+I391</f>
        <v>0</v>
      </c>
      <c r="J390" s="174" t="e">
        <f t="shared" si="30"/>
        <v>#DIV/0!</v>
      </c>
      <c r="K390" s="174" t="e">
        <f t="shared" si="31"/>
        <v>#DIV/0!</v>
      </c>
    </row>
    <row r="391" spans="1:11">
      <c r="A391" s="128"/>
      <c r="B391" s="128"/>
      <c r="C391" s="128"/>
      <c r="D391" s="131">
        <v>3431</v>
      </c>
      <c r="E391" s="110" t="s">
        <v>1286</v>
      </c>
      <c r="F391" s="85">
        <f>'UNIRI PLAN IZVRŠENJE'!E502</f>
        <v>0</v>
      </c>
      <c r="G391" s="85">
        <f>'UNIRI PLAN IZVRŠENJE'!F502</f>
        <v>0</v>
      </c>
      <c r="H391" s="85">
        <f>'UNIRI PLAN IZVRŠENJE'!G502</f>
        <v>0</v>
      </c>
      <c r="I391" s="85">
        <f>'UNIRI PLAN IZVRŠENJE'!H502</f>
        <v>0</v>
      </c>
      <c r="J391" s="173" t="e">
        <f t="shared" si="30"/>
        <v>#DIV/0!</v>
      </c>
      <c r="K391" s="173" t="e">
        <f t="shared" si="31"/>
        <v>#DIV/0!</v>
      </c>
    </row>
    <row r="392" spans="1:11">
      <c r="A392" s="128"/>
      <c r="B392" s="128"/>
      <c r="C392" s="128"/>
      <c r="D392" s="131">
        <v>3432</v>
      </c>
      <c r="E392" s="134" t="s">
        <v>1299</v>
      </c>
      <c r="F392" s="85">
        <f>'UNIRI PLAN IZVRŠENJE'!E503+'UNIRI PLAN IZVRŠENJE'!E196</f>
        <v>0</v>
      </c>
      <c r="G392" s="85">
        <f>'UNIRI PLAN IZVRŠENJE'!F503+'UNIRI PLAN IZVRŠENJE'!F196</f>
        <v>0</v>
      </c>
      <c r="H392" s="85">
        <f>'UNIRI PLAN IZVRŠENJE'!G503+'UNIRI PLAN IZVRŠENJE'!G196</f>
        <v>0</v>
      </c>
      <c r="I392" s="85">
        <f>'UNIRI PLAN IZVRŠENJE'!H503+'UNIRI PLAN IZVRŠENJE'!H196</f>
        <v>0</v>
      </c>
      <c r="J392" s="173" t="e">
        <f t="shared" si="30"/>
        <v>#DIV/0!</v>
      </c>
      <c r="K392" s="173" t="e">
        <f t="shared" si="31"/>
        <v>#DIV/0!</v>
      </c>
    </row>
    <row r="393" spans="1:11">
      <c r="A393" s="128"/>
      <c r="B393" s="128">
        <v>36</v>
      </c>
      <c r="C393" s="128"/>
      <c r="D393" s="131"/>
      <c r="E393" s="140" t="s">
        <v>1391</v>
      </c>
      <c r="F393" s="129">
        <f>F396+F394</f>
        <v>10464</v>
      </c>
      <c r="G393" s="129">
        <f>G396+G394</f>
        <v>0</v>
      </c>
      <c r="H393" s="129">
        <f>H396+H394</f>
        <v>0</v>
      </c>
      <c r="I393" s="129">
        <f>I396+I394</f>
        <v>0</v>
      </c>
      <c r="J393" s="174">
        <f t="shared" si="30"/>
        <v>0</v>
      </c>
      <c r="K393" s="174" t="e">
        <f t="shared" si="31"/>
        <v>#DIV/0!</v>
      </c>
    </row>
    <row r="394" spans="1:11">
      <c r="A394" s="128"/>
      <c r="B394" s="128"/>
      <c r="C394" s="128">
        <v>361</v>
      </c>
      <c r="D394" s="131"/>
      <c r="E394" s="128" t="s">
        <v>1561</v>
      </c>
      <c r="F394" s="129">
        <f>F395</f>
        <v>10464</v>
      </c>
      <c r="G394" s="129">
        <f>G395</f>
        <v>0</v>
      </c>
      <c r="H394" s="129">
        <f>H395</f>
        <v>0</v>
      </c>
      <c r="I394" s="129">
        <f>I395</f>
        <v>0</v>
      </c>
      <c r="J394" s="174">
        <f t="shared" si="30"/>
        <v>0</v>
      </c>
      <c r="K394" s="174" t="e">
        <f t="shared" si="31"/>
        <v>#DIV/0!</v>
      </c>
    </row>
    <row r="395" spans="1:11">
      <c r="A395" s="128"/>
      <c r="B395" s="128"/>
      <c r="C395" s="128"/>
      <c r="D395" s="131">
        <v>3611</v>
      </c>
      <c r="E395" s="110" t="s">
        <v>1561</v>
      </c>
      <c r="F395" s="85">
        <f>'UNIRI PLAN IZVRŠENJE'!E505</f>
        <v>10464</v>
      </c>
      <c r="G395" s="85">
        <f>'UNIRI PLAN IZVRŠENJE'!F505</f>
        <v>0</v>
      </c>
      <c r="H395" s="85">
        <f>'UNIRI PLAN IZVRŠENJE'!G505</f>
        <v>0</v>
      </c>
      <c r="I395" s="85">
        <f>'UNIRI PLAN IZVRŠENJE'!H505</f>
        <v>0</v>
      </c>
      <c r="J395" s="173">
        <f t="shared" si="30"/>
        <v>0</v>
      </c>
      <c r="K395" s="173" t="e">
        <f t="shared" si="31"/>
        <v>#DIV/0!</v>
      </c>
    </row>
    <row r="396" spans="1:11">
      <c r="A396" s="128"/>
      <c r="B396" s="128"/>
      <c r="C396" s="128">
        <v>369</v>
      </c>
      <c r="D396" s="131"/>
      <c r="E396" s="128" t="s">
        <v>1372</v>
      </c>
      <c r="F396" s="129">
        <f>F397</f>
        <v>0</v>
      </c>
      <c r="G396" s="129">
        <f>G397</f>
        <v>0</v>
      </c>
      <c r="H396" s="129">
        <f>H397</f>
        <v>0</v>
      </c>
      <c r="I396" s="129">
        <f>I397</f>
        <v>0</v>
      </c>
      <c r="J396" s="174" t="e">
        <f t="shared" si="30"/>
        <v>#DIV/0!</v>
      </c>
      <c r="K396" s="174" t="e">
        <f t="shared" si="31"/>
        <v>#DIV/0!</v>
      </c>
    </row>
    <row r="397" spans="1:11">
      <c r="A397" s="128"/>
      <c r="B397" s="128"/>
      <c r="C397" s="128"/>
      <c r="D397" s="131">
        <v>3691</v>
      </c>
      <c r="E397" s="110" t="s">
        <v>1334</v>
      </c>
      <c r="F397" s="85">
        <f>'UNIRI PLAN IZVRŠENJE'!E506</f>
        <v>0</v>
      </c>
      <c r="G397" s="85">
        <f>'UNIRI PLAN IZVRŠENJE'!F506</f>
        <v>0</v>
      </c>
      <c r="H397" s="85">
        <f>'UNIRI PLAN IZVRŠENJE'!G506</f>
        <v>0</v>
      </c>
      <c r="I397" s="85">
        <f>'UNIRI PLAN IZVRŠENJE'!H506</f>
        <v>0</v>
      </c>
      <c r="J397" s="173" t="e">
        <f t="shared" si="30"/>
        <v>#DIV/0!</v>
      </c>
      <c r="K397" s="173" t="e">
        <f t="shared" si="31"/>
        <v>#DIV/0!</v>
      </c>
    </row>
    <row r="398" spans="1:11" ht="26.4">
      <c r="A398" s="128"/>
      <c r="B398" s="128">
        <v>37</v>
      </c>
      <c r="C398" s="128"/>
      <c r="D398" s="131">
        <v>37</v>
      </c>
      <c r="E398" s="140" t="s">
        <v>1353</v>
      </c>
      <c r="F398" s="129">
        <f t="shared" ref="F398:I399" si="32">F399</f>
        <v>14</v>
      </c>
      <c r="G398" s="129">
        <f t="shared" si="32"/>
        <v>995.4210631096953</v>
      </c>
      <c r="H398" s="129">
        <f t="shared" si="32"/>
        <v>0</v>
      </c>
      <c r="I398" s="129">
        <f t="shared" si="32"/>
        <v>0</v>
      </c>
      <c r="J398" s="174">
        <f t="shared" si="30"/>
        <v>0</v>
      </c>
      <c r="K398" s="174" t="e">
        <f t="shared" si="31"/>
        <v>#DIV/0!</v>
      </c>
    </row>
    <row r="399" spans="1:11">
      <c r="A399" s="128"/>
      <c r="B399" s="128"/>
      <c r="C399" s="128">
        <v>372</v>
      </c>
      <c r="D399" s="131"/>
      <c r="E399" s="128" t="s">
        <v>1354</v>
      </c>
      <c r="F399" s="129">
        <f t="shared" si="32"/>
        <v>14</v>
      </c>
      <c r="G399" s="129">
        <f t="shared" si="32"/>
        <v>995.4210631096953</v>
      </c>
      <c r="H399" s="129">
        <f t="shared" si="32"/>
        <v>0</v>
      </c>
      <c r="I399" s="129">
        <f t="shared" si="32"/>
        <v>0</v>
      </c>
      <c r="J399" s="174">
        <f t="shared" si="30"/>
        <v>0</v>
      </c>
      <c r="K399" s="174" t="e">
        <f t="shared" si="31"/>
        <v>#DIV/0!</v>
      </c>
    </row>
    <row r="400" spans="1:11">
      <c r="A400" s="128"/>
      <c r="B400" s="128"/>
      <c r="C400" s="128"/>
      <c r="D400" s="131">
        <v>3721</v>
      </c>
      <c r="E400" s="110" t="s">
        <v>1316</v>
      </c>
      <c r="F400" s="85">
        <f>'UNIRI PLAN IZVRŠENJE'!E508</f>
        <v>14</v>
      </c>
      <c r="G400" s="85">
        <f>'UNIRI PLAN IZVRŠENJE'!F508</f>
        <v>995.4210631096953</v>
      </c>
      <c r="H400" s="85">
        <f>'UNIRI PLAN IZVRŠENJE'!G508</f>
        <v>0</v>
      </c>
      <c r="I400" s="85">
        <f>'UNIRI PLAN IZVRŠENJE'!H508</f>
        <v>0</v>
      </c>
      <c r="J400" s="173">
        <f t="shared" si="30"/>
        <v>0</v>
      </c>
      <c r="K400" s="173" t="e">
        <f t="shared" si="31"/>
        <v>#DIV/0!</v>
      </c>
    </row>
    <row r="401" spans="1:11">
      <c r="A401" s="128"/>
      <c r="B401" s="128">
        <v>38</v>
      </c>
      <c r="C401" s="128"/>
      <c r="D401" s="131"/>
      <c r="E401" s="128" t="s">
        <v>1352</v>
      </c>
      <c r="F401" s="129">
        <f t="shared" ref="F401:I402" si="33">F402</f>
        <v>0</v>
      </c>
      <c r="G401" s="129">
        <f t="shared" si="33"/>
        <v>0</v>
      </c>
      <c r="H401" s="129">
        <f t="shared" si="33"/>
        <v>0</v>
      </c>
      <c r="I401" s="129">
        <f t="shared" si="33"/>
        <v>0</v>
      </c>
      <c r="J401" s="174" t="e">
        <f t="shared" si="30"/>
        <v>#DIV/0!</v>
      </c>
      <c r="K401" s="174" t="e">
        <f t="shared" si="31"/>
        <v>#DIV/0!</v>
      </c>
    </row>
    <row r="402" spans="1:11">
      <c r="A402" s="128"/>
      <c r="B402" s="128"/>
      <c r="C402" s="128">
        <v>381</v>
      </c>
      <c r="D402" s="131"/>
      <c r="E402" s="128" t="s">
        <v>1340</v>
      </c>
      <c r="F402" s="129">
        <f t="shared" si="33"/>
        <v>0</v>
      </c>
      <c r="G402" s="129">
        <f t="shared" si="33"/>
        <v>0</v>
      </c>
      <c r="H402" s="129">
        <f t="shared" si="33"/>
        <v>0</v>
      </c>
      <c r="I402" s="129">
        <f t="shared" si="33"/>
        <v>0</v>
      </c>
      <c r="J402" s="174" t="e">
        <f t="shared" si="30"/>
        <v>#DIV/0!</v>
      </c>
      <c r="K402" s="174" t="e">
        <f t="shared" si="31"/>
        <v>#DIV/0!</v>
      </c>
    </row>
    <row r="403" spans="1:11">
      <c r="A403" s="128"/>
      <c r="B403" s="128"/>
      <c r="C403" s="128"/>
      <c r="D403" s="131">
        <v>3811</v>
      </c>
      <c r="E403" s="110" t="s">
        <v>1309</v>
      </c>
      <c r="F403" s="85">
        <f>'UNIRI PLAN IZVRŠENJE'!E510</f>
        <v>0</v>
      </c>
      <c r="G403" s="85">
        <f>'UNIRI PLAN IZVRŠENJE'!F510</f>
        <v>0</v>
      </c>
      <c r="H403" s="85">
        <f>'UNIRI PLAN IZVRŠENJE'!G510</f>
        <v>0</v>
      </c>
      <c r="I403" s="85">
        <f>'UNIRI PLAN IZVRŠENJE'!H510</f>
        <v>0</v>
      </c>
      <c r="J403" s="173" t="e">
        <f t="shared" si="30"/>
        <v>#DIV/0!</v>
      </c>
      <c r="K403" s="173" t="e">
        <f t="shared" si="31"/>
        <v>#DIV/0!</v>
      </c>
    </row>
    <row r="404" spans="1:11">
      <c r="A404" s="128">
        <v>4</v>
      </c>
      <c r="B404" s="128"/>
      <c r="C404" s="128"/>
      <c r="D404" s="131"/>
      <c r="E404" s="128" t="s">
        <v>1345</v>
      </c>
      <c r="F404" s="129">
        <f>F405+F408</f>
        <v>74412.06</v>
      </c>
      <c r="G404" s="129">
        <f>G405+G408</f>
        <v>0</v>
      </c>
      <c r="H404" s="129">
        <f>H405+H408</f>
        <v>3361</v>
      </c>
      <c r="I404" s="129">
        <f>I405+I408</f>
        <v>2401.3000000000002</v>
      </c>
      <c r="J404" s="174">
        <f t="shared" si="30"/>
        <v>3.2270306721786768</v>
      </c>
      <c r="K404" s="174">
        <f t="shared" si="31"/>
        <v>71.445998214817024</v>
      </c>
    </row>
    <row r="405" spans="1:11">
      <c r="A405" s="128"/>
      <c r="B405" s="128">
        <v>41</v>
      </c>
      <c r="C405" s="128"/>
      <c r="D405" s="131"/>
      <c r="E405" s="128" t="s">
        <v>1355</v>
      </c>
      <c r="F405" s="129">
        <f t="shared" ref="F405:I406" si="34">F406</f>
        <v>0</v>
      </c>
      <c r="G405" s="129">
        <f t="shared" si="34"/>
        <v>0</v>
      </c>
      <c r="H405" s="129">
        <f t="shared" si="34"/>
        <v>0</v>
      </c>
      <c r="I405" s="129">
        <f t="shared" si="34"/>
        <v>0</v>
      </c>
      <c r="J405" s="174" t="e">
        <f t="shared" si="30"/>
        <v>#DIV/0!</v>
      </c>
      <c r="K405" s="174" t="e">
        <f t="shared" si="31"/>
        <v>#DIV/0!</v>
      </c>
    </row>
    <row r="406" spans="1:11">
      <c r="A406" s="128"/>
      <c r="B406" s="128"/>
      <c r="C406" s="128">
        <v>412</v>
      </c>
      <c r="D406" s="131"/>
      <c r="E406" s="128" t="s">
        <v>1310</v>
      </c>
      <c r="F406" s="129">
        <f t="shared" si="34"/>
        <v>0</v>
      </c>
      <c r="G406" s="129">
        <f t="shared" si="34"/>
        <v>0</v>
      </c>
      <c r="H406" s="129">
        <f t="shared" si="34"/>
        <v>0</v>
      </c>
      <c r="I406" s="129">
        <f t="shared" si="34"/>
        <v>0</v>
      </c>
      <c r="J406" s="174" t="e">
        <f t="shared" si="30"/>
        <v>#DIV/0!</v>
      </c>
      <c r="K406" s="174" t="e">
        <f t="shared" si="31"/>
        <v>#DIV/0!</v>
      </c>
    </row>
    <row r="407" spans="1:11">
      <c r="A407" s="128"/>
      <c r="B407" s="128"/>
      <c r="C407" s="128"/>
      <c r="D407" s="131">
        <v>4123</v>
      </c>
      <c r="E407" s="110" t="s">
        <v>1317</v>
      </c>
      <c r="F407" s="85">
        <f>'UNIRI PLAN IZVRŠENJE'!E199</f>
        <v>0</v>
      </c>
      <c r="G407" s="85">
        <f>'UNIRI PLAN IZVRŠENJE'!F199</f>
        <v>0</v>
      </c>
      <c r="H407" s="85">
        <f>'UNIRI PLAN IZVRŠENJE'!G199</f>
        <v>0</v>
      </c>
      <c r="I407" s="85">
        <f>'UNIRI PLAN IZVRŠENJE'!H199</f>
        <v>0</v>
      </c>
      <c r="J407" s="173" t="e">
        <f t="shared" si="30"/>
        <v>#DIV/0!</v>
      </c>
      <c r="K407" s="173" t="e">
        <f t="shared" si="31"/>
        <v>#DIV/0!</v>
      </c>
    </row>
    <row r="408" spans="1:11">
      <c r="A408" s="128"/>
      <c r="B408" s="128">
        <v>42</v>
      </c>
      <c r="C408" s="128"/>
      <c r="D408" s="131">
        <v>42</v>
      </c>
      <c r="E408" s="128" t="s">
        <v>1345</v>
      </c>
      <c r="F408" s="129">
        <f>F409+F415</f>
        <v>74412.06</v>
      </c>
      <c r="G408" s="129">
        <f>G409+G415</f>
        <v>0</v>
      </c>
      <c r="H408" s="129">
        <f>H409+H415</f>
        <v>3361</v>
      </c>
      <c r="I408" s="129">
        <f>I409+I415</f>
        <v>2401.3000000000002</v>
      </c>
      <c r="J408" s="174">
        <f t="shared" si="30"/>
        <v>3.2270306721786768</v>
      </c>
      <c r="K408" s="174">
        <f t="shared" si="31"/>
        <v>71.445998214817024</v>
      </c>
    </row>
    <row r="409" spans="1:11">
      <c r="A409" s="128"/>
      <c r="B409" s="128"/>
      <c r="C409" s="128">
        <v>422</v>
      </c>
      <c r="D409" s="131"/>
      <c r="E409" s="128" t="s">
        <v>1347</v>
      </c>
      <c r="F409" s="129">
        <f>SUM(F410:F414)</f>
        <v>74412.06</v>
      </c>
      <c r="G409" s="129">
        <f>SUM(G410:G414)</f>
        <v>0</v>
      </c>
      <c r="H409" s="129">
        <f>SUM(H410:H414)</f>
        <v>3361</v>
      </c>
      <c r="I409" s="129">
        <f>SUM(I410:I414)</f>
        <v>2401.3000000000002</v>
      </c>
      <c r="J409" s="174">
        <f t="shared" si="30"/>
        <v>3.2270306721786768</v>
      </c>
      <c r="K409" s="174">
        <f t="shared" si="31"/>
        <v>71.445998214817024</v>
      </c>
    </row>
    <row r="410" spans="1:11">
      <c r="A410" s="128"/>
      <c r="B410" s="128"/>
      <c r="C410" s="128"/>
      <c r="D410" s="131">
        <v>4221</v>
      </c>
      <c r="E410" s="110" t="s">
        <v>1287</v>
      </c>
      <c r="F410" s="85">
        <f>'UNIRI PLAN IZVRŠENJE'!E515+'UNIRI PLAN IZVRŠENJE'!E201</f>
        <v>2061</v>
      </c>
      <c r="G410" s="85">
        <f>'UNIRI PLAN IZVRŠENJE'!F515+'UNIRI PLAN IZVRŠENJE'!F201</f>
        <v>0</v>
      </c>
      <c r="H410" s="85">
        <f>'UNIRI PLAN IZVRŠENJE'!G515+'UNIRI PLAN IZVRŠENJE'!G201</f>
        <v>0</v>
      </c>
      <c r="I410" s="85">
        <f>'UNIRI PLAN IZVRŠENJE'!H515+'UNIRI PLAN IZVRŠENJE'!H201</f>
        <v>0</v>
      </c>
      <c r="J410" s="173">
        <f t="shared" si="30"/>
        <v>0</v>
      </c>
      <c r="K410" s="173" t="e">
        <f t="shared" si="31"/>
        <v>#DIV/0!</v>
      </c>
    </row>
    <row r="411" spans="1:11">
      <c r="A411" s="128"/>
      <c r="B411" s="128"/>
      <c r="C411" s="128"/>
      <c r="D411" s="131">
        <v>4222</v>
      </c>
      <c r="E411" s="110" t="s">
        <v>1303</v>
      </c>
      <c r="F411" s="85">
        <f>'UNIRI PLAN IZVRŠENJE'!E516</f>
        <v>0</v>
      </c>
      <c r="G411" s="85">
        <f>'UNIRI PLAN IZVRŠENJE'!F516</f>
        <v>0</v>
      </c>
      <c r="H411" s="85">
        <f>'UNIRI PLAN IZVRŠENJE'!G516</f>
        <v>0</v>
      </c>
      <c r="I411" s="85">
        <f>'UNIRI PLAN IZVRŠENJE'!H516</f>
        <v>0</v>
      </c>
      <c r="J411" s="173" t="e">
        <f t="shared" si="30"/>
        <v>#DIV/0!</v>
      </c>
      <c r="K411" s="173" t="e">
        <f t="shared" si="31"/>
        <v>#DIV/0!</v>
      </c>
    </row>
    <row r="412" spans="1:11">
      <c r="A412" s="128"/>
      <c r="B412" s="128"/>
      <c r="C412" s="128"/>
      <c r="D412" s="131">
        <v>4224</v>
      </c>
      <c r="E412" s="110" t="s">
        <v>1312</v>
      </c>
      <c r="F412" s="85">
        <f>'UNIRI PLAN IZVRŠENJE'!E517</f>
        <v>69387</v>
      </c>
      <c r="G412" s="85">
        <f>'UNIRI PLAN IZVRŠENJE'!F517</f>
        <v>0</v>
      </c>
      <c r="H412" s="85">
        <f>'UNIRI PLAN IZVRŠENJE'!G517</f>
        <v>2500</v>
      </c>
      <c r="I412" s="85">
        <f>'UNIRI PLAN IZVRŠENJE'!H517</f>
        <v>2401.3000000000002</v>
      </c>
      <c r="J412" s="173">
        <f t="shared" si="30"/>
        <v>3.4607347197601861</v>
      </c>
      <c r="K412" s="173">
        <f t="shared" si="31"/>
        <v>96.052000000000007</v>
      </c>
    </row>
    <row r="413" spans="1:11">
      <c r="A413" s="128"/>
      <c r="B413" s="128"/>
      <c r="C413" s="128"/>
      <c r="D413" s="131">
        <v>4225</v>
      </c>
      <c r="E413" s="110" t="s">
        <v>1313</v>
      </c>
      <c r="F413" s="85">
        <f>'UNIRI PLAN IZVRŠENJE'!E518</f>
        <v>0</v>
      </c>
      <c r="G413" s="85">
        <f>'UNIRI PLAN IZVRŠENJE'!F518</f>
        <v>0</v>
      </c>
      <c r="H413" s="85">
        <f>'UNIRI PLAN IZVRŠENJE'!G518</f>
        <v>861</v>
      </c>
      <c r="I413" s="85">
        <f>'UNIRI PLAN IZVRŠENJE'!H518</f>
        <v>0</v>
      </c>
      <c r="J413" s="173" t="e">
        <f t="shared" si="30"/>
        <v>#DIV/0!</v>
      </c>
      <c r="K413" s="173">
        <f t="shared" si="31"/>
        <v>0</v>
      </c>
    </row>
    <row r="414" spans="1:11">
      <c r="A414" s="128"/>
      <c r="B414" s="128"/>
      <c r="C414" s="128"/>
      <c r="D414" s="131">
        <v>4227</v>
      </c>
      <c r="E414" s="110" t="s">
        <v>1288</v>
      </c>
      <c r="F414" s="85">
        <f>'UNIRI PLAN IZVRŠENJE'!E519+'UNIRI PLAN IZVRŠENJE'!E202</f>
        <v>2964.06</v>
      </c>
      <c r="G414" s="85">
        <f>'UNIRI PLAN IZVRŠENJE'!F519+'UNIRI PLAN IZVRŠENJE'!F202</f>
        <v>0</v>
      </c>
      <c r="H414" s="85">
        <f>'UNIRI PLAN IZVRŠENJE'!G519+'UNIRI PLAN IZVRŠENJE'!G202</f>
        <v>0</v>
      </c>
      <c r="I414" s="85">
        <f>'UNIRI PLAN IZVRŠENJE'!H519+'UNIRI PLAN IZVRŠENJE'!H202</f>
        <v>0</v>
      </c>
      <c r="J414" s="173">
        <f t="shared" si="30"/>
        <v>0</v>
      </c>
      <c r="K414" s="173" t="e">
        <f t="shared" si="31"/>
        <v>#DIV/0!</v>
      </c>
    </row>
    <row r="415" spans="1:11">
      <c r="A415" s="128"/>
      <c r="B415" s="128"/>
      <c r="C415" s="128">
        <v>424</v>
      </c>
      <c r="D415" s="131"/>
      <c r="E415" s="128" t="s">
        <v>1349</v>
      </c>
      <c r="F415" s="129">
        <f>F416</f>
        <v>0</v>
      </c>
      <c r="G415" s="129">
        <f>G416</f>
        <v>0</v>
      </c>
      <c r="H415" s="129">
        <f>H416</f>
        <v>0</v>
      </c>
      <c r="I415" s="129">
        <f>I416</f>
        <v>0</v>
      </c>
      <c r="J415" s="174" t="e">
        <f t="shared" si="30"/>
        <v>#DIV/0!</v>
      </c>
      <c r="K415" s="174" t="e">
        <f t="shared" si="31"/>
        <v>#DIV/0!</v>
      </c>
    </row>
    <row r="416" spans="1:11">
      <c r="A416" s="128"/>
      <c r="B416" s="128"/>
      <c r="C416" s="128"/>
      <c r="D416" s="131">
        <v>4241</v>
      </c>
      <c r="E416" s="110" t="s">
        <v>1318</v>
      </c>
      <c r="F416" s="85">
        <f>'UNIRI PLAN IZVRŠENJE'!E520</f>
        <v>0</v>
      </c>
      <c r="G416" s="85">
        <f>'UNIRI PLAN IZVRŠENJE'!F520</f>
        <v>0</v>
      </c>
      <c r="H416" s="85">
        <f>'UNIRI PLAN IZVRŠENJE'!G520</f>
        <v>0</v>
      </c>
      <c r="I416" s="85">
        <f>'UNIRI PLAN IZVRŠENJE'!H520</f>
        <v>0</v>
      </c>
      <c r="J416" s="173" t="e">
        <f t="shared" si="30"/>
        <v>#DIV/0!</v>
      </c>
      <c r="K416" s="173" t="e">
        <f t="shared" si="31"/>
        <v>#DIV/0!</v>
      </c>
    </row>
    <row r="417" spans="1:11">
      <c r="A417" s="128"/>
      <c r="B417" s="128"/>
      <c r="C417" s="128">
        <v>426</v>
      </c>
      <c r="D417" s="131"/>
      <c r="E417" s="128" t="s">
        <v>1348</v>
      </c>
      <c r="F417" s="129">
        <f>F418</f>
        <v>0</v>
      </c>
      <c r="G417" s="129">
        <f>G418</f>
        <v>0</v>
      </c>
      <c r="H417" s="129">
        <f>H418</f>
        <v>0</v>
      </c>
      <c r="I417" s="129">
        <f>I418</f>
        <v>0</v>
      </c>
      <c r="J417" s="174" t="e">
        <f t="shared" si="30"/>
        <v>#DIV/0!</v>
      </c>
      <c r="K417" s="174" t="e">
        <f t="shared" si="31"/>
        <v>#DIV/0!</v>
      </c>
    </row>
    <row r="418" spans="1:11">
      <c r="A418" s="128"/>
      <c r="B418" s="128"/>
      <c r="C418" s="128"/>
      <c r="D418" s="131">
        <v>4262</v>
      </c>
      <c r="E418" s="110" t="s">
        <v>1411</v>
      </c>
      <c r="F418" s="85">
        <f>'UNIRI PLAN IZVRŠENJE'!E203</f>
        <v>0</v>
      </c>
      <c r="G418" s="85">
        <f>'UNIRI PLAN IZVRŠENJE'!F203</f>
        <v>0</v>
      </c>
      <c r="H418" s="85">
        <f>'UNIRI PLAN IZVRŠENJE'!G203</f>
        <v>0</v>
      </c>
      <c r="I418" s="85">
        <f>'UNIRI PLAN IZVRŠENJE'!H203</f>
        <v>0</v>
      </c>
      <c r="J418" s="173" t="e">
        <f t="shared" si="30"/>
        <v>#DIV/0!</v>
      </c>
      <c r="K418" s="173" t="e">
        <f t="shared" si="31"/>
        <v>#DIV/0!</v>
      </c>
    </row>
    <row r="419" spans="1:11" s="115" customFormat="1" ht="15" customHeight="1">
      <c r="A419" s="125"/>
      <c r="B419" s="125"/>
      <c r="C419" s="125"/>
      <c r="D419" s="145"/>
      <c r="E419" s="54" t="s">
        <v>1473</v>
      </c>
      <c r="F419" s="89">
        <f>F420+F458</f>
        <v>202146.23999999996</v>
      </c>
      <c r="G419" s="89">
        <f>G420+G458</f>
        <v>107224</v>
      </c>
      <c r="H419" s="89">
        <f>H420+H458</f>
        <v>80717</v>
      </c>
      <c r="I419" s="89">
        <f>I420+I458</f>
        <v>80717.760000000009</v>
      </c>
      <c r="J419" s="286">
        <f t="shared" si="30"/>
        <v>39.930379115634317</v>
      </c>
      <c r="K419" s="286">
        <f t="shared" si="31"/>
        <v>100.00094156125725</v>
      </c>
    </row>
    <row r="420" spans="1:11" s="115" customFormat="1" ht="15" customHeight="1">
      <c r="A420" s="128">
        <v>3</v>
      </c>
      <c r="B420" s="128"/>
      <c r="C420" s="128"/>
      <c r="D420" s="110"/>
      <c r="E420" s="128" t="s">
        <v>1358</v>
      </c>
      <c r="F420" s="129">
        <f>F421+F428+F449+F452+F455</f>
        <v>172929.46999999997</v>
      </c>
      <c r="G420" s="129">
        <f>G421+G428+G449+G452+G455</f>
        <v>107224</v>
      </c>
      <c r="H420" s="129">
        <f>H421+H428+H449+H452+H455</f>
        <v>44675</v>
      </c>
      <c r="I420" s="129">
        <f>I421+I428+I449+I452+I455</f>
        <v>44675.43</v>
      </c>
      <c r="J420" s="174">
        <f t="shared" si="30"/>
        <v>25.834480380932185</v>
      </c>
      <c r="K420" s="174">
        <f t="shared" si="31"/>
        <v>100.00096250699497</v>
      </c>
    </row>
    <row r="421" spans="1:11" s="115" customFormat="1" ht="15" customHeight="1">
      <c r="A421" s="128"/>
      <c r="B421" s="128">
        <v>31</v>
      </c>
      <c r="C421" s="128"/>
      <c r="D421" s="110"/>
      <c r="E421" s="128" t="s">
        <v>1321</v>
      </c>
      <c r="F421" s="129">
        <f>F422+F424+F426</f>
        <v>82100.549999999988</v>
      </c>
      <c r="G421" s="129">
        <f>G422+G424+G426</f>
        <v>107224</v>
      </c>
      <c r="H421" s="129">
        <f>H422+H424+H426</f>
        <v>32755</v>
      </c>
      <c r="I421" s="129">
        <f>I422+I424+I426</f>
        <v>32755.69</v>
      </c>
      <c r="J421" s="174">
        <f t="shared" si="30"/>
        <v>39.897040884622584</v>
      </c>
      <c r="K421" s="174">
        <f t="shared" si="31"/>
        <v>100.00210654861851</v>
      </c>
    </row>
    <row r="422" spans="1:11" s="115" customFormat="1" ht="15" customHeight="1">
      <c r="A422" s="128"/>
      <c r="B422" s="128"/>
      <c r="C422" s="128">
        <v>311</v>
      </c>
      <c r="D422" s="110"/>
      <c r="E422" s="128" t="s">
        <v>1293</v>
      </c>
      <c r="F422" s="129">
        <f>SUM(F423)</f>
        <v>70157.81</v>
      </c>
      <c r="G422" s="129">
        <f>SUM(G423)</f>
        <v>92038</v>
      </c>
      <c r="H422" s="129">
        <f>SUM(H423)</f>
        <v>28116</v>
      </c>
      <c r="I422" s="129">
        <f>SUM(I423)</f>
        <v>28116.42</v>
      </c>
      <c r="J422" s="174">
        <f t="shared" si="30"/>
        <v>40.075965883199608</v>
      </c>
      <c r="K422" s="174">
        <f t="shared" si="31"/>
        <v>100.00149381135297</v>
      </c>
    </row>
    <row r="423" spans="1:11" s="115" customFormat="1" ht="15" customHeight="1">
      <c r="A423" s="128"/>
      <c r="B423" s="128"/>
      <c r="C423" s="128"/>
      <c r="D423" s="110">
        <v>3111</v>
      </c>
      <c r="E423" s="85" t="s">
        <v>1397</v>
      </c>
      <c r="F423" s="85">
        <f>'UNIRI PLAN IZVRŠENJE'!E237</f>
        <v>70157.81</v>
      </c>
      <c r="G423" s="85">
        <f>'UNIRI PLAN IZVRŠENJE'!F237</f>
        <v>92038</v>
      </c>
      <c r="H423" s="85">
        <f>'UNIRI PLAN IZVRŠENJE'!G237</f>
        <v>28116</v>
      </c>
      <c r="I423" s="85">
        <f>'UNIRI PLAN IZVRŠENJE'!H237</f>
        <v>28116.42</v>
      </c>
      <c r="J423" s="173">
        <f t="shared" si="30"/>
        <v>40.075965883199608</v>
      </c>
      <c r="K423" s="173">
        <f t="shared" si="31"/>
        <v>100.00149381135297</v>
      </c>
    </row>
    <row r="424" spans="1:11" s="115" customFormat="1" ht="15" customHeight="1">
      <c r="A424" s="128"/>
      <c r="B424" s="128"/>
      <c r="C424" s="128">
        <v>312</v>
      </c>
      <c r="D424" s="110"/>
      <c r="E424" s="129" t="s">
        <v>1294</v>
      </c>
      <c r="F424" s="129">
        <f>F425</f>
        <v>366.65</v>
      </c>
      <c r="G424" s="129">
        <f>G425</f>
        <v>0</v>
      </c>
      <c r="H424" s="129">
        <f>H425</f>
        <v>0</v>
      </c>
      <c r="I424" s="129">
        <f>I425</f>
        <v>0</v>
      </c>
      <c r="J424" s="174">
        <f t="shared" si="30"/>
        <v>0</v>
      </c>
      <c r="K424" s="174" t="e">
        <f t="shared" si="31"/>
        <v>#DIV/0!</v>
      </c>
    </row>
    <row r="425" spans="1:11" s="115" customFormat="1" ht="15" customHeight="1">
      <c r="A425" s="128"/>
      <c r="B425" s="128"/>
      <c r="C425" s="128"/>
      <c r="D425" s="110">
        <v>3121</v>
      </c>
      <c r="E425" s="85" t="s">
        <v>1294</v>
      </c>
      <c r="F425" s="85">
        <f>'UNIRI PLAN IZVRŠENJE'!E238</f>
        <v>366.65</v>
      </c>
      <c r="G425" s="85">
        <f>'UNIRI PLAN IZVRŠENJE'!F238</f>
        <v>0</v>
      </c>
      <c r="H425" s="85">
        <f>'UNIRI PLAN IZVRŠENJE'!G238</f>
        <v>0</v>
      </c>
      <c r="I425" s="85">
        <f>'UNIRI PLAN IZVRŠENJE'!H238</f>
        <v>0</v>
      </c>
      <c r="J425" s="173">
        <f t="shared" si="30"/>
        <v>0</v>
      </c>
      <c r="K425" s="173" t="e">
        <f t="shared" si="31"/>
        <v>#DIV/0!</v>
      </c>
    </row>
    <row r="426" spans="1:11" s="115" customFormat="1" ht="15" customHeight="1">
      <c r="A426" s="128"/>
      <c r="B426" s="128"/>
      <c r="C426" s="128">
        <v>313</v>
      </c>
      <c r="D426" s="110"/>
      <c r="E426" s="129" t="s">
        <v>1322</v>
      </c>
      <c r="F426" s="129">
        <f>F427</f>
        <v>11576.09</v>
      </c>
      <c r="G426" s="129">
        <f>G427</f>
        <v>15186</v>
      </c>
      <c r="H426" s="129">
        <f>H427</f>
        <v>4639</v>
      </c>
      <c r="I426" s="129">
        <f>I427</f>
        <v>4639.2700000000004</v>
      </c>
      <c r="J426" s="174">
        <f t="shared" si="30"/>
        <v>40.076312468199546</v>
      </c>
      <c r="K426" s="174">
        <f t="shared" si="31"/>
        <v>100.00582021987499</v>
      </c>
    </row>
    <row r="427" spans="1:11" s="115" customFormat="1" ht="15" customHeight="1">
      <c r="A427" s="128"/>
      <c r="B427" s="128"/>
      <c r="C427" s="128"/>
      <c r="D427" s="110">
        <v>3132</v>
      </c>
      <c r="E427" s="85" t="s">
        <v>1356</v>
      </c>
      <c r="F427" s="85">
        <f>'UNIRI PLAN IZVRŠENJE'!E239</f>
        <v>11576.09</v>
      </c>
      <c r="G427" s="85">
        <f>'UNIRI PLAN IZVRŠENJE'!F239</f>
        <v>15186</v>
      </c>
      <c r="H427" s="85">
        <f>'UNIRI PLAN IZVRŠENJE'!G239</f>
        <v>4639</v>
      </c>
      <c r="I427" s="85">
        <f>'UNIRI PLAN IZVRŠENJE'!H239</f>
        <v>4639.2700000000004</v>
      </c>
      <c r="J427" s="173">
        <f t="shared" si="30"/>
        <v>40.076312468199546</v>
      </c>
      <c r="K427" s="173">
        <f t="shared" si="31"/>
        <v>100.00582021987499</v>
      </c>
    </row>
    <row r="428" spans="1:11" s="115" customFormat="1" ht="15" customHeight="1">
      <c r="A428" s="128"/>
      <c r="B428" s="128">
        <v>32</v>
      </c>
      <c r="C428" s="128"/>
      <c r="D428" s="110"/>
      <c r="E428" s="128" t="s">
        <v>1323</v>
      </c>
      <c r="F428" s="129">
        <f>F429+F433+F438+F447</f>
        <v>25999.91</v>
      </c>
      <c r="G428" s="129">
        <f>G429+G433+G438+G447</f>
        <v>0</v>
      </c>
      <c r="H428" s="129">
        <f>H429+H433+H438+H447</f>
        <v>1787</v>
      </c>
      <c r="I428" s="129">
        <f>I429+I433+I438+I447</f>
        <v>1786.7</v>
      </c>
      <c r="J428" s="174">
        <f t="shared" si="30"/>
        <v>6.8719468644314539</v>
      </c>
      <c r="K428" s="174">
        <f t="shared" si="31"/>
        <v>99.983212087297147</v>
      </c>
    </row>
    <row r="429" spans="1:11" s="115" customFormat="1" ht="15" customHeight="1">
      <c r="A429" s="128"/>
      <c r="B429" s="128"/>
      <c r="C429" s="128">
        <v>321</v>
      </c>
      <c r="D429" s="110"/>
      <c r="E429" s="129" t="s">
        <v>1324</v>
      </c>
      <c r="F429" s="129">
        <f>SUM(F430:F432)</f>
        <v>3292.88</v>
      </c>
      <c r="G429" s="129">
        <f>SUM(G430:G432)</f>
        <v>0</v>
      </c>
      <c r="H429" s="129">
        <f>SUM(H430:H432)</f>
        <v>129</v>
      </c>
      <c r="I429" s="129">
        <f>SUM(I430:I432)</f>
        <v>129.19999999999999</v>
      </c>
      <c r="J429" s="174">
        <f t="shared" si="30"/>
        <v>3.9236170161074799</v>
      </c>
      <c r="K429" s="174">
        <f t="shared" si="31"/>
        <v>100.15503875968992</v>
      </c>
    </row>
    <row r="430" spans="1:11" s="115" customFormat="1" ht="15" customHeight="1">
      <c r="A430" s="128"/>
      <c r="B430" s="128"/>
      <c r="C430" s="128"/>
      <c r="D430" s="110">
        <v>3211</v>
      </c>
      <c r="E430" s="85" t="s">
        <v>1264</v>
      </c>
      <c r="F430" s="85">
        <f>'UNIRI PLAN IZVRŠENJE'!E241</f>
        <v>2578.39</v>
      </c>
      <c r="G430" s="85">
        <f>'UNIRI PLAN IZVRŠENJE'!F241</f>
        <v>0</v>
      </c>
      <c r="H430" s="85">
        <f>'UNIRI PLAN IZVRŠENJE'!G241</f>
        <v>0</v>
      </c>
      <c r="I430" s="85">
        <f>'UNIRI PLAN IZVRŠENJE'!H241</f>
        <v>0</v>
      </c>
      <c r="J430" s="173">
        <f t="shared" si="30"/>
        <v>0</v>
      </c>
      <c r="K430" s="173" t="e">
        <f t="shared" si="31"/>
        <v>#DIV/0!</v>
      </c>
    </row>
    <row r="431" spans="1:11" s="115" customFormat="1" ht="15" customHeight="1">
      <c r="A431" s="128"/>
      <c r="B431" s="128"/>
      <c r="C431" s="128"/>
      <c r="D431" s="110">
        <v>3212</v>
      </c>
      <c r="E431" s="85" t="s">
        <v>1265</v>
      </c>
      <c r="F431" s="85">
        <f>'UNIRI PLAN IZVRŠENJE'!E242</f>
        <v>330.53</v>
      </c>
      <c r="G431" s="85">
        <f>'UNIRI PLAN IZVRŠENJE'!F242</f>
        <v>0</v>
      </c>
      <c r="H431" s="85">
        <f>'UNIRI PLAN IZVRŠENJE'!G242</f>
        <v>129</v>
      </c>
      <c r="I431" s="85">
        <f>'UNIRI PLAN IZVRŠENJE'!H242</f>
        <v>129.19999999999999</v>
      </c>
      <c r="J431" s="173">
        <f t="shared" si="30"/>
        <v>39.088736272047925</v>
      </c>
      <c r="K431" s="173">
        <f t="shared" si="31"/>
        <v>100.15503875968992</v>
      </c>
    </row>
    <row r="432" spans="1:11" s="115" customFormat="1" ht="15" customHeight="1">
      <c r="A432" s="128"/>
      <c r="B432" s="128"/>
      <c r="C432" s="128"/>
      <c r="D432" s="110">
        <v>3213</v>
      </c>
      <c r="E432" s="85" t="s">
        <v>1266</v>
      </c>
      <c r="F432" s="85">
        <f>'UNIRI PLAN IZVRŠENJE'!E243</f>
        <v>383.96</v>
      </c>
      <c r="G432" s="85">
        <f>'UNIRI PLAN IZVRŠENJE'!F243</f>
        <v>0</v>
      </c>
      <c r="H432" s="85">
        <f>'UNIRI PLAN IZVRŠENJE'!G243</f>
        <v>0</v>
      </c>
      <c r="I432" s="85">
        <f>'UNIRI PLAN IZVRŠENJE'!H243</f>
        <v>0</v>
      </c>
      <c r="J432" s="173">
        <f t="shared" si="30"/>
        <v>0</v>
      </c>
      <c r="K432" s="173" t="e">
        <f t="shared" si="31"/>
        <v>#DIV/0!</v>
      </c>
    </row>
    <row r="433" spans="1:11" s="115" customFormat="1" ht="15" customHeight="1">
      <c r="A433" s="128"/>
      <c r="B433" s="128"/>
      <c r="C433" s="128">
        <v>322</v>
      </c>
      <c r="D433" s="110"/>
      <c r="E433" s="129" t="s">
        <v>1341</v>
      </c>
      <c r="F433" s="129">
        <f>F434+F436+F437+F435</f>
        <v>310.91000000000003</v>
      </c>
      <c r="G433" s="129">
        <f>G434+G436+G437+G435</f>
        <v>0</v>
      </c>
      <c r="H433" s="129">
        <f>H434+H436+H437+H435</f>
        <v>0</v>
      </c>
      <c r="I433" s="129">
        <f>I434+I436+I437+I435</f>
        <v>0</v>
      </c>
      <c r="J433" s="174">
        <f t="shared" si="30"/>
        <v>0</v>
      </c>
      <c r="K433" s="174" t="e">
        <f t="shared" si="31"/>
        <v>#DIV/0!</v>
      </c>
    </row>
    <row r="434" spans="1:11" s="115" customFormat="1" ht="15" customHeight="1">
      <c r="A434" s="128"/>
      <c r="B434" s="128"/>
      <c r="C434" s="128"/>
      <c r="D434" s="110">
        <v>3221</v>
      </c>
      <c r="E434" s="85" t="s">
        <v>1267</v>
      </c>
      <c r="F434" s="85">
        <f>'UNIRI PLAN IZVRŠENJE'!E244</f>
        <v>0</v>
      </c>
      <c r="G434" s="85">
        <f>'UNIRI PLAN IZVRŠENJE'!F244</f>
        <v>0</v>
      </c>
      <c r="H434" s="85">
        <f>'UNIRI PLAN IZVRŠENJE'!G244</f>
        <v>0</v>
      </c>
      <c r="I434" s="85">
        <f>'UNIRI PLAN IZVRŠENJE'!H244</f>
        <v>0</v>
      </c>
      <c r="J434" s="173" t="e">
        <f t="shared" si="30"/>
        <v>#DIV/0!</v>
      </c>
      <c r="K434" s="173" t="e">
        <f t="shared" si="31"/>
        <v>#DIV/0!</v>
      </c>
    </row>
    <row r="435" spans="1:11" s="115" customFormat="1" ht="15" customHeight="1">
      <c r="A435" s="128"/>
      <c r="B435" s="128"/>
      <c r="C435" s="128"/>
      <c r="D435" s="110">
        <v>3222</v>
      </c>
      <c r="E435" s="85" t="s">
        <v>1577</v>
      </c>
      <c r="F435" s="85">
        <f>'UNIRI PLAN IZVRŠENJE'!E245</f>
        <v>310.91000000000003</v>
      </c>
      <c r="G435" s="85">
        <f>'UNIRI PLAN IZVRŠENJE'!F245</f>
        <v>0</v>
      </c>
      <c r="H435" s="85">
        <f>'UNIRI PLAN IZVRŠENJE'!G245</f>
        <v>0</v>
      </c>
      <c r="I435" s="85">
        <f>'UNIRI PLAN IZVRŠENJE'!H245</f>
        <v>0</v>
      </c>
      <c r="J435" s="173">
        <f t="shared" si="30"/>
        <v>0</v>
      </c>
      <c r="K435" s="173" t="e">
        <f t="shared" si="31"/>
        <v>#DIV/0!</v>
      </c>
    </row>
    <row r="436" spans="1:11" s="115" customFormat="1" ht="15" customHeight="1">
      <c r="A436" s="128"/>
      <c r="B436" s="128"/>
      <c r="C436" s="128"/>
      <c r="D436" s="110">
        <v>3223</v>
      </c>
      <c r="E436" s="85" t="s">
        <v>1269</v>
      </c>
      <c r="F436" s="85">
        <f>'UNIRI PLAN IZVRŠENJE'!E246</f>
        <v>0</v>
      </c>
      <c r="G436" s="85">
        <f>'UNIRI PLAN IZVRŠENJE'!F246</f>
        <v>0</v>
      </c>
      <c r="H436" s="85">
        <f>'UNIRI PLAN IZVRŠENJE'!G246</f>
        <v>0</v>
      </c>
      <c r="I436" s="85">
        <f>'UNIRI PLAN IZVRŠENJE'!H246</f>
        <v>0</v>
      </c>
      <c r="J436" s="173" t="e">
        <f t="shared" si="30"/>
        <v>#DIV/0!</v>
      </c>
      <c r="K436" s="173" t="e">
        <f t="shared" si="31"/>
        <v>#DIV/0!</v>
      </c>
    </row>
    <row r="437" spans="1:11" s="115" customFormat="1" ht="15" customHeight="1">
      <c r="A437" s="128"/>
      <c r="B437" s="128"/>
      <c r="C437" s="128"/>
      <c r="D437" s="110">
        <v>3224</v>
      </c>
      <c r="E437" s="85" t="s">
        <v>1413</v>
      </c>
      <c r="F437" s="85">
        <f>'UNIRI PLAN IZVRŠENJE'!E247</f>
        <v>0</v>
      </c>
      <c r="G437" s="85">
        <f>'UNIRI PLAN IZVRŠENJE'!F247</f>
        <v>0</v>
      </c>
      <c r="H437" s="85">
        <f>'UNIRI PLAN IZVRŠENJE'!G281+'UNIRI PLAN IZVRŠENJE'!G247</f>
        <v>0</v>
      </c>
      <c r="I437" s="85">
        <f>'UNIRI PLAN IZVRŠENJE'!H247</f>
        <v>0</v>
      </c>
      <c r="J437" s="173" t="e">
        <f t="shared" si="30"/>
        <v>#DIV/0!</v>
      </c>
      <c r="K437" s="173" t="e">
        <f t="shared" si="31"/>
        <v>#DIV/0!</v>
      </c>
    </row>
    <row r="438" spans="1:11" s="115" customFormat="1" ht="15" customHeight="1">
      <c r="A438" s="128"/>
      <c r="B438" s="128"/>
      <c r="C438" s="128">
        <v>323</v>
      </c>
      <c r="D438" s="110"/>
      <c r="E438" s="129" t="s">
        <v>1342</v>
      </c>
      <c r="F438" s="129">
        <f>SUM(F439:F446)</f>
        <v>22039.09</v>
      </c>
      <c r="G438" s="129">
        <f>SUM(G439:G446)</f>
        <v>0</v>
      </c>
      <c r="H438" s="129">
        <f>SUM(H439:H446)</f>
        <v>1658</v>
      </c>
      <c r="I438" s="129">
        <f>SUM(I439:I446)</f>
        <v>1657.5</v>
      </c>
      <c r="J438" s="174">
        <f t="shared" si="30"/>
        <v>7.5207279429413827</v>
      </c>
      <c r="K438" s="174">
        <f t="shared" si="31"/>
        <v>99.969843184559721</v>
      </c>
    </row>
    <row r="439" spans="1:11" s="115" customFormat="1" ht="15" customHeight="1">
      <c r="A439" s="128"/>
      <c r="B439" s="128"/>
      <c r="C439" s="128"/>
      <c r="D439" s="110">
        <v>3231</v>
      </c>
      <c r="E439" s="85" t="s">
        <v>1272</v>
      </c>
      <c r="F439" s="85">
        <f>'UNIRI PLAN IZVRŠENJE'!E248</f>
        <v>1252.23</v>
      </c>
      <c r="G439" s="85">
        <f>'UNIRI PLAN IZVRŠENJE'!F248</f>
        <v>0</v>
      </c>
      <c r="H439" s="85">
        <f>'UNIRI PLAN IZVRŠENJE'!G248</f>
        <v>0</v>
      </c>
      <c r="I439" s="85">
        <f>'UNIRI PLAN IZVRŠENJE'!H248</f>
        <v>0</v>
      </c>
      <c r="J439" s="173">
        <f t="shared" si="30"/>
        <v>0</v>
      </c>
      <c r="K439" s="173" t="e">
        <f t="shared" si="31"/>
        <v>#DIV/0!</v>
      </c>
    </row>
    <row r="440" spans="1:11" s="115" customFormat="1" ht="15" customHeight="1">
      <c r="A440" s="128"/>
      <c r="B440" s="128"/>
      <c r="C440" s="128"/>
      <c r="D440" s="110">
        <v>3232</v>
      </c>
      <c r="E440" s="85" t="s">
        <v>1273</v>
      </c>
      <c r="F440" s="85">
        <f>'UNIRI PLAN IZVRŠENJE'!E249</f>
        <v>0</v>
      </c>
      <c r="G440" s="85">
        <f>'UNIRI PLAN IZVRŠENJE'!F249</f>
        <v>0</v>
      </c>
      <c r="H440" s="85">
        <f>'UNIRI PLAN IZVRŠENJE'!G249</f>
        <v>0</v>
      </c>
      <c r="I440" s="85">
        <f>'UNIRI PLAN IZVRŠENJE'!H249</f>
        <v>0</v>
      </c>
      <c r="J440" s="173" t="e">
        <f t="shared" si="30"/>
        <v>#DIV/0!</v>
      </c>
      <c r="K440" s="173" t="e">
        <f t="shared" si="31"/>
        <v>#DIV/0!</v>
      </c>
    </row>
    <row r="441" spans="1:11" s="115" customFormat="1" ht="15" customHeight="1">
      <c r="A441" s="128"/>
      <c r="B441" s="128"/>
      <c r="C441" s="128"/>
      <c r="D441" s="110">
        <v>3233</v>
      </c>
      <c r="E441" s="85" t="s">
        <v>1274</v>
      </c>
      <c r="F441" s="85">
        <f>'UNIRI PLAN IZVRŠENJE'!E250</f>
        <v>0</v>
      </c>
      <c r="G441" s="85">
        <f>'UNIRI PLAN IZVRŠENJE'!F250</f>
        <v>0</v>
      </c>
      <c r="H441" s="85">
        <f>'UNIRI PLAN IZVRŠENJE'!G250</f>
        <v>1658</v>
      </c>
      <c r="I441" s="85">
        <f>'UNIRI PLAN IZVRŠENJE'!H250</f>
        <v>1657.5</v>
      </c>
      <c r="J441" s="173" t="e">
        <f t="shared" si="30"/>
        <v>#DIV/0!</v>
      </c>
      <c r="K441" s="173">
        <f t="shared" si="31"/>
        <v>99.969843184559721</v>
      </c>
    </row>
    <row r="442" spans="1:11" s="115" customFormat="1" ht="15" customHeight="1">
      <c r="A442" s="128"/>
      <c r="B442" s="128"/>
      <c r="C442" s="128"/>
      <c r="D442" s="110">
        <v>3234</v>
      </c>
      <c r="E442" s="85" t="s">
        <v>1275</v>
      </c>
      <c r="F442" s="85">
        <f>'UNIRI PLAN IZVRŠENJE'!E251</f>
        <v>0</v>
      </c>
      <c r="G442" s="85">
        <f>'UNIRI PLAN IZVRŠENJE'!F251</f>
        <v>0</v>
      </c>
      <c r="H442" s="85">
        <f>'UNIRI PLAN IZVRŠENJE'!G251</f>
        <v>0</v>
      </c>
      <c r="I442" s="85">
        <f>'UNIRI PLAN IZVRŠENJE'!H251</f>
        <v>0</v>
      </c>
      <c r="J442" s="173" t="e">
        <f t="shared" si="30"/>
        <v>#DIV/0!</v>
      </c>
      <c r="K442" s="173" t="e">
        <f t="shared" si="31"/>
        <v>#DIV/0!</v>
      </c>
    </row>
    <row r="443" spans="1:11" s="115" customFormat="1" ht="15" customHeight="1">
      <c r="A443" s="128"/>
      <c r="B443" s="128"/>
      <c r="C443" s="128"/>
      <c r="D443" s="110">
        <v>3235</v>
      </c>
      <c r="E443" s="85" t="s">
        <v>1276</v>
      </c>
      <c r="F443" s="85">
        <f>'UNIRI PLAN IZVRŠENJE'!E252</f>
        <v>19433.09</v>
      </c>
      <c r="G443" s="85">
        <f>'UNIRI PLAN IZVRŠENJE'!F252</f>
        <v>0</v>
      </c>
      <c r="H443" s="85">
        <f>'UNIRI PLAN IZVRŠENJE'!G252</f>
        <v>0</v>
      </c>
      <c r="I443" s="85">
        <f>'UNIRI PLAN IZVRŠENJE'!H252</f>
        <v>0</v>
      </c>
      <c r="J443" s="173">
        <f t="shared" si="30"/>
        <v>0</v>
      </c>
      <c r="K443" s="173" t="e">
        <f t="shared" si="31"/>
        <v>#DIV/0!</v>
      </c>
    </row>
    <row r="444" spans="1:11" s="115" customFormat="1" ht="15" customHeight="1">
      <c r="A444" s="128"/>
      <c r="B444" s="128"/>
      <c r="C444" s="128"/>
      <c r="D444" s="110">
        <v>3237</v>
      </c>
      <c r="E444" s="85" t="s">
        <v>1278</v>
      </c>
      <c r="F444" s="85">
        <f>'UNIRI PLAN IZVRŠENJE'!E253</f>
        <v>1353.77</v>
      </c>
      <c r="G444" s="85">
        <f>'UNIRI PLAN IZVRŠENJE'!F253</f>
        <v>0</v>
      </c>
      <c r="H444" s="85">
        <f>'UNIRI PLAN IZVRŠENJE'!G253</f>
        <v>0</v>
      </c>
      <c r="I444" s="85">
        <f>'UNIRI PLAN IZVRŠENJE'!H253</f>
        <v>0</v>
      </c>
      <c r="J444" s="173">
        <f t="shared" si="30"/>
        <v>0</v>
      </c>
      <c r="K444" s="173" t="e">
        <f t="shared" si="31"/>
        <v>#DIV/0!</v>
      </c>
    </row>
    <row r="445" spans="1:11" s="115" customFormat="1" ht="15" customHeight="1">
      <c r="A445" s="128"/>
      <c r="B445" s="128"/>
      <c r="C445" s="128"/>
      <c r="D445" s="110">
        <v>3238</v>
      </c>
      <c r="E445" s="85" t="s">
        <v>1279</v>
      </c>
      <c r="F445" s="85">
        <f>'UNIRI PLAN IZVRŠENJE'!E254</f>
        <v>0</v>
      </c>
      <c r="G445" s="85">
        <f>'UNIRI PLAN IZVRŠENJE'!F254</f>
        <v>0</v>
      </c>
      <c r="H445" s="85">
        <f>'UNIRI PLAN IZVRŠENJE'!G254</f>
        <v>0</v>
      </c>
      <c r="I445" s="85">
        <f>'UNIRI PLAN IZVRŠENJE'!H254</f>
        <v>0</v>
      </c>
      <c r="J445" s="173" t="e">
        <f t="shared" si="30"/>
        <v>#DIV/0!</v>
      </c>
      <c r="K445" s="173" t="e">
        <f t="shared" si="31"/>
        <v>#DIV/0!</v>
      </c>
    </row>
    <row r="446" spans="1:11" s="115" customFormat="1" ht="15" customHeight="1">
      <c r="A446" s="128"/>
      <c r="B446" s="128"/>
      <c r="C446" s="128"/>
      <c r="D446" s="110">
        <v>3239</v>
      </c>
      <c r="E446" s="85" t="s">
        <v>1280</v>
      </c>
      <c r="F446" s="85">
        <f>'UNIRI PLAN IZVRŠENJE'!E255</f>
        <v>0</v>
      </c>
      <c r="G446" s="85">
        <f>'UNIRI PLAN IZVRŠENJE'!F255</f>
        <v>0</v>
      </c>
      <c r="H446" s="85">
        <f>'UNIRI PLAN IZVRŠENJE'!G255</f>
        <v>0</v>
      </c>
      <c r="I446" s="85">
        <f>'UNIRI PLAN IZVRŠENJE'!H255</f>
        <v>0</v>
      </c>
      <c r="J446" s="173" t="e">
        <f t="shared" si="30"/>
        <v>#DIV/0!</v>
      </c>
      <c r="K446" s="173" t="e">
        <f t="shared" si="31"/>
        <v>#DIV/0!</v>
      </c>
    </row>
    <row r="447" spans="1:11" s="115" customFormat="1" ht="15" customHeight="1">
      <c r="A447" s="128"/>
      <c r="B447" s="128"/>
      <c r="C447" s="128">
        <v>329</v>
      </c>
      <c r="D447" s="110"/>
      <c r="E447" s="129" t="s">
        <v>1280</v>
      </c>
      <c r="F447" s="129">
        <f>F448</f>
        <v>357.03</v>
      </c>
      <c r="G447" s="129">
        <f>G448</f>
        <v>0</v>
      </c>
      <c r="H447" s="129">
        <f>H448</f>
        <v>0</v>
      </c>
      <c r="I447" s="129">
        <f>I448</f>
        <v>0</v>
      </c>
      <c r="J447" s="174">
        <f t="shared" si="30"/>
        <v>0</v>
      </c>
      <c r="K447" s="174" t="e">
        <f t="shared" si="31"/>
        <v>#DIV/0!</v>
      </c>
    </row>
    <row r="448" spans="1:11" s="115" customFormat="1" ht="15" customHeight="1">
      <c r="A448" s="128"/>
      <c r="B448" s="128"/>
      <c r="C448" s="128"/>
      <c r="D448" s="110">
        <v>3293</v>
      </c>
      <c r="E448" s="85" t="s">
        <v>1298</v>
      </c>
      <c r="F448" s="85">
        <f>'UNIRI PLAN IZVRŠENJE'!E256</f>
        <v>357.03</v>
      </c>
      <c r="G448" s="85">
        <f>'UNIRI PLAN IZVRŠENJE'!F256</f>
        <v>0</v>
      </c>
      <c r="H448" s="85">
        <f>'UNIRI PLAN IZVRŠENJE'!G256</f>
        <v>0</v>
      </c>
      <c r="I448" s="85">
        <f>'UNIRI PLAN IZVRŠENJE'!H256</f>
        <v>0</v>
      </c>
      <c r="J448" s="173">
        <f t="shared" si="30"/>
        <v>0</v>
      </c>
      <c r="K448" s="173" t="e">
        <f t="shared" si="31"/>
        <v>#DIV/0!</v>
      </c>
    </row>
    <row r="449" spans="1:11" s="138" customFormat="1" ht="15" customHeight="1">
      <c r="A449" s="128"/>
      <c r="B449" s="128">
        <v>35</v>
      </c>
      <c r="C449" s="128"/>
      <c r="D449" s="110"/>
      <c r="E449" s="129" t="s">
        <v>1559</v>
      </c>
      <c r="F449" s="129">
        <f t="shared" ref="F449:I450" si="35">F450</f>
        <v>46891.319999999992</v>
      </c>
      <c r="G449" s="129">
        <f t="shared" si="35"/>
        <v>0</v>
      </c>
      <c r="H449" s="129">
        <f t="shared" si="35"/>
        <v>10133</v>
      </c>
      <c r="I449" s="129">
        <f t="shared" si="35"/>
        <v>10133.040000000001</v>
      </c>
      <c r="J449" s="174">
        <f t="shared" si="30"/>
        <v>21.609628391779122</v>
      </c>
      <c r="K449" s="174">
        <f t="shared" si="31"/>
        <v>100.00039474982731</v>
      </c>
    </row>
    <row r="450" spans="1:11" s="138" customFormat="1" ht="15" customHeight="1">
      <c r="A450" s="128"/>
      <c r="B450" s="128"/>
      <c r="C450" s="128">
        <v>353</v>
      </c>
      <c r="D450" s="110"/>
      <c r="E450" s="129" t="s">
        <v>1560</v>
      </c>
      <c r="F450" s="129">
        <f t="shared" si="35"/>
        <v>46891.319999999992</v>
      </c>
      <c r="G450" s="129">
        <f t="shared" si="35"/>
        <v>0</v>
      </c>
      <c r="H450" s="129">
        <f t="shared" si="35"/>
        <v>10133</v>
      </c>
      <c r="I450" s="129">
        <f t="shared" si="35"/>
        <v>10133.040000000001</v>
      </c>
      <c r="J450" s="174">
        <f t="shared" si="30"/>
        <v>21.609628391779122</v>
      </c>
      <c r="K450" s="174">
        <f t="shared" si="31"/>
        <v>100.00039474982731</v>
      </c>
    </row>
    <row r="451" spans="1:11" s="115" customFormat="1" ht="15" customHeight="1">
      <c r="A451" s="128"/>
      <c r="B451" s="128"/>
      <c r="C451" s="128"/>
      <c r="D451" s="110">
        <v>3531</v>
      </c>
      <c r="E451" s="85" t="s">
        <v>1562</v>
      </c>
      <c r="F451" s="85">
        <f>'UNIRI PLAN IZVRŠENJE'!E258</f>
        <v>46891.319999999992</v>
      </c>
      <c r="G451" s="85">
        <f>'UNIRI PLAN IZVRŠENJE'!F258</f>
        <v>0</v>
      </c>
      <c r="H451" s="85">
        <f>'UNIRI PLAN IZVRŠENJE'!G258</f>
        <v>10133</v>
      </c>
      <c r="I451" s="85">
        <f>'UNIRI PLAN IZVRŠENJE'!H258</f>
        <v>10133.040000000001</v>
      </c>
      <c r="J451" s="173">
        <f t="shared" si="30"/>
        <v>21.609628391779122</v>
      </c>
      <c r="K451" s="173">
        <f t="shared" si="31"/>
        <v>100.00039474982731</v>
      </c>
    </row>
    <row r="452" spans="1:11" s="138" customFormat="1" ht="15" customHeight="1">
      <c r="A452" s="128"/>
      <c r="B452" s="128">
        <v>36</v>
      </c>
      <c r="C452" s="128"/>
      <c r="D452" s="110"/>
      <c r="E452" s="129" t="s">
        <v>1391</v>
      </c>
      <c r="F452" s="129">
        <f t="shared" ref="F452:I453" si="36">F453</f>
        <v>13589.48</v>
      </c>
      <c r="G452" s="129">
        <f t="shared" si="36"/>
        <v>0</v>
      </c>
      <c r="H452" s="129">
        <f t="shared" si="36"/>
        <v>0</v>
      </c>
      <c r="I452" s="129">
        <f t="shared" si="36"/>
        <v>0</v>
      </c>
      <c r="J452" s="174">
        <f t="shared" si="30"/>
        <v>0</v>
      </c>
      <c r="K452" s="174" t="e">
        <f t="shared" si="31"/>
        <v>#DIV/0!</v>
      </c>
    </row>
    <row r="453" spans="1:11" s="138" customFormat="1" ht="15" customHeight="1">
      <c r="A453" s="128"/>
      <c r="B453" s="128"/>
      <c r="C453" s="128"/>
      <c r="D453" s="110">
        <v>369</v>
      </c>
      <c r="E453" s="129" t="s">
        <v>1301</v>
      </c>
      <c r="F453" s="129">
        <f t="shared" si="36"/>
        <v>13589.48</v>
      </c>
      <c r="G453" s="129">
        <f t="shared" si="36"/>
        <v>0</v>
      </c>
      <c r="H453" s="129">
        <f t="shared" si="36"/>
        <v>0</v>
      </c>
      <c r="I453" s="129">
        <f t="shared" si="36"/>
        <v>0</v>
      </c>
      <c r="J453" s="174">
        <f t="shared" ref="J453:J516" si="37">I453/F453*100</f>
        <v>0</v>
      </c>
      <c r="K453" s="174" t="e">
        <f t="shared" ref="K453:K516" si="38">I453/H453*100</f>
        <v>#DIV/0!</v>
      </c>
    </row>
    <row r="454" spans="1:11" s="115" customFormat="1" ht="15" customHeight="1">
      <c r="A454" s="128"/>
      <c r="B454" s="128"/>
      <c r="C454" s="128"/>
      <c r="D454" s="110">
        <v>3693</v>
      </c>
      <c r="E454" s="85" t="s">
        <v>1563</v>
      </c>
      <c r="F454" s="85">
        <f>'UNIRI PLAN IZVRŠENJE'!E260</f>
        <v>13589.48</v>
      </c>
      <c r="G454" s="85">
        <f>'UNIRI PLAN IZVRŠENJE'!F260</f>
        <v>0</v>
      </c>
      <c r="H454" s="85">
        <f>'UNIRI PLAN IZVRŠENJE'!G260</f>
        <v>0</v>
      </c>
      <c r="I454" s="85">
        <f>'UNIRI PLAN IZVRŠENJE'!H260</f>
        <v>0</v>
      </c>
      <c r="J454" s="173">
        <f t="shared" si="37"/>
        <v>0</v>
      </c>
      <c r="K454" s="173" t="e">
        <f t="shared" si="38"/>
        <v>#DIV/0!</v>
      </c>
    </row>
    <row r="455" spans="1:11" s="138" customFormat="1" ht="15" customHeight="1">
      <c r="A455" s="128"/>
      <c r="B455" s="128">
        <v>38</v>
      </c>
      <c r="C455" s="128"/>
      <c r="D455" s="110"/>
      <c r="E455" s="129" t="s">
        <v>1352</v>
      </c>
      <c r="F455" s="129">
        <f t="shared" ref="F455:I456" si="39">F456</f>
        <v>4348.21</v>
      </c>
      <c r="G455" s="129">
        <f t="shared" si="39"/>
        <v>0</v>
      </c>
      <c r="H455" s="129">
        <f t="shared" si="39"/>
        <v>0</v>
      </c>
      <c r="I455" s="129">
        <f t="shared" si="39"/>
        <v>0</v>
      </c>
      <c r="J455" s="174">
        <f t="shared" si="37"/>
        <v>0</v>
      </c>
      <c r="K455" s="174" t="e">
        <f t="shared" si="38"/>
        <v>#DIV/0!</v>
      </c>
    </row>
    <row r="456" spans="1:11" s="138" customFormat="1" ht="15" customHeight="1">
      <c r="A456" s="128"/>
      <c r="B456" s="128"/>
      <c r="C456" s="128">
        <v>381</v>
      </c>
      <c r="D456" s="110"/>
      <c r="E456" s="129" t="s">
        <v>1340</v>
      </c>
      <c r="F456" s="129">
        <f t="shared" si="39"/>
        <v>4348.21</v>
      </c>
      <c r="G456" s="129">
        <f t="shared" si="39"/>
        <v>0</v>
      </c>
      <c r="H456" s="129">
        <f t="shared" si="39"/>
        <v>0</v>
      </c>
      <c r="I456" s="129">
        <f t="shared" si="39"/>
        <v>0</v>
      </c>
      <c r="J456" s="174">
        <f t="shared" si="37"/>
        <v>0</v>
      </c>
      <c r="K456" s="174" t="e">
        <f t="shared" si="38"/>
        <v>#DIV/0!</v>
      </c>
    </row>
    <row r="457" spans="1:11" s="115" customFormat="1" ht="15" customHeight="1">
      <c r="A457" s="128"/>
      <c r="B457" s="128"/>
      <c r="C457" s="128"/>
      <c r="D457" s="110">
        <v>3813</v>
      </c>
      <c r="E457" s="85" t="s">
        <v>1564</v>
      </c>
      <c r="F457" s="85">
        <f>'UNIRI PLAN IZVRŠENJE'!E262</f>
        <v>4348.21</v>
      </c>
      <c r="G457" s="85">
        <f>'UNIRI PLAN IZVRŠENJE'!F262</f>
        <v>0</v>
      </c>
      <c r="H457" s="85">
        <f>'UNIRI PLAN IZVRŠENJE'!G262</f>
        <v>0</v>
      </c>
      <c r="I457" s="85">
        <f>'UNIRI PLAN IZVRŠENJE'!H262</f>
        <v>0</v>
      </c>
      <c r="J457" s="173">
        <f t="shared" si="37"/>
        <v>0</v>
      </c>
      <c r="K457" s="173" t="e">
        <f t="shared" si="38"/>
        <v>#DIV/0!</v>
      </c>
    </row>
    <row r="458" spans="1:11" s="115" customFormat="1" ht="15" customHeight="1">
      <c r="A458" s="128">
        <v>4</v>
      </c>
      <c r="B458" s="128"/>
      <c r="C458" s="128"/>
      <c r="D458" s="110"/>
      <c r="E458" s="128" t="s">
        <v>1345</v>
      </c>
      <c r="F458" s="129">
        <f>F459</f>
        <v>29216.77</v>
      </c>
      <c r="G458" s="129">
        <f>G459</f>
        <v>0</v>
      </c>
      <c r="H458" s="129">
        <f>H459</f>
        <v>36042</v>
      </c>
      <c r="I458" s="129">
        <f>I459</f>
        <v>36042.33</v>
      </c>
      <c r="J458" s="174">
        <f t="shared" si="37"/>
        <v>123.36178845231693</v>
      </c>
      <c r="K458" s="174">
        <f t="shared" si="38"/>
        <v>100.00091559846847</v>
      </c>
    </row>
    <row r="459" spans="1:11" s="115" customFormat="1" ht="15" customHeight="1">
      <c r="A459" s="128"/>
      <c r="B459" s="128">
        <v>42</v>
      </c>
      <c r="C459" s="128"/>
      <c r="D459" s="110"/>
      <c r="E459" s="128" t="s">
        <v>1346</v>
      </c>
      <c r="F459" s="129">
        <f>F460+F463</f>
        <v>29216.77</v>
      </c>
      <c r="G459" s="129">
        <f>G460+G463</f>
        <v>0</v>
      </c>
      <c r="H459" s="129">
        <f>H460+H463</f>
        <v>36042</v>
      </c>
      <c r="I459" s="129">
        <f>I460+I463</f>
        <v>36042.33</v>
      </c>
      <c r="J459" s="174">
        <f t="shared" si="37"/>
        <v>123.36178845231693</v>
      </c>
      <c r="K459" s="174">
        <f t="shared" si="38"/>
        <v>100.00091559846847</v>
      </c>
    </row>
    <row r="460" spans="1:11" s="115" customFormat="1" ht="15" customHeight="1">
      <c r="A460" s="128"/>
      <c r="B460" s="128"/>
      <c r="C460" s="128">
        <v>422</v>
      </c>
      <c r="D460" s="110"/>
      <c r="E460" s="128" t="s">
        <v>1347</v>
      </c>
      <c r="F460" s="129">
        <f>F461+F462</f>
        <v>0</v>
      </c>
      <c r="G460" s="129">
        <f>G461+G462</f>
        <v>0</v>
      </c>
      <c r="H460" s="129">
        <f>H461+H462</f>
        <v>20250</v>
      </c>
      <c r="I460" s="129">
        <f>I461+I462</f>
        <v>20250.18</v>
      </c>
      <c r="J460" s="174" t="e">
        <f t="shared" si="37"/>
        <v>#DIV/0!</v>
      </c>
      <c r="K460" s="174">
        <f t="shared" si="38"/>
        <v>100.00088888888889</v>
      </c>
    </row>
    <row r="461" spans="1:11" s="115" customFormat="1" ht="15" customHeight="1">
      <c r="A461" s="128"/>
      <c r="B461" s="128"/>
      <c r="C461" s="128"/>
      <c r="D461" s="110">
        <v>4221</v>
      </c>
      <c r="E461" s="85" t="s">
        <v>1287</v>
      </c>
      <c r="F461" s="85">
        <f>'UNIRI PLAN IZVRŠENJE'!E265</f>
        <v>0</v>
      </c>
      <c r="G461" s="85">
        <f>'UNIRI PLAN IZVRŠENJE'!F265</f>
        <v>0</v>
      </c>
      <c r="H461" s="85">
        <f>'UNIRI PLAN IZVRŠENJE'!G265</f>
        <v>0</v>
      </c>
      <c r="I461" s="85">
        <f>'UNIRI PLAN IZVRŠENJE'!H265</f>
        <v>0</v>
      </c>
      <c r="J461" s="173" t="e">
        <f t="shared" si="37"/>
        <v>#DIV/0!</v>
      </c>
      <c r="K461" s="173" t="e">
        <f t="shared" si="38"/>
        <v>#DIV/0!</v>
      </c>
    </row>
    <row r="462" spans="1:11" s="115" customFormat="1" ht="17.25" customHeight="1">
      <c r="A462" s="128"/>
      <c r="B462" s="128"/>
      <c r="C462" s="128"/>
      <c r="D462" s="110">
        <v>4224</v>
      </c>
      <c r="E462" s="85" t="s">
        <v>1312</v>
      </c>
      <c r="F462" s="85">
        <f>'UNIRI PLAN IZVRŠENJE'!E266</f>
        <v>0</v>
      </c>
      <c r="G462" s="85">
        <f>'UNIRI PLAN IZVRŠENJE'!F266</f>
        <v>0</v>
      </c>
      <c r="H462" s="85">
        <f>'UNIRI PLAN IZVRŠENJE'!G266</f>
        <v>20250</v>
      </c>
      <c r="I462" s="85">
        <f>'UNIRI PLAN IZVRŠENJE'!H266</f>
        <v>20250.18</v>
      </c>
      <c r="J462" s="173" t="e">
        <f t="shared" si="37"/>
        <v>#DIV/0!</v>
      </c>
      <c r="K462" s="173">
        <f t="shared" si="38"/>
        <v>100.00088888888889</v>
      </c>
    </row>
    <row r="463" spans="1:11" s="138" customFormat="1" ht="15" customHeight="1">
      <c r="A463" s="128"/>
      <c r="B463" s="128"/>
      <c r="C463" s="128">
        <v>426</v>
      </c>
      <c r="D463" s="110">
        <v>426</v>
      </c>
      <c r="E463" s="129" t="s">
        <v>1411</v>
      </c>
      <c r="F463" s="129">
        <f>F464</f>
        <v>29216.77</v>
      </c>
      <c r="G463" s="129">
        <f>G464</f>
        <v>0</v>
      </c>
      <c r="H463" s="129">
        <f>H464</f>
        <v>15792</v>
      </c>
      <c r="I463" s="129">
        <f>I464</f>
        <v>15792.15</v>
      </c>
      <c r="J463" s="174">
        <f t="shared" si="37"/>
        <v>54.051662795031753</v>
      </c>
      <c r="K463" s="174">
        <f t="shared" si="38"/>
        <v>100.00094984802432</v>
      </c>
    </row>
    <row r="464" spans="1:11" s="115" customFormat="1" ht="15" customHeight="1">
      <c r="A464" s="128"/>
      <c r="B464" s="128"/>
      <c r="C464" s="128"/>
      <c r="D464" s="110">
        <v>4262</v>
      </c>
      <c r="E464" s="85" t="s">
        <v>1411</v>
      </c>
      <c r="F464" s="85">
        <f>'UNIRI PLAN IZVRŠENJE'!E267</f>
        <v>29216.77</v>
      </c>
      <c r="G464" s="85">
        <f>'UNIRI PLAN IZVRŠENJE'!F267</f>
        <v>0</v>
      </c>
      <c r="H464" s="85">
        <f>'UNIRI PLAN IZVRŠENJE'!G267</f>
        <v>15792</v>
      </c>
      <c r="I464" s="85">
        <f>'UNIRI PLAN IZVRŠENJE'!H267</f>
        <v>15792.15</v>
      </c>
      <c r="J464" s="173">
        <f t="shared" si="37"/>
        <v>54.051662795031753</v>
      </c>
      <c r="K464" s="173">
        <f t="shared" si="38"/>
        <v>100.00094984802432</v>
      </c>
    </row>
    <row r="465" spans="1:11">
      <c r="A465" s="125"/>
      <c r="B465" s="125"/>
      <c r="C465" s="125"/>
      <c r="D465" s="145"/>
      <c r="E465" s="54" t="s">
        <v>522</v>
      </c>
      <c r="F465" s="89">
        <f>F466+F503</f>
        <v>145338.84999999998</v>
      </c>
      <c r="G465" s="89">
        <f>G466+G503</f>
        <v>8211.8421262193915</v>
      </c>
      <c r="H465" s="89">
        <f>H466+H503</f>
        <v>20587</v>
      </c>
      <c r="I465" s="89">
        <f>I466+I503</f>
        <v>18607.650000000001</v>
      </c>
      <c r="J465" s="286">
        <f t="shared" si="37"/>
        <v>12.802942915813635</v>
      </c>
      <c r="K465" s="286">
        <f t="shared" si="38"/>
        <v>90.385437411959018</v>
      </c>
    </row>
    <row r="466" spans="1:11">
      <c r="A466" s="128">
        <v>3</v>
      </c>
      <c r="B466" s="128"/>
      <c r="C466" s="128"/>
      <c r="D466" s="131"/>
      <c r="E466" s="128" t="s">
        <v>1358</v>
      </c>
      <c r="F466" s="129">
        <f>F474+F467+F500</f>
        <v>138702.84999999998</v>
      </c>
      <c r="G466" s="129">
        <f t="shared" ref="G466:H466" si="40">G474+G467+G500</f>
        <v>6221</v>
      </c>
      <c r="H466" s="129">
        <f t="shared" si="40"/>
        <v>18596</v>
      </c>
      <c r="I466" s="129">
        <f>I474+I467+I500</f>
        <v>18607.650000000001</v>
      </c>
      <c r="J466" s="174">
        <f t="shared" si="37"/>
        <v>13.415477764155535</v>
      </c>
      <c r="K466" s="174">
        <f t="shared" si="38"/>
        <v>100.06264788126479</v>
      </c>
    </row>
    <row r="467" spans="1:11">
      <c r="A467" s="128"/>
      <c r="B467" s="128">
        <v>31</v>
      </c>
      <c r="C467" s="128"/>
      <c r="D467" s="131"/>
      <c r="E467" s="128" t="s">
        <v>1321</v>
      </c>
      <c r="F467" s="129">
        <f>F468+F472+F470</f>
        <v>34343.83</v>
      </c>
      <c r="G467" s="129">
        <f>G468+G472+G470</f>
        <v>5371</v>
      </c>
      <c r="H467" s="129">
        <f>H468+H472+H470</f>
        <v>12412</v>
      </c>
      <c r="I467" s="129">
        <f>I468+I472+I470</f>
        <v>12412.03</v>
      </c>
      <c r="J467" s="174">
        <f t="shared" si="37"/>
        <v>36.140494522596924</v>
      </c>
      <c r="K467" s="174">
        <f t="shared" si="38"/>
        <v>100.00024170157913</v>
      </c>
    </row>
    <row r="468" spans="1:11">
      <c r="A468" s="128"/>
      <c r="B468" s="128"/>
      <c r="C468" s="128">
        <v>311</v>
      </c>
      <c r="D468" s="131"/>
      <c r="E468" s="128" t="s">
        <v>1293</v>
      </c>
      <c r="F468" s="129">
        <f>F469</f>
        <v>29479.68</v>
      </c>
      <c r="G468" s="129">
        <f>G469</f>
        <v>5150</v>
      </c>
      <c r="H468" s="129">
        <f>H469</f>
        <v>10654</v>
      </c>
      <c r="I468" s="129">
        <f>I469</f>
        <v>10654.11</v>
      </c>
      <c r="J468" s="174">
        <f t="shared" si="37"/>
        <v>36.140521199687385</v>
      </c>
      <c r="K468" s="174">
        <f t="shared" si="38"/>
        <v>100.00103247606533</v>
      </c>
    </row>
    <row r="469" spans="1:11">
      <c r="A469" s="128"/>
      <c r="B469" s="128"/>
      <c r="C469" s="128"/>
      <c r="D469" s="131">
        <v>3111</v>
      </c>
      <c r="E469" s="85" t="s">
        <v>1397</v>
      </c>
      <c r="F469" s="85">
        <f>'UNIRI PLAN IZVRŠENJE'!E207</f>
        <v>29479.68</v>
      </c>
      <c r="G469" s="85">
        <f>'UNIRI PLAN IZVRŠENJE'!F207</f>
        <v>5150</v>
      </c>
      <c r="H469" s="85">
        <f>'UNIRI PLAN IZVRŠENJE'!G207</f>
        <v>10654</v>
      </c>
      <c r="I469" s="85">
        <f>'UNIRI PLAN IZVRŠENJE'!H207</f>
        <v>10654.11</v>
      </c>
      <c r="J469" s="173">
        <f t="shared" si="37"/>
        <v>36.140521199687385</v>
      </c>
      <c r="K469" s="173">
        <f t="shared" si="38"/>
        <v>100.00103247606533</v>
      </c>
    </row>
    <row r="470" spans="1:11" s="137" customFormat="1">
      <c r="A470" s="128"/>
      <c r="B470" s="128"/>
      <c r="C470" s="128">
        <v>312</v>
      </c>
      <c r="D470" s="131"/>
      <c r="E470" s="129" t="s">
        <v>1294</v>
      </c>
      <c r="F470" s="129">
        <f>F471</f>
        <v>0</v>
      </c>
      <c r="G470" s="129">
        <f>G471</f>
        <v>0</v>
      </c>
      <c r="H470" s="129">
        <f>H471</f>
        <v>0</v>
      </c>
      <c r="I470" s="129">
        <f>I471</f>
        <v>0</v>
      </c>
      <c r="J470" s="174" t="e">
        <f t="shared" si="37"/>
        <v>#DIV/0!</v>
      </c>
      <c r="K470" s="174" t="e">
        <f t="shared" si="38"/>
        <v>#DIV/0!</v>
      </c>
    </row>
    <row r="471" spans="1:11">
      <c r="A471" s="128"/>
      <c r="B471" s="128"/>
      <c r="C471" s="128"/>
      <c r="D471" s="131">
        <v>3121</v>
      </c>
      <c r="E471" s="85" t="s">
        <v>1294</v>
      </c>
      <c r="F471" s="85">
        <f>'UNIRI PLAN IZVRŠENJE'!E208</f>
        <v>0</v>
      </c>
      <c r="G471" s="85">
        <f>'UNIRI PLAN IZVRŠENJE'!F208</f>
        <v>0</v>
      </c>
      <c r="H471" s="85">
        <f>'UNIRI PLAN IZVRŠENJE'!G208</f>
        <v>0</v>
      </c>
      <c r="I471" s="85">
        <f>'UNIRI PLAN IZVRŠENJE'!H208</f>
        <v>0</v>
      </c>
      <c r="J471" s="173" t="e">
        <f t="shared" si="37"/>
        <v>#DIV/0!</v>
      </c>
      <c r="K471" s="173" t="e">
        <f t="shared" si="38"/>
        <v>#DIV/0!</v>
      </c>
    </row>
    <row r="472" spans="1:11">
      <c r="A472" s="128"/>
      <c r="B472" s="128"/>
      <c r="C472" s="128">
        <v>313</v>
      </c>
      <c r="D472" s="131"/>
      <c r="E472" s="129" t="s">
        <v>1322</v>
      </c>
      <c r="F472" s="129">
        <f>F473</f>
        <v>4864.1499999999996</v>
      </c>
      <c r="G472" s="129">
        <f>G473</f>
        <v>221</v>
      </c>
      <c r="H472" s="129">
        <f>H473</f>
        <v>1758</v>
      </c>
      <c r="I472" s="129">
        <f>I473</f>
        <v>1757.92</v>
      </c>
      <c r="J472" s="174">
        <f t="shared" si="37"/>
        <v>36.140332843353931</v>
      </c>
      <c r="K472" s="174">
        <f t="shared" si="38"/>
        <v>99.995449374288967</v>
      </c>
    </row>
    <row r="473" spans="1:11">
      <c r="A473" s="128"/>
      <c r="B473" s="128"/>
      <c r="C473" s="128"/>
      <c r="D473" s="131">
        <v>3132</v>
      </c>
      <c r="E473" s="85" t="s">
        <v>1356</v>
      </c>
      <c r="F473" s="85">
        <f>'UNIRI PLAN IZVRŠENJE'!E209</f>
        <v>4864.1499999999996</v>
      </c>
      <c r="G473" s="85">
        <f>'UNIRI PLAN IZVRŠENJE'!F209</f>
        <v>221</v>
      </c>
      <c r="H473" s="85">
        <f>'UNIRI PLAN IZVRŠENJE'!G209</f>
        <v>1758</v>
      </c>
      <c r="I473" s="85">
        <f>'UNIRI PLAN IZVRŠENJE'!H209</f>
        <v>1757.92</v>
      </c>
      <c r="J473" s="173">
        <f t="shared" si="37"/>
        <v>36.140332843353931</v>
      </c>
      <c r="K473" s="173">
        <f t="shared" si="38"/>
        <v>99.995449374288967</v>
      </c>
    </row>
    <row r="474" spans="1:11">
      <c r="A474" s="128"/>
      <c r="B474" s="128">
        <v>32</v>
      </c>
      <c r="C474" s="128"/>
      <c r="D474" s="131">
        <v>32</v>
      </c>
      <c r="E474" s="128" t="s">
        <v>1323</v>
      </c>
      <c r="F474" s="129">
        <f>F475+F479+F484+F495+F493</f>
        <v>104359.01999999999</v>
      </c>
      <c r="G474" s="129">
        <f>G475+G479+G484+G495+G493</f>
        <v>850</v>
      </c>
      <c r="H474" s="129">
        <f>H475+H479+H484+H495+H493</f>
        <v>6184</v>
      </c>
      <c r="I474" s="129">
        <f>I475+I479+I484+I495+I493</f>
        <v>6195.62</v>
      </c>
      <c r="J474" s="174">
        <f t="shared" si="37"/>
        <v>5.9368322929824373</v>
      </c>
      <c r="K474" s="174">
        <f t="shared" si="38"/>
        <v>100.18790426908151</v>
      </c>
    </row>
    <row r="475" spans="1:11">
      <c r="A475" s="128"/>
      <c r="B475" s="128"/>
      <c r="C475" s="128">
        <v>321</v>
      </c>
      <c r="D475" s="131"/>
      <c r="E475" s="129" t="s">
        <v>1324</v>
      </c>
      <c r="F475" s="129">
        <f>SUM(F476:F478)</f>
        <v>5613.57</v>
      </c>
      <c r="G475" s="129">
        <f t="shared" ref="G475:I475" si="41">SUM(G476:G478)</f>
        <v>850</v>
      </c>
      <c r="H475" s="129">
        <f t="shared" si="41"/>
        <v>180</v>
      </c>
      <c r="I475" s="129">
        <f t="shared" si="41"/>
        <v>176.08</v>
      </c>
      <c r="J475" s="174">
        <f t="shared" si="37"/>
        <v>3.1366848547359347</v>
      </c>
      <c r="K475" s="174">
        <f t="shared" si="38"/>
        <v>97.822222222222237</v>
      </c>
    </row>
    <row r="476" spans="1:11">
      <c r="A476" s="128"/>
      <c r="B476" s="128"/>
      <c r="C476" s="128"/>
      <c r="D476" s="131">
        <v>3211</v>
      </c>
      <c r="E476" s="85" t="s">
        <v>1264</v>
      </c>
      <c r="F476" s="85">
        <f>'UNIRI PLAN IZVRŠENJE'!E211</f>
        <v>3217.07</v>
      </c>
      <c r="G476" s="85">
        <f>'UNIRI PLAN IZVRŠENJE'!F211</f>
        <v>850</v>
      </c>
      <c r="H476" s="85">
        <f>'UNIRI PLAN IZVRŠENJE'!G211</f>
        <v>0</v>
      </c>
      <c r="I476" s="85">
        <f>'UNIRI PLAN IZVRŠENJE'!H211</f>
        <v>0</v>
      </c>
      <c r="J476" s="173">
        <f t="shared" si="37"/>
        <v>0</v>
      </c>
      <c r="K476" s="173" t="e">
        <f t="shared" si="38"/>
        <v>#DIV/0!</v>
      </c>
    </row>
    <row r="477" spans="1:11">
      <c r="A477" s="128"/>
      <c r="B477" s="128"/>
      <c r="C477" s="128"/>
      <c r="D477" s="131">
        <v>3212</v>
      </c>
      <c r="E477" s="85" t="s">
        <v>1265</v>
      </c>
      <c r="F477" s="85">
        <f>'UNIRI PLAN IZVRŠENJE'!E212</f>
        <v>0</v>
      </c>
      <c r="G477" s="85">
        <f>'UNIRI PLAN IZVRŠENJE'!F212</f>
        <v>0</v>
      </c>
      <c r="H477" s="85">
        <f>'UNIRI PLAN IZVRŠENJE'!G212</f>
        <v>180</v>
      </c>
      <c r="I477" s="85">
        <f>'UNIRI PLAN IZVRŠENJE'!H212</f>
        <v>176.08</v>
      </c>
      <c r="J477" s="173" t="e">
        <f t="shared" si="37"/>
        <v>#DIV/0!</v>
      </c>
      <c r="K477" s="173">
        <f t="shared" si="38"/>
        <v>97.822222222222237</v>
      </c>
    </row>
    <row r="478" spans="1:11">
      <c r="A478" s="128"/>
      <c r="B478" s="128"/>
      <c r="C478" s="128"/>
      <c r="D478" s="131">
        <v>3213</v>
      </c>
      <c r="E478" s="110" t="s">
        <v>1266</v>
      </c>
      <c r="F478" s="85">
        <f>'UNIRI PLAN IZVRŠENJE'!E213</f>
        <v>2396.5</v>
      </c>
      <c r="G478" s="85">
        <f>'UNIRI PLAN IZVRŠENJE'!F213</f>
        <v>0</v>
      </c>
      <c r="H478" s="85">
        <f>'UNIRI PLAN IZVRŠENJE'!G213</f>
        <v>0</v>
      </c>
      <c r="I478" s="85">
        <f>'UNIRI PLAN IZVRŠENJE'!H213</f>
        <v>0</v>
      </c>
      <c r="J478" s="173">
        <f t="shared" si="37"/>
        <v>0</v>
      </c>
      <c r="K478" s="173" t="e">
        <f t="shared" si="38"/>
        <v>#DIV/0!</v>
      </c>
    </row>
    <row r="479" spans="1:11">
      <c r="A479" s="128"/>
      <c r="B479" s="128"/>
      <c r="C479" s="128">
        <v>322</v>
      </c>
      <c r="D479" s="131"/>
      <c r="E479" s="128" t="s">
        <v>1341</v>
      </c>
      <c r="F479" s="129">
        <f>SUM(F480:F483)</f>
        <v>1991</v>
      </c>
      <c r="G479" s="129">
        <f t="shared" ref="G479:H479" si="42">SUM(G480:G483)</f>
        <v>0</v>
      </c>
      <c r="H479" s="129">
        <f t="shared" si="42"/>
        <v>664</v>
      </c>
      <c r="I479" s="129">
        <f>SUM(I480:I483)</f>
        <v>673.61</v>
      </c>
      <c r="J479" s="174">
        <f t="shared" si="37"/>
        <v>33.832747363134104</v>
      </c>
      <c r="K479" s="174">
        <f t="shared" si="38"/>
        <v>101.44728915662651</v>
      </c>
    </row>
    <row r="480" spans="1:11">
      <c r="A480" s="128"/>
      <c r="B480" s="128"/>
      <c r="C480" s="128"/>
      <c r="D480" s="131">
        <v>3221</v>
      </c>
      <c r="E480" s="110" t="s">
        <v>1267</v>
      </c>
      <c r="F480" s="85">
        <f>'UNIRI PLAN IZVRŠENJE'!E214+'UNIRI PLAN IZVRŠENJE'!E524</f>
        <v>0</v>
      </c>
      <c r="G480" s="85">
        <f>'UNIRI PLAN IZVRŠENJE'!F214+'UNIRI PLAN IZVRŠENJE'!F524</f>
        <v>0</v>
      </c>
      <c r="H480" s="85">
        <f>'UNIRI PLAN IZVRŠENJE'!G214+'UNIRI PLAN IZVRŠENJE'!G524</f>
        <v>664</v>
      </c>
      <c r="I480" s="85">
        <f>'UNIRI PLAN IZVRŠENJE'!H214+'UNIRI PLAN IZVRŠENJE'!H524</f>
        <v>673.61</v>
      </c>
      <c r="J480" s="173" t="e">
        <f t="shared" si="37"/>
        <v>#DIV/0!</v>
      </c>
      <c r="K480" s="173">
        <f t="shared" si="38"/>
        <v>101.44728915662651</v>
      </c>
    </row>
    <row r="481" spans="1:11">
      <c r="A481" s="128"/>
      <c r="B481" s="128"/>
      <c r="C481" s="128"/>
      <c r="D481" s="131">
        <v>3222</v>
      </c>
      <c r="E481" s="110" t="s">
        <v>1268</v>
      </c>
      <c r="F481" s="85">
        <f>'UNIRI PLAN IZVRŠENJE'!E215</f>
        <v>0</v>
      </c>
      <c r="G481" s="85">
        <f>'UNIRI PLAN IZVRŠENJE'!F215</f>
        <v>0</v>
      </c>
      <c r="H481" s="85">
        <f>'UNIRI PLAN IZVRŠENJE'!G215</f>
        <v>0</v>
      </c>
      <c r="I481" s="85">
        <f>'UNIRI PLAN IZVRŠENJE'!H215</f>
        <v>0</v>
      </c>
      <c r="J481" s="173" t="e">
        <f t="shared" si="37"/>
        <v>#DIV/0!</v>
      </c>
      <c r="K481" s="173" t="e">
        <f t="shared" si="38"/>
        <v>#DIV/0!</v>
      </c>
    </row>
    <row r="482" spans="1:11">
      <c r="A482" s="128"/>
      <c r="B482" s="128"/>
      <c r="C482" s="128"/>
      <c r="D482" s="131">
        <v>3223</v>
      </c>
      <c r="E482" s="110" t="s">
        <v>1269</v>
      </c>
      <c r="F482" s="85">
        <f>'UNIRI PLAN IZVRŠENJE'!E216</f>
        <v>0</v>
      </c>
      <c r="G482" s="85">
        <f>'UNIRI PLAN IZVRŠENJE'!F216</f>
        <v>0</v>
      </c>
      <c r="H482" s="85">
        <f>'UNIRI PLAN IZVRŠENJE'!G216</f>
        <v>0</v>
      </c>
      <c r="I482" s="85">
        <f>'UNIRI PLAN IZVRŠENJE'!H216</f>
        <v>0</v>
      </c>
      <c r="J482" s="173" t="e">
        <f t="shared" si="37"/>
        <v>#DIV/0!</v>
      </c>
      <c r="K482" s="173" t="e">
        <f t="shared" si="38"/>
        <v>#DIV/0!</v>
      </c>
    </row>
    <row r="483" spans="1:11">
      <c r="A483" s="128"/>
      <c r="B483" s="128"/>
      <c r="C483" s="128"/>
      <c r="D483" s="131">
        <v>3224</v>
      </c>
      <c r="E483" s="110" t="s">
        <v>1413</v>
      </c>
      <c r="F483" s="85">
        <f>'UNIRI PLAN IZVRŠENJE'!E525+'UNIRI PLAN IZVRŠENJE'!E217</f>
        <v>1991</v>
      </c>
      <c r="G483" s="85">
        <f>'UNIRI PLAN IZVRŠENJE'!F525+'UNIRI PLAN IZVRŠENJE'!F217</f>
        <v>0</v>
      </c>
      <c r="H483" s="85">
        <f>'UNIRI PLAN IZVRŠENJE'!G525+'UNIRI PLAN IZVRŠENJE'!G217</f>
        <v>0</v>
      </c>
      <c r="I483" s="85">
        <f>'UNIRI PLAN IZVRŠENJE'!H525+'UNIRI PLAN IZVRŠENJE'!H217</f>
        <v>0</v>
      </c>
      <c r="J483" s="173">
        <f t="shared" si="37"/>
        <v>0</v>
      </c>
      <c r="K483" s="173" t="e">
        <f t="shared" si="38"/>
        <v>#DIV/0!</v>
      </c>
    </row>
    <row r="484" spans="1:11">
      <c r="A484" s="128"/>
      <c r="B484" s="128"/>
      <c r="C484" s="128">
        <v>323</v>
      </c>
      <c r="D484" s="131"/>
      <c r="E484" s="128" t="s">
        <v>1342</v>
      </c>
      <c r="F484" s="129">
        <f>F490+F492+F491+F489+F485</f>
        <v>88000.45</v>
      </c>
      <c r="G484" s="129">
        <f>G490+G492+G491+G489+G485</f>
        <v>0</v>
      </c>
      <c r="H484" s="129">
        <f>H490+H492+H491+H489+H485</f>
        <v>2477</v>
      </c>
      <c r="I484" s="129">
        <f>I490+I492+I491+I489+I485</f>
        <v>2476.7400000000002</v>
      </c>
      <c r="J484" s="174">
        <f t="shared" si="37"/>
        <v>2.8144628805875427</v>
      </c>
      <c r="K484" s="174">
        <f t="shared" si="38"/>
        <v>99.989503431570455</v>
      </c>
    </row>
    <row r="485" spans="1:11">
      <c r="A485" s="128"/>
      <c r="B485" s="128"/>
      <c r="C485" s="128"/>
      <c r="D485" s="131">
        <v>3231</v>
      </c>
      <c r="E485" s="110" t="s">
        <v>1272</v>
      </c>
      <c r="F485" s="85">
        <f>'UNIRI PLAN IZVRŠENJE'!E218+'UNIRI PLAN IZVRŠENJE'!E526</f>
        <v>1974</v>
      </c>
      <c r="G485" s="85">
        <f>'UNIRI PLAN IZVRŠENJE'!F218+'UNIRI PLAN IZVRŠENJE'!F526</f>
        <v>0</v>
      </c>
      <c r="H485" s="85">
        <f>'UNIRI PLAN IZVRŠENJE'!G218+'UNIRI PLAN IZVRŠENJE'!G526</f>
        <v>0</v>
      </c>
      <c r="I485" s="85">
        <f>'UNIRI PLAN IZVRŠENJE'!H218+'UNIRI PLAN IZVRŠENJE'!H526</f>
        <v>0</v>
      </c>
      <c r="J485" s="173">
        <f t="shared" si="37"/>
        <v>0</v>
      </c>
      <c r="K485" s="173" t="e">
        <f t="shared" si="38"/>
        <v>#DIV/0!</v>
      </c>
    </row>
    <row r="486" spans="1:11">
      <c r="A486" s="128"/>
      <c r="B486" s="128"/>
      <c r="C486" s="128"/>
      <c r="D486" s="131">
        <v>3232</v>
      </c>
      <c r="E486" s="110" t="s">
        <v>1273</v>
      </c>
      <c r="F486" s="85">
        <f>'UNIRI PLAN IZVRŠENJE'!E219</f>
        <v>0</v>
      </c>
      <c r="G486" s="85">
        <f>'UNIRI PLAN IZVRŠENJE'!F219</f>
        <v>0</v>
      </c>
      <c r="H486" s="85">
        <f>'UNIRI PLAN IZVRŠENJE'!G219</f>
        <v>0</v>
      </c>
      <c r="I486" s="85">
        <f>'UNIRI PLAN IZVRŠENJE'!H219</f>
        <v>0</v>
      </c>
      <c r="J486" s="173" t="e">
        <f t="shared" si="37"/>
        <v>#DIV/0!</v>
      </c>
      <c r="K486" s="173" t="e">
        <f t="shared" si="38"/>
        <v>#DIV/0!</v>
      </c>
    </row>
    <row r="487" spans="1:11">
      <c r="A487" s="128"/>
      <c r="B487" s="128"/>
      <c r="C487" s="128"/>
      <c r="D487" s="131">
        <v>3233</v>
      </c>
      <c r="E487" s="110" t="s">
        <v>1274</v>
      </c>
      <c r="F487" s="85">
        <f>'UNIRI PLAN IZVRŠENJE'!E220</f>
        <v>0</v>
      </c>
      <c r="G487" s="85">
        <f>'UNIRI PLAN IZVRŠENJE'!F220</f>
        <v>0</v>
      </c>
      <c r="H487" s="85">
        <f>'UNIRI PLAN IZVRŠENJE'!G220</f>
        <v>0</v>
      </c>
      <c r="I487" s="85">
        <f>'UNIRI PLAN IZVRŠENJE'!H220</f>
        <v>0</v>
      </c>
      <c r="J487" s="173" t="e">
        <f t="shared" si="37"/>
        <v>#DIV/0!</v>
      </c>
      <c r="K487" s="173" t="e">
        <f t="shared" si="38"/>
        <v>#DIV/0!</v>
      </c>
    </row>
    <row r="488" spans="1:11">
      <c r="A488" s="128"/>
      <c r="B488" s="128"/>
      <c r="C488" s="128"/>
      <c r="D488" s="131">
        <v>3234</v>
      </c>
      <c r="E488" s="110" t="s">
        <v>1275</v>
      </c>
      <c r="F488" s="85">
        <f>'UNIRI PLAN IZVRŠENJE'!E221</f>
        <v>0</v>
      </c>
      <c r="G488" s="85">
        <f>'UNIRI PLAN IZVRŠENJE'!F221</f>
        <v>0</v>
      </c>
      <c r="H488" s="85">
        <f>'UNIRI PLAN IZVRŠENJE'!G221</f>
        <v>0</v>
      </c>
      <c r="I488" s="85">
        <f>'UNIRI PLAN IZVRŠENJE'!H221</f>
        <v>0</v>
      </c>
      <c r="J488" s="173" t="e">
        <f t="shared" si="37"/>
        <v>#DIV/0!</v>
      </c>
      <c r="K488" s="173" t="e">
        <f t="shared" si="38"/>
        <v>#DIV/0!</v>
      </c>
    </row>
    <row r="489" spans="1:11">
      <c r="A489" s="128"/>
      <c r="B489" s="128"/>
      <c r="C489" s="128"/>
      <c r="D489" s="131">
        <v>3235</v>
      </c>
      <c r="E489" s="110" t="s">
        <v>1276</v>
      </c>
      <c r="F489" s="85">
        <f>'UNIRI PLAN IZVRŠENJE'!E527+'UNIRI PLAN IZVRŠENJE'!E529+'UNIRI PLAN IZVRŠENJE'!E222</f>
        <v>0</v>
      </c>
      <c r="G489" s="85">
        <f>'UNIRI PLAN IZVRŠENJE'!F527+'UNIRI PLAN IZVRŠENJE'!F529+'UNIRI PLAN IZVRŠENJE'!F222</f>
        <v>0</v>
      </c>
      <c r="H489" s="85">
        <f>'UNIRI PLAN IZVRŠENJE'!G527+'UNIRI PLAN IZVRŠENJE'!G529+'UNIRI PLAN IZVRŠENJE'!G222</f>
        <v>2311</v>
      </c>
      <c r="I489" s="85">
        <f>'UNIRI PLAN IZVRŠENJE'!H527+'UNIRI PLAN IZVRŠENJE'!H529+'UNIRI PLAN IZVRŠENJE'!H222</f>
        <v>2310.84</v>
      </c>
      <c r="J489" s="173" t="e">
        <f t="shared" si="37"/>
        <v>#DIV/0!</v>
      </c>
      <c r="K489" s="173">
        <f t="shared" si="38"/>
        <v>99.993076590220682</v>
      </c>
    </row>
    <row r="490" spans="1:11">
      <c r="A490" s="128"/>
      <c r="B490" s="128"/>
      <c r="C490" s="128"/>
      <c r="D490" s="131">
        <v>3237</v>
      </c>
      <c r="E490" s="110" t="s">
        <v>1278</v>
      </c>
      <c r="F490" s="85">
        <f>'UNIRI PLAN IZVRŠENJE'!E528+'UNIRI PLAN IZVRŠENJE'!E223</f>
        <v>0</v>
      </c>
      <c r="G490" s="85">
        <f>'UNIRI PLAN IZVRŠENJE'!F528+'UNIRI PLAN IZVRŠENJE'!F223</f>
        <v>0</v>
      </c>
      <c r="H490" s="85">
        <f>'UNIRI PLAN IZVRŠENJE'!G528+'UNIRI PLAN IZVRŠENJE'!G223</f>
        <v>0</v>
      </c>
      <c r="I490" s="85">
        <f>'UNIRI PLAN IZVRŠENJE'!H528+'UNIRI PLAN IZVRŠENJE'!H223</f>
        <v>0</v>
      </c>
      <c r="J490" s="173" t="e">
        <f t="shared" si="37"/>
        <v>#DIV/0!</v>
      </c>
      <c r="K490" s="173" t="e">
        <f t="shared" si="38"/>
        <v>#DIV/0!</v>
      </c>
    </row>
    <row r="491" spans="1:11">
      <c r="A491" s="128"/>
      <c r="B491" s="128"/>
      <c r="C491" s="128"/>
      <c r="D491" s="131">
        <v>3238</v>
      </c>
      <c r="E491" s="110" t="s">
        <v>1279</v>
      </c>
      <c r="F491" s="85">
        <f>'UNIRI PLAN IZVRŠENJE'!E224</f>
        <v>85191.45</v>
      </c>
      <c r="G491" s="85">
        <f>'UNIRI PLAN IZVRŠENJE'!F224</f>
        <v>0</v>
      </c>
      <c r="H491" s="85">
        <f>'UNIRI PLAN IZVRŠENJE'!G224</f>
        <v>0</v>
      </c>
      <c r="I491" s="85">
        <f>'UNIRI PLAN IZVRŠENJE'!H224</f>
        <v>0</v>
      </c>
      <c r="J491" s="173">
        <f t="shared" si="37"/>
        <v>0</v>
      </c>
      <c r="K491" s="173" t="e">
        <f t="shared" si="38"/>
        <v>#DIV/0!</v>
      </c>
    </row>
    <row r="492" spans="1:11">
      <c r="A492" s="128"/>
      <c r="B492" s="128"/>
      <c r="C492" s="128"/>
      <c r="D492" s="131">
        <v>3239</v>
      </c>
      <c r="E492" s="110" t="s">
        <v>1280</v>
      </c>
      <c r="F492" s="85">
        <f>'UNIRI PLAN IZVRŠENJE'!E225+'UNIRI PLAN IZVRŠENJE'!E530</f>
        <v>835</v>
      </c>
      <c r="G492" s="85">
        <f>'UNIRI PLAN IZVRŠENJE'!F225+'UNIRI PLAN IZVRŠENJE'!F530</f>
        <v>0</v>
      </c>
      <c r="H492" s="85">
        <f>'UNIRI PLAN IZVRŠENJE'!G225+'UNIRI PLAN IZVRŠENJE'!G530</f>
        <v>166</v>
      </c>
      <c r="I492" s="85">
        <f>'UNIRI PLAN IZVRŠENJE'!H225+'UNIRI PLAN IZVRŠENJE'!H530</f>
        <v>165.9</v>
      </c>
      <c r="J492" s="173">
        <f t="shared" si="37"/>
        <v>19.868263473053894</v>
      </c>
      <c r="K492" s="173">
        <f t="shared" si="38"/>
        <v>99.939759036144579</v>
      </c>
    </row>
    <row r="493" spans="1:11">
      <c r="A493" s="128"/>
      <c r="B493" s="128"/>
      <c r="C493" s="128">
        <v>324</v>
      </c>
      <c r="D493" s="131"/>
      <c r="E493" s="128" t="s">
        <v>1350</v>
      </c>
      <c r="F493" s="129">
        <f>F494</f>
        <v>0</v>
      </c>
      <c r="G493" s="129">
        <f>G494</f>
        <v>0</v>
      </c>
      <c r="H493" s="129">
        <f>H494</f>
        <v>315</v>
      </c>
      <c r="I493" s="129">
        <f>I494</f>
        <v>315</v>
      </c>
      <c r="J493" s="174" t="e">
        <f t="shared" si="37"/>
        <v>#DIV/0!</v>
      </c>
      <c r="K493" s="174">
        <f t="shared" si="38"/>
        <v>100</v>
      </c>
    </row>
    <row r="494" spans="1:11">
      <c r="A494" s="128"/>
      <c r="B494" s="128"/>
      <c r="C494" s="128"/>
      <c r="D494" s="131">
        <v>3241</v>
      </c>
      <c r="E494" s="110" t="s">
        <v>1350</v>
      </c>
      <c r="F494" s="85">
        <f>'UNIRI PLAN IZVRŠENJE'!E531</f>
        <v>0</v>
      </c>
      <c r="G494" s="85">
        <f>'UNIRI PLAN IZVRŠENJE'!F531</f>
        <v>0</v>
      </c>
      <c r="H494" s="85">
        <f>'UNIRI PLAN IZVRŠENJE'!G531</f>
        <v>315</v>
      </c>
      <c r="I494" s="85">
        <f>'UNIRI PLAN IZVRŠENJE'!H531</f>
        <v>315</v>
      </c>
      <c r="J494" s="173" t="e">
        <f t="shared" si="37"/>
        <v>#DIV/0!</v>
      </c>
      <c r="K494" s="173">
        <f t="shared" si="38"/>
        <v>100</v>
      </c>
    </row>
    <row r="495" spans="1:11">
      <c r="A495" s="128"/>
      <c r="B495" s="128"/>
      <c r="C495" s="128">
        <v>329</v>
      </c>
      <c r="D495" s="131"/>
      <c r="E495" s="128" t="s">
        <v>1285</v>
      </c>
      <c r="F495" s="129">
        <f>F496+F499+F497+F498</f>
        <v>8754</v>
      </c>
      <c r="G495" s="129">
        <f t="shared" ref="G495:I495" si="43">G496+G499+G497+G498</f>
        <v>0</v>
      </c>
      <c r="H495" s="129">
        <f t="shared" si="43"/>
        <v>2548</v>
      </c>
      <c r="I495" s="129">
        <f t="shared" si="43"/>
        <v>2554.1899999999996</v>
      </c>
      <c r="J495" s="174">
        <f t="shared" si="37"/>
        <v>29.177404615033126</v>
      </c>
      <c r="K495" s="174">
        <f t="shared" si="38"/>
        <v>100.24293563579276</v>
      </c>
    </row>
    <row r="496" spans="1:11">
      <c r="A496" s="128"/>
      <c r="B496" s="128"/>
      <c r="C496" s="128"/>
      <c r="D496" s="131">
        <v>3293</v>
      </c>
      <c r="E496" s="110" t="s">
        <v>1298</v>
      </c>
      <c r="F496" s="85">
        <f>'UNIRI PLAN IZVRŠENJE'!E532+'UNIRI PLAN IZVRŠENJE'!E226</f>
        <v>0</v>
      </c>
      <c r="G496" s="85">
        <f>'UNIRI PLAN IZVRŠENJE'!F532+'UNIRI PLAN IZVRŠENJE'!F226</f>
        <v>0</v>
      </c>
      <c r="H496" s="85">
        <f>'UNIRI PLAN IZVRŠENJE'!G532+'UNIRI PLAN IZVRŠENJE'!G226</f>
        <v>2548</v>
      </c>
      <c r="I496" s="85">
        <f>'UNIRI PLAN IZVRŠENJE'!H532+'UNIRI PLAN IZVRŠENJE'!H226</f>
        <v>2548.1999999999998</v>
      </c>
      <c r="J496" s="173" t="e">
        <f t="shared" si="37"/>
        <v>#DIV/0!</v>
      </c>
      <c r="K496" s="173">
        <f t="shared" si="38"/>
        <v>100.00784929356357</v>
      </c>
    </row>
    <row r="497" spans="1:11">
      <c r="A497" s="128"/>
      <c r="B497" s="128"/>
      <c r="C497" s="128"/>
      <c r="D497" s="131">
        <v>3294</v>
      </c>
      <c r="E497" s="110" t="s">
        <v>1283</v>
      </c>
      <c r="F497" s="85">
        <f>'UNIRI PLAN IZVRŠENJE'!E227</f>
        <v>0</v>
      </c>
      <c r="G497" s="85">
        <f>'UNIRI PLAN IZVRŠENJE'!F227</f>
        <v>0</v>
      </c>
      <c r="H497" s="85">
        <f>'UNIRI PLAN IZVRŠENJE'!G227</f>
        <v>0</v>
      </c>
      <c r="I497" s="85">
        <f>'UNIRI PLAN IZVRŠENJE'!H227</f>
        <v>0</v>
      </c>
      <c r="J497" s="173" t="e">
        <f t="shared" si="37"/>
        <v>#DIV/0!</v>
      </c>
      <c r="K497" s="173" t="e">
        <f t="shared" si="38"/>
        <v>#DIV/0!</v>
      </c>
    </row>
    <row r="498" spans="1:11">
      <c r="A498" s="128"/>
      <c r="B498" s="128"/>
      <c r="C498" s="128"/>
      <c r="D498" s="131">
        <v>3295</v>
      </c>
      <c r="E498" s="110" t="s">
        <v>1284</v>
      </c>
      <c r="F498" s="85">
        <f>'UNIRI PLAN IZVRŠENJE'!E533</f>
        <v>0</v>
      </c>
      <c r="G498" s="85">
        <f>'UNIRI PLAN IZVRŠENJE'!F533</f>
        <v>0</v>
      </c>
      <c r="H498" s="85">
        <f>'UNIRI PLAN IZVRŠENJE'!G533</f>
        <v>0</v>
      </c>
      <c r="I498" s="85">
        <f>'UNIRI PLAN IZVRŠENJE'!H533</f>
        <v>5.99</v>
      </c>
      <c r="J498" s="173" t="e">
        <f t="shared" si="37"/>
        <v>#DIV/0!</v>
      </c>
      <c r="K498" s="173" t="e">
        <f t="shared" si="38"/>
        <v>#DIV/0!</v>
      </c>
    </row>
    <row r="499" spans="1:11">
      <c r="A499" s="128"/>
      <c r="B499" s="128"/>
      <c r="C499" s="128"/>
      <c r="D499" s="131">
        <v>3299</v>
      </c>
      <c r="E499" s="110" t="s">
        <v>1285</v>
      </c>
      <c r="F499" s="85">
        <f>'UNIRI PLAN IZVRŠENJE'!E534</f>
        <v>8754</v>
      </c>
      <c r="G499" s="85">
        <f>'UNIRI PLAN IZVRŠENJE'!F534</f>
        <v>0</v>
      </c>
      <c r="H499" s="85">
        <f>'UNIRI PLAN IZVRŠENJE'!G534</f>
        <v>0</v>
      </c>
      <c r="I499" s="85">
        <f>'UNIRI PLAN IZVRŠENJE'!H534</f>
        <v>0</v>
      </c>
      <c r="J499" s="173">
        <f t="shared" si="37"/>
        <v>0</v>
      </c>
      <c r="K499" s="173" t="e">
        <f t="shared" si="38"/>
        <v>#DIV/0!</v>
      </c>
    </row>
    <row r="500" spans="1:11" s="138" customFormat="1" ht="15" customHeight="1">
      <c r="A500" s="128"/>
      <c r="B500" s="128">
        <v>38</v>
      </c>
      <c r="C500" s="128"/>
      <c r="D500" s="110"/>
      <c r="E500" s="129" t="s">
        <v>1352</v>
      </c>
      <c r="F500" s="129">
        <f t="shared" ref="F500:I501" si="44">F501</f>
        <v>0</v>
      </c>
      <c r="G500" s="129">
        <f t="shared" si="44"/>
        <v>0</v>
      </c>
      <c r="H500" s="129">
        <f t="shared" si="44"/>
        <v>0</v>
      </c>
      <c r="I500" s="129">
        <f t="shared" si="44"/>
        <v>0</v>
      </c>
      <c r="J500" s="174" t="e">
        <f t="shared" si="37"/>
        <v>#DIV/0!</v>
      </c>
      <c r="K500" s="174" t="e">
        <f t="shared" si="38"/>
        <v>#DIV/0!</v>
      </c>
    </row>
    <row r="501" spans="1:11" s="138" customFormat="1" ht="15" customHeight="1">
      <c r="A501" s="128"/>
      <c r="B501" s="128"/>
      <c r="C501" s="128">
        <v>381</v>
      </c>
      <c r="D501" s="110"/>
      <c r="E501" s="129" t="s">
        <v>1340</v>
      </c>
      <c r="F501" s="129">
        <f>F502</f>
        <v>0</v>
      </c>
      <c r="G501" s="129">
        <f t="shared" si="44"/>
        <v>0</v>
      </c>
      <c r="H501" s="129">
        <f t="shared" si="44"/>
        <v>0</v>
      </c>
      <c r="I501" s="129">
        <f t="shared" si="44"/>
        <v>0</v>
      </c>
      <c r="J501" s="174" t="e">
        <f t="shared" si="37"/>
        <v>#DIV/0!</v>
      </c>
      <c r="K501" s="174" t="e">
        <f t="shared" si="38"/>
        <v>#DIV/0!</v>
      </c>
    </row>
    <row r="502" spans="1:11" s="115" customFormat="1" ht="15" customHeight="1">
      <c r="A502" s="128"/>
      <c r="B502" s="128"/>
      <c r="C502" s="128"/>
      <c r="D502" s="110">
        <v>3812</v>
      </c>
      <c r="E502" s="85" t="s">
        <v>1404</v>
      </c>
      <c r="F502" s="85">
        <f>'UNIRI PLAN IZVRŠENJE'!E536</f>
        <v>0</v>
      </c>
      <c r="G502" s="85">
        <f>'UNIRI PLAN IZVRŠENJE'!F536</f>
        <v>0</v>
      </c>
      <c r="H502" s="85">
        <f>'UNIRI PLAN IZVRŠENJE'!G536</f>
        <v>0</v>
      </c>
      <c r="I502" s="85">
        <f>'UNIRI PLAN IZVRŠENJE'!H536</f>
        <v>0</v>
      </c>
      <c r="J502" s="173" t="e">
        <f t="shared" si="37"/>
        <v>#DIV/0!</v>
      </c>
      <c r="K502" s="173" t="e">
        <f t="shared" si="38"/>
        <v>#DIV/0!</v>
      </c>
    </row>
    <row r="503" spans="1:11">
      <c r="A503" s="128">
        <v>4</v>
      </c>
      <c r="B503" s="128"/>
      <c r="C503" s="128"/>
      <c r="D503" s="131"/>
      <c r="E503" s="128" t="s">
        <v>1345</v>
      </c>
      <c r="F503" s="129">
        <f>F504</f>
        <v>6636</v>
      </c>
      <c r="G503" s="129">
        <f>G504</f>
        <v>1990.8421262193906</v>
      </c>
      <c r="H503" s="129">
        <f>H504</f>
        <v>1991</v>
      </c>
      <c r="I503" s="129">
        <f>I504</f>
        <v>0</v>
      </c>
      <c r="J503" s="174">
        <f t="shared" si="37"/>
        <v>0</v>
      </c>
      <c r="K503" s="174">
        <f t="shared" si="38"/>
        <v>0</v>
      </c>
    </row>
    <row r="504" spans="1:11">
      <c r="A504" s="128"/>
      <c r="B504" s="128">
        <v>42</v>
      </c>
      <c r="C504" s="128"/>
      <c r="D504" s="131"/>
      <c r="E504" s="128" t="s">
        <v>1346</v>
      </c>
      <c r="F504" s="129">
        <f>F505+F508+F511</f>
        <v>6636</v>
      </c>
      <c r="G504" s="129">
        <f>G505+G508+G511</f>
        <v>1990.8421262193906</v>
      </c>
      <c r="H504" s="129">
        <f>H505+H508+H511</f>
        <v>1991</v>
      </c>
      <c r="I504" s="129">
        <f>I505+I508+I511</f>
        <v>0</v>
      </c>
      <c r="J504" s="174">
        <f t="shared" si="37"/>
        <v>0</v>
      </c>
      <c r="K504" s="174">
        <f t="shared" si="38"/>
        <v>0</v>
      </c>
    </row>
    <row r="505" spans="1:11">
      <c r="A505" s="128"/>
      <c r="B505" s="128"/>
      <c r="C505" s="128">
        <v>422</v>
      </c>
      <c r="D505" s="131"/>
      <c r="E505" s="128" t="s">
        <v>1347</v>
      </c>
      <c r="F505" s="129">
        <f>F506+F507</f>
        <v>6636</v>
      </c>
      <c r="G505" s="129">
        <f>G506+G507</f>
        <v>1990.8421262193906</v>
      </c>
      <c r="H505" s="129">
        <f>H506+H507</f>
        <v>1991</v>
      </c>
      <c r="I505" s="129">
        <f>I506+I507</f>
        <v>0</v>
      </c>
      <c r="J505" s="174">
        <f t="shared" si="37"/>
        <v>0</v>
      </c>
      <c r="K505" s="174">
        <f t="shared" si="38"/>
        <v>0</v>
      </c>
    </row>
    <row r="506" spans="1:11">
      <c r="A506" s="128"/>
      <c r="B506" s="128"/>
      <c r="C506" s="128"/>
      <c r="D506" s="131">
        <v>4221</v>
      </c>
      <c r="E506" s="110" t="s">
        <v>1287</v>
      </c>
      <c r="F506" s="85">
        <f>'UNIRI PLAN IZVRŠENJE'!E539+'UNIRI PLAN IZVRŠENJE'!E230</f>
        <v>6636</v>
      </c>
      <c r="G506" s="85">
        <f>'UNIRI PLAN IZVRŠENJE'!F539+'UNIRI PLAN IZVRŠENJE'!F230</f>
        <v>1990.8421262193906</v>
      </c>
      <c r="H506" s="85">
        <f>'UNIRI PLAN IZVRŠENJE'!G539+'UNIRI PLAN IZVRŠENJE'!G230</f>
        <v>1991</v>
      </c>
      <c r="I506" s="85">
        <f>'UNIRI PLAN IZVRŠENJE'!H539+'UNIRI PLAN IZVRŠENJE'!H230</f>
        <v>0</v>
      </c>
      <c r="J506" s="173">
        <f t="shared" si="37"/>
        <v>0</v>
      </c>
      <c r="K506" s="173">
        <f t="shared" si="38"/>
        <v>0</v>
      </c>
    </row>
    <row r="507" spans="1:11">
      <c r="A507" s="128"/>
      <c r="B507" s="128"/>
      <c r="C507" s="128"/>
      <c r="D507" s="131">
        <v>4227</v>
      </c>
      <c r="E507" s="110" t="s">
        <v>1551</v>
      </c>
      <c r="F507" s="85">
        <f>'UNIRI PLAN IZVRŠENJE'!E231</f>
        <v>0</v>
      </c>
      <c r="G507" s="85">
        <f>'UNIRI PLAN IZVRŠENJE'!F231</f>
        <v>0</v>
      </c>
      <c r="H507" s="85">
        <f>'UNIRI PLAN IZVRŠENJE'!G231</f>
        <v>0</v>
      </c>
      <c r="I507" s="85">
        <f>'UNIRI PLAN IZVRŠENJE'!H231</f>
        <v>0</v>
      </c>
      <c r="J507" s="173" t="e">
        <f t="shared" si="37"/>
        <v>#DIV/0!</v>
      </c>
      <c r="K507" s="173" t="e">
        <f t="shared" si="38"/>
        <v>#DIV/0!</v>
      </c>
    </row>
    <row r="508" spans="1:11">
      <c r="A508" s="128"/>
      <c r="B508" s="128"/>
      <c r="C508" s="128">
        <v>424</v>
      </c>
      <c r="D508" s="131"/>
      <c r="E508" s="128" t="s">
        <v>1349</v>
      </c>
      <c r="F508" s="129">
        <f>F509+F510</f>
        <v>0</v>
      </c>
      <c r="G508" s="129">
        <f>G509+G510</f>
        <v>0</v>
      </c>
      <c r="H508" s="129">
        <f>H509+H510</f>
        <v>0</v>
      </c>
      <c r="I508" s="129">
        <f>I509+I510</f>
        <v>0</v>
      </c>
      <c r="J508" s="174" t="e">
        <f t="shared" si="37"/>
        <v>#DIV/0!</v>
      </c>
      <c r="K508" s="174" t="e">
        <f t="shared" si="38"/>
        <v>#DIV/0!</v>
      </c>
    </row>
    <row r="509" spans="1:11">
      <c r="A509" s="128"/>
      <c r="B509" s="128"/>
      <c r="C509" s="128"/>
      <c r="D509" s="131">
        <v>4241</v>
      </c>
      <c r="E509" s="110" t="s">
        <v>1318</v>
      </c>
      <c r="F509" s="85">
        <f>'UNIRI PLAN IZVRŠENJE'!E540</f>
        <v>0</v>
      </c>
      <c r="G509" s="85">
        <f>'UNIRI PLAN IZVRŠENJE'!F540</f>
        <v>0</v>
      </c>
      <c r="H509" s="85">
        <f>'UNIRI PLAN IZVRŠENJE'!G540</f>
        <v>0</v>
      </c>
      <c r="I509" s="85">
        <f>'UNIRI PLAN IZVRŠENJE'!H540</f>
        <v>0</v>
      </c>
      <c r="J509" s="173" t="e">
        <f t="shared" si="37"/>
        <v>#DIV/0!</v>
      </c>
      <c r="K509" s="173" t="e">
        <f t="shared" si="38"/>
        <v>#DIV/0!</v>
      </c>
    </row>
    <row r="510" spans="1:11">
      <c r="A510" s="128"/>
      <c r="B510" s="128"/>
      <c r="C510" s="128"/>
      <c r="D510" s="131">
        <v>4244</v>
      </c>
      <c r="E510" s="110" t="s">
        <v>1592</v>
      </c>
      <c r="F510" s="85">
        <f>'UNIRI PLAN IZVRŠENJE'!E541</f>
        <v>0</v>
      </c>
      <c r="G510" s="85">
        <f>'UNIRI PLAN IZVRŠENJE'!F541</f>
        <v>0</v>
      </c>
      <c r="H510" s="85">
        <f>'UNIRI PLAN IZVRŠENJE'!G541</f>
        <v>0</v>
      </c>
      <c r="I510" s="85">
        <f>'UNIRI PLAN IZVRŠENJE'!H541</f>
        <v>0</v>
      </c>
      <c r="J510" s="173" t="e">
        <f t="shared" si="37"/>
        <v>#DIV/0!</v>
      </c>
      <c r="K510" s="173" t="e">
        <f t="shared" si="38"/>
        <v>#DIV/0!</v>
      </c>
    </row>
    <row r="511" spans="1:11">
      <c r="A511" s="128"/>
      <c r="B511" s="128"/>
      <c r="C511" s="128">
        <v>426</v>
      </c>
      <c r="D511" s="131"/>
      <c r="E511" s="128" t="s">
        <v>1348</v>
      </c>
      <c r="F511" s="129">
        <f>F512</f>
        <v>0</v>
      </c>
      <c r="G511" s="129">
        <f>G512</f>
        <v>0</v>
      </c>
      <c r="H511" s="129">
        <f>H512</f>
        <v>0</v>
      </c>
      <c r="I511" s="129">
        <f>I512</f>
        <v>0</v>
      </c>
      <c r="J511" s="174" t="e">
        <f t="shared" si="37"/>
        <v>#DIV/0!</v>
      </c>
      <c r="K511" s="174" t="e">
        <f t="shared" si="38"/>
        <v>#DIV/0!</v>
      </c>
    </row>
    <row r="512" spans="1:11">
      <c r="A512" s="128"/>
      <c r="B512" s="128"/>
      <c r="C512" s="128"/>
      <c r="D512" s="131">
        <v>4262</v>
      </c>
      <c r="E512" s="110" t="s">
        <v>1411</v>
      </c>
      <c r="F512" s="85">
        <f>'UNIRI PLAN IZVRŠENJE'!E232</f>
        <v>0</v>
      </c>
      <c r="G512" s="85">
        <f>'UNIRI PLAN IZVRŠENJE'!F232</f>
        <v>0</v>
      </c>
      <c r="H512" s="85">
        <f>'UNIRI PLAN IZVRŠENJE'!G232</f>
        <v>0</v>
      </c>
      <c r="I512" s="85">
        <f>'UNIRI PLAN IZVRŠENJE'!H232</f>
        <v>0</v>
      </c>
      <c r="J512" s="173" t="e">
        <f t="shared" si="37"/>
        <v>#DIV/0!</v>
      </c>
      <c r="K512" s="173" t="e">
        <f t="shared" si="38"/>
        <v>#DIV/0!</v>
      </c>
    </row>
    <row r="513" spans="1:11">
      <c r="A513" s="125"/>
      <c r="B513" s="125"/>
      <c r="C513" s="125"/>
      <c r="D513" s="145"/>
      <c r="E513" s="54" t="s">
        <v>738</v>
      </c>
      <c r="F513" s="89">
        <f t="shared" ref="F513:I514" si="45">F514</f>
        <v>3558</v>
      </c>
      <c r="G513" s="89">
        <f t="shared" si="45"/>
        <v>796.33685048775624</v>
      </c>
      <c r="H513" s="89">
        <f t="shared" si="45"/>
        <v>722</v>
      </c>
      <c r="I513" s="89">
        <f t="shared" si="45"/>
        <v>548.94999999999982</v>
      </c>
      <c r="J513" s="286">
        <f t="shared" si="37"/>
        <v>15.428611579539062</v>
      </c>
      <c r="K513" s="286">
        <f t="shared" si="38"/>
        <v>76.031855955678637</v>
      </c>
    </row>
    <row r="514" spans="1:11">
      <c r="A514" s="128">
        <v>4</v>
      </c>
      <c r="B514" s="128"/>
      <c r="C514" s="128"/>
      <c r="D514" s="131"/>
      <c r="E514" s="128" t="s">
        <v>1345</v>
      </c>
      <c r="F514" s="129">
        <f t="shared" si="45"/>
        <v>3558</v>
      </c>
      <c r="G514" s="129">
        <f t="shared" si="45"/>
        <v>796.33685048775624</v>
      </c>
      <c r="H514" s="129">
        <f t="shared" si="45"/>
        <v>722</v>
      </c>
      <c r="I514" s="129">
        <f t="shared" si="45"/>
        <v>548.94999999999982</v>
      </c>
      <c r="J514" s="174">
        <f t="shared" si="37"/>
        <v>15.428611579539062</v>
      </c>
      <c r="K514" s="174">
        <f t="shared" si="38"/>
        <v>76.031855955678637</v>
      </c>
    </row>
    <row r="515" spans="1:11">
      <c r="A515" s="128"/>
      <c r="B515" s="128">
        <v>42</v>
      </c>
      <c r="C515" s="128"/>
      <c r="D515" s="131"/>
      <c r="E515" s="128" t="s">
        <v>1346</v>
      </c>
      <c r="F515" s="129">
        <f>F516+F519</f>
        <v>3558</v>
      </c>
      <c r="G515" s="129">
        <f>G516+G519</f>
        <v>796.33685048775624</v>
      </c>
      <c r="H515" s="129">
        <f>H516+H519</f>
        <v>722</v>
      </c>
      <c r="I515" s="129">
        <f>I516+I519</f>
        <v>548.94999999999982</v>
      </c>
      <c r="J515" s="174">
        <f t="shared" si="37"/>
        <v>15.428611579539062</v>
      </c>
      <c r="K515" s="174">
        <f t="shared" si="38"/>
        <v>76.031855955678637</v>
      </c>
    </row>
    <row r="516" spans="1:11">
      <c r="A516" s="128"/>
      <c r="B516" s="128"/>
      <c r="C516" s="128">
        <v>422</v>
      </c>
      <c r="D516" s="131"/>
      <c r="E516" s="128" t="s">
        <v>1347</v>
      </c>
      <c r="F516" s="129">
        <f>SUM(F517:F518)</f>
        <v>3558</v>
      </c>
      <c r="G516" s="129">
        <f>SUM(G517:G518)</f>
        <v>796.33685048775624</v>
      </c>
      <c r="H516" s="129">
        <f>SUM(H517:H518)</f>
        <v>722</v>
      </c>
      <c r="I516" s="129">
        <f>SUM(I517:I518)</f>
        <v>548.94999999999982</v>
      </c>
      <c r="J516" s="174">
        <f t="shared" si="37"/>
        <v>15.428611579539062</v>
      </c>
      <c r="K516" s="174">
        <f t="shared" si="38"/>
        <v>76.031855955678637</v>
      </c>
    </row>
    <row r="517" spans="1:11">
      <c r="A517" s="128"/>
      <c r="B517" s="128"/>
      <c r="C517" s="128"/>
      <c r="D517" s="131">
        <v>4221</v>
      </c>
      <c r="E517" s="110" t="s">
        <v>1287</v>
      </c>
      <c r="F517" s="85">
        <f>'UNIRI PLAN IZVRŠENJE'!E545</f>
        <v>3558</v>
      </c>
      <c r="G517" s="85">
        <f>'UNIRI PLAN IZVRŠENJE'!F545</f>
        <v>796.33685048775624</v>
      </c>
      <c r="H517" s="85">
        <f>'UNIRI PLAN IZVRŠENJE'!G545</f>
        <v>722</v>
      </c>
      <c r="I517" s="85">
        <f>'UNIRI PLAN IZVRŠENJE'!H545</f>
        <v>548.94999999999982</v>
      </c>
      <c r="J517" s="173">
        <f t="shared" ref="J517:J519" si="46">I517/F517*100</f>
        <v>15.428611579539062</v>
      </c>
      <c r="K517" s="173">
        <f t="shared" ref="K517:K520" si="47">I517/H517*100</f>
        <v>76.031855955678637</v>
      </c>
    </row>
    <row r="518" spans="1:11">
      <c r="A518" s="128"/>
      <c r="B518" s="128"/>
      <c r="C518" s="128"/>
      <c r="D518" s="131">
        <v>4227</v>
      </c>
      <c r="E518" s="110" t="s">
        <v>1288</v>
      </c>
      <c r="F518" s="85">
        <f>'UNIRI PLAN IZVRŠENJE'!E546</f>
        <v>0</v>
      </c>
      <c r="G518" s="85">
        <f>'UNIRI PLAN IZVRŠENJE'!F546</f>
        <v>0</v>
      </c>
      <c r="H518" s="85">
        <f>'UNIRI PLAN IZVRŠENJE'!G546</f>
        <v>0</v>
      </c>
      <c r="I518" s="85">
        <f>'UNIRI PLAN IZVRŠENJE'!H546</f>
        <v>0</v>
      </c>
      <c r="J518" s="173" t="e">
        <f t="shared" si="46"/>
        <v>#DIV/0!</v>
      </c>
      <c r="K518" s="173" t="e">
        <f t="shared" si="47"/>
        <v>#DIV/0!</v>
      </c>
    </row>
    <row r="519" spans="1:11">
      <c r="A519" s="128"/>
      <c r="B519" s="128"/>
      <c r="C519" s="128">
        <v>426</v>
      </c>
      <c r="D519" s="131"/>
      <c r="E519" s="128" t="s">
        <v>1348</v>
      </c>
      <c r="F519" s="129">
        <f>F520</f>
        <v>0</v>
      </c>
      <c r="G519" s="129">
        <f>G520</f>
        <v>0</v>
      </c>
      <c r="H519" s="129">
        <f>H520</f>
        <v>0</v>
      </c>
      <c r="I519" s="129">
        <f>I520</f>
        <v>0</v>
      </c>
      <c r="J519" s="174" t="e">
        <f t="shared" si="46"/>
        <v>#DIV/0!</v>
      </c>
      <c r="K519" s="174" t="e">
        <f t="shared" si="47"/>
        <v>#DIV/0!</v>
      </c>
    </row>
    <row r="520" spans="1:11" ht="13.8" thickBot="1">
      <c r="A520" s="159"/>
      <c r="B520" s="159"/>
      <c r="C520" s="159"/>
      <c r="D520" s="160">
        <v>4263</v>
      </c>
      <c r="E520" s="161" t="s">
        <v>1517</v>
      </c>
      <c r="F520" s="162">
        <f>'UNIRI PLAN IZVRŠENJE'!E547</f>
        <v>0</v>
      </c>
      <c r="G520" s="162">
        <f>'UNIRI PLAN IZVRŠENJE'!F547</f>
        <v>0</v>
      </c>
      <c r="H520" s="162">
        <f>'UNIRI PLAN IZVRŠENJE'!G547</f>
        <v>0</v>
      </c>
      <c r="I520" s="162">
        <f>'UNIRI PLAN IZVRŠENJE'!H547</f>
        <v>0</v>
      </c>
      <c r="J520" s="287" t="e">
        <f>I520/F520*100</f>
        <v>#DIV/0!</v>
      </c>
      <c r="K520" s="287" t="e">
        <f t="shared" si="47"/>
        <v>#DIV/0!</v>
      </c>
    </row>
    <row r="521" spans="1:11">
      <c r="F521" s="142"/>
      <c r="H521" s="142"/>
      <c r="I521" s="142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812"/>
  <sheetViews>
    <sheetView zoomScale="90" zoomScaleNormal="90" workbookViewId="0">
      <pane ySplit="4" topLeftCell="A5" activePane="bottomLeft" state="frozen"/>
      <selection pane="bottomLeft" activeCell="H31" sqref="H31"/>
    </sheetView>
  </sheetViews>
  <sheetFormatPr defaultRowHeight="14.4"/>
  <cols>
    <col min="1" max="1" width="3.88671875" style="18" customWidth="1"/>
    <col min="2" max="2" width="4.33203125" style="18" customWidth="1"/>
    <col min="3" max="3" width="6.5546875" style="18" customWidth="1"/>
    <col min="4" max="4" width="72.109375" style="18" customWidth="1"/>
    <col min="5" max="5" width="28.77734375" style="18" customWidth="1"/>
    <col min="6" max="6" width="21.5546875" style="18" customWidth="1"/>
    <col min="7" max="7" width="22.33203125" style="18" customWidth="1"/>
    <col min="8" max="8" width="27.77734375" style="280" customWidth="1"/>
    <col min="9" max="9" width="12.44140625" style="31" customWidth="1"/>
    <col min="10" max="10" width="13.21875" style="18" customWidth="1"/>
    <col min="11" max="238" width="9.109375" style="18"/>
    <col min="239" max="239" width="7.44140625" style="18" customWidth="1"/>
    <col min="240" max="240" width="52.5546875" style="18" customWidth="1"/>
    <col min="241" max="241" width="15.6640625" style="18" customWidth="1"/>
    <col min="242" max="242" width="12.5546875" style="18" customWidth="1"/>
    <col min="243" max="243" width="7.44140625" style="18" customWidth="1"/>
    <col min="244" max="244" width="0" style="18" hidden="1" customWidth="1"/>
    <col min="245" max="245" width="4" style="18" customWidth="1"/>
    <col min="246" max="494" width="9.109375" style="18"/>
    <col min="495" max="495" width="7.44140625" style="18" customWidth="1"/>
    <col min="496" max="496" width="52.5546875" style="18" customWidth="1"/>
    <col min="497" max="497" width="15.6640625" style="18" customWidth="1"/>
    <col min="498" max="498" width="12.5546875" style="18" customWidth="1"/>
    <col min="499" max="499" width="7.44140625" style="18" customWidth="1"/>
    <col min="500" max="500" width="0" style="18" hidden="1" customWidth="1"/>
    <col min="501" max="501" width="4" style="18" customWidth="1"/>
    <col min="502" max="750" width="9.109375" style="18"/>
    <col min="751" max="751" width="7.44140625" style="18" customWidth="1"/>
    <col min="752" max="752" width="52.5546875" style="18" customWidth="1"/>
    <col min="753" max="753" width="15.6640625" style="18" customWidth="1"/>
    <col min="754" max="754" width="12.5546875" style="18" customWidth="1"/>
    <col min="755" max="755" width="7.44140625" style="18" customWidth="1"/>
    <col min="756" max="756" width="0" style="18" hidden="1" customWidth="1"/>
    <col min="757" max="757" width="4" style="18" customWidth="1"/>
    <col min="758" max="1006" width="9.109375" style="18"/>
    <col min="1007" max="1007" width="7.44140625" style="18" customWidth="1"/>
    <col min="1008" max="1008" width="52.5546875" style="18" customWidth="1"/>
    <col min="1009" max="1009" width="15.6640625" style="18" customWidth="1"/>
    <col min="1010" max="1010" width="12.5546875" style="18" customWidth="1"/>
    <col min="1011" max="1011" width="7.44140625" style="18" customWidth="1"/>
    <col min="1012" max="1012" width="0" style="18" hidden="1" customWidth="1"/>
    <col min="1013" max="1013" width="4" style="18" customWidth="1"/>
    <col min="1014" max="1262" width="9.109375" style="18"/>
    <col min="1263" max="1263" width="7.44140625" style="18" customWidth="1"/>
    <col min="1264" max="1264" width="52.5546875" style="18" customWidth="1"/>
    <col min="1265" max="1265" width="15.6640625" style="18" customWidth="1"/>
    <col min="1266" max="1266" width="12.5546875" style="18" customWidth="1"/>
    <col min="1267" max="1267" width="7.44140625" style="18" customWidth="1"/>
    <col min="1268" max="1268" width="0" style="18" hidden="1" customWidth="1"/>
    <col min="1269" max="1269" width="4" style="18" customWidth="1"/>
    <col min="1270" max="1518" width="9.109375" style="18"/>
    <col min="1519" max="1519" width="7.44140625" style="18" customWidth="1"/>
    <col min="1520" max="1520" width="52.5546875" style="18" customWidth="1"/>
    <col min="1521" max="1521" width="15.6640625" style="18" customWidth="1"/>
    <col min="1522" max="1522" width="12.5546875" style="18" customWidth="1"/>
    <col min="1523" max="1523" width="7.44140625" style="18" customWidth="1"/>
    <col min="1524" max="1524" width="0" style="18" hidden="1" customWidth="1"/>
    <col min="1525" max="1525" width="4" style="18" customWidth="1"/>
    <col min="1526" max="1774" width="9.109375" style="18"/>
    <col min="1775" max="1775" width="7.44140625" style="18" customWidth="1"/>
    <col min="1776" max="1776" width="52.5546875" style="18" customWidth="1"/>
    <col min="1777" max="1777" width="15.6640625" style="18" customWidth="1"/>
    <col min="1778" max="1778" width="12.5546875" style="18" customWidth="1"/>
    <col min="1779" max="1779" width="7.44140625" style="18" customWidth="1"/>
    <col min="1780" max="1780" width="0" style="18" hidden="1" customWidth="1"/>
    <col min="1781" max="1781" width="4" style="18" customWidth="1"/>
    <col min="1782" max="2030" width="9.109375" style="18"/>
    <col min="2031" max="2031" width="7.44140625" style="18" customWidth="1"/>
    <col min="2032" max="2032" width="52.5546875" style="18" customWidth="1"/>
    <col min="2033" max="2033" width="15.6640625" style="18" customWidth="1"/>
    <col min="2034" max="2034" width="12.5546875" style="18" customWidth="1"/>
    <col min="2035" max="2035" width="7.44140625" style="18" customWidth="1"/>
    <col min="2036" max="2036" width="0" style="18" hidden="1" customWidth="1"/>
    <col min="2037" max="2037" width="4" style="18" customWidth="1"/>
    <col min="2038" max="2286" width="9.109375" style="18"/>
    <col min="2287" max="2287" width="7.44140625" style="18" customWidth="1"/>
    <col min="2288" max="2288" width="52.5546875" style="18" customWidth="1"/>
    <col min="2289" max="2289" width="15.6640625" style="18" customWidth="1"/>
    <col min="2290" max="2290" width="12.5546875" style="18" customWidth="1"/>
    <col min="2291" max="2291" width="7.44140625" style="18" customWidth="1"/>
    <col min="2292" max="2292" width="0" style="18" hidden="1" customWidth="1"/>
    <col min="2293" max="2293" width="4" style="18" customWidth="1"/>
    <col min="2294" max="2542" width="9.109375" style="18"/>
    <col min="2543" max="2543" width="7.44140625" style="18" customWidth="1"/>
    <col min="2544" max="2544" width="52.5546875" style="18" customWidth="1"/>
    <col min="2545" max="2545" width="15.6640625" style="18" customWidth="1"/>
    <col min="2546" max="2546" width="12.5546875" style="18" customWidth="1"/>
    <col min="2547" max="2547" width="7.44140625" style="18" customWidth="1"/>
    <col min="2548" max="2548" width="0" style="18" hidden="1" customWidth="1"/>
    <col min="2549" max="2549" width="4" style="18" customWidth="1"/>
    <col min="2550" max="2798" width="9.109375" style="18"/>
    <col min="2799" max="2799" width="7.44140625" style="18" customWidth="1"/>
    <col min="2800" max="2800" width="52.5546875" style="18" customWidth="1"/>
    <col min="2801" max="2801" width="15.6640625" style="18" customWidth="1"/>
    <col min="2802" max="2802" width="12.5546875" style="18" customWidth="1"/>
    <col min="2803" max="2803" width="7.44140625" style="18" customWidth="1"/>
    <col min="2804" max="2804" width="0" style="18" hidden="1" customWidth="1"/>
    <col min="2805" max="2805" width="4" style="18" customWidth="1"/>
    <col min="2806" max="3054" width="9.109375" style="18"/>
    <col min="3055" max="3055" width="7.44140625" style="18" customWidth="1"/>
    <col min="3056" max="3056" width="52.5546875" style="18" customWidth="1"/>
    <col min="3057" max="3057" width="15.6640625" style="18" customWidth="1"/>
    <col min="3058" max="3058" width="12.5546875" style="18" customWidth="1"/>
    <col min="3059" max="3059" width="7.44140625" style="18" customWidth="1"/>
    <col min="3060" max="3060" width="0" style="18" hidden="1" customWidth="1"/>
    <col min="3061" max="3061" width="4" style="18" customWidth="1"/>
    <col min="3062" max="3310" width="9.109375" style="18"/>
    <col min="3311" max="3311" width="7.44140625" style="18" customWidth="1"/>
    <col min="3312" max="3312" width="52.5546875" style="18" customWidth="1"/>
    <col min="3313" max="3313" width="15.6640625" style="18" customWidth="1"/>
    <col min="3314" max="3314" width="12.5546875" style="18" customWidth="1"/>
    <col min="3315" max="3315" width="7.44140625" style="18" customWidth="1"/>
    <col min="3316" max="3316" width="0" style="18" hidden="1" customWidth="1"/>
    <col min="3317" max="3317" width="4" style="18" customWidth="1"/>
    <col min="3318" max="3566" width="9.109375" style="18"/>
    <col min="3567" max="3567" width="7.44140625" style="18" customWidth="1"/>
    <col min="3568" max="3568" width="52.5546875" style="18" customWidth="1"/>
    <col min="3569" max="3569" width="15.6640625" style="18" customWidth="1"/>
    <col min="3570" max="3570" width="12.5546875" style="18" customWidth="1"/>
    <col min="3571" max="3571" width="7.44140625" style="18" customWidth="1"/>
    <col min="3572" max="3572" width="0" style="18" hidden="1" customWidth="1"/>
    <col min="3573" max="3573" width="4" style="18" customWidth="1"/>
    <col min="3574" max="3822" width="9.109375" style="18"/>
    <col min="3823" max="3823" width="7.44140625" style="18" customWidth="1"/>
    <col min="3824" max="3824" width="52.5546875" style="18" customWidth="1"/>
    <col min="3825" max="3825" width="15.6640625" style="18" customWidth="1"/>
    <col min="3826" max="3826" width="12.5546875" style="18" customWidth="1"/>
    <col min="3827" max="3827" width="7.44140625" style="18" customWidth="1"/>
    <col min="3828" max="3828" width="0" style="18" hidden="1" customWidth="1"/>
    <col min="3829" max="3829" width="4" style="18" customWidth="1"/>
    <col min="3830" max="4078" width="9.109375" style="18"/>
    <col min="4079" max="4079" width="7.44140625" style="18" customWidth="1"/>
    <col min="4080" max="4080" width="52.5546875" style="18" customWidth="1"/>
    <col min="4081" max="4081" width="15.6640625" style="18" customWidth="1"/>
    <col min="4082" max="4082" width="12.5546875" style="18" customWidth="1"/>
    <col min="4083" max="4083" width="7.44140625" style="18" customWidth="1"/>
    <col min="4084" max="4084" width="0" style="18" hidden="1" customWidth="1"/>
    <col min="4085" max="4085" width="4" style="18" customWidth="1"/>
    <col min="4086" max="4334" width="9.109375" style="18"/>
    <col min="4335" max="4335" width="7.44140625" style="18" customWidth="1"/>
    <col min="4336" max="4336" width="52.5546875" style="18" customWidth="1"/>
    <col min="4337" max="4337" width="15.6640625" style="18" customWidth="1"/>
    <col min="4338" max="4338" width="12.5546875" style="18" customWidth="1"/>
    <col min="4339" max="4339" width="7.44140625" style="18" customWidth="1"/>
    <col min="4340" max="4340" width="0" style="18" hidden="1" customWidth="1"/>
    <col min="4341" max="4341" width="4" style="18" customWidth="1"/>
    <col min="4342" max="4590" width="9.109375" style="18"/>
    <col min="4591" max="4591" width="7.44140625" style="18" customWidth="1"/>
    <col min="4592" max="4592" width="52.5546875" style="18" customWidth="1"/>
    <col min="4593" max="4593" width="15.6640625" style="18" customWidth="1"/>
    <col min="4594" max="4594" width="12.5546875" style="18" customWidth="1"/>
    <col min="4595" max="4595" width="7.44140625" style="18" customWidth="1"/>
    <col min="4596" max="4596" width="0" style="18" hidden="1" customWidth="1"/>
    <col min="4597" max="4597" width="4" style="18" customWidth="1"/>
    <col min="4598" max="4846" width="9.109375" style="18"/>
    <col min="4847" max="4847" width="7.44140625" style="18" customWidth="1"/>
    <col min="4848" max="4848" width="52.5546875" style="18" customWidth="1"/>
    <col min="4849" max="4849" width="15.6640625" style="18" customWidth="1"/>
    <col min="4850" max="4850" width="12.5546875" style="18" customWidth="1"/>
    <col min="4851" max="4851" width="7.44140625" style="18" customWidth="1"/>
    <col min="4852" max="4852" width="0" style="18" hidden="1" customWidth="1"/>
    <col min="4853" max="4853" width="4" style="18" customWidth="1"/>
    <col min="4854" max="5102" width="9.109375" style="18"/>
    <col min="5103" max="5103" width="7.44140625" style="18" customWidth="1"/>
    <col min="5104" max="5104" width="52.5546875" style="18" customWidth="1"/>
    <col min="5105" max="5105" width="15.6640625" style="18" customWidth="1"/>
    <col min="5106" max="5106" width="12.5546875" style="18" customWidth="1"/>
    <col min="5107" max="5107" width="7.44140625" style="18" customWidth="1"/>
    <col min="5108" max="5108" width="0" style="18" hidden="1" customWidth="1"/>
    <col min="5109" max="5109" width="4" style="18" customWidth="1"/>
    <col min="5110" max="5358" width="9.109375" style="18"/>
    <col min="5359" max="5359" width="7.44140625" style="18" customWidth="1"/>
    <col min="5360" max="5360" width="52.5546875" style="18" customWidth="1"/>
    <col min="5361" max="5361" width="15.6640625" style="18" customWidth="1"/>
    <col min="5362" max="5362" width="12.5546875" style="18" customWidth="1"/>
    <col min="5363" max="5363" width="7.44140625" style="18" customWidth="1"/>
    <col min="5364" max="5364" width="0" style="18" hidden="1" customWidth="1"/>
    <col min="5365" max="5365" width="4" style="18" customWidth="1"/>
    <col min="5366" max="5614" width="9.109375" style="18"/>
    <col min="5615" max="5615" width="7.44140625" style="18" customWidth="1"/>
    <col min="5616" max="5616" width="52.5546875" style="18" customWidth="1"/>
    <col min="5617" max="5617" width="15.6640625" style="18" customWidth="1"/>
    <col min="5618" max="5618" width="12.5546875" style="18" customWidth="1"/>
    <col min="5619" max="5619" width="7.44140625" style="18" customWidth="1"/>
    <col min="5620" max="5620" width="0" style="18" hidden="1" customWidth="1"/>
    <col min="5621" max="5621" width="4" style="18" customWidth="1"/>
    <col min="5622" max="5870" width="9.109375" style="18"/>
    <col min="5871" max="5871" width="7.44140625" style="18" customWidth="1"/>
    <col min="5872" max="5872" width="52.5546875" style="18" customWidth="1"/>
    <col min="5873" max="5873" width="15.6640625" style="18" customWidth="1"/>
    <col min="5874" max="5874" width="12.5546875" style="18" customWidth="1"/>
    <col min="5875" max="5875" width="7.44140625" style="18" customWidth="1"/>
    <col min="5876" max="5876" width="0" style="18" hidden="1" customWidth="1"/>
    <col min="5877" max="5877" width="4" style="18" customWidth="1"/>
    <col min="5878" max="6126" width="9.109375" style="18"/>
    <col min="6127" max="6127" width="7.44140625" style="18" customWidth="1"/>
    <col min="6128" max="6128" width="52.5546875" style="18" customWidth="1"/>
    <col min="6129" max="6129" width="15.6640625" style="18" customWidth="1"/>
    <col min="6130" max="6130" width="12.5546875" style="18" customWidth="1"/>
    <col min="6131" max="6131" width="7.44140625" style="18" customWidth="1"/>
    <col min="6132" max="6132" width="0" style="18" hidden="1" customWidth="1"/>
    <col min="6133" max="6133" width="4" style="18" customWidth="1"/>
    <col min="6134" max="6382" width="9.109375" style="18"/>
    <col min="6383" max="6383" width="7.44140625" style="18" customWidth="1"/>
    <col min="6384" max="6384" width="52.5546875" style="18" customWidth="1"/>
    <col min="6385" max="6385" width="15.6640625" style="18" customWidth="1"/>
    <col min="6386" max="6386" width="12.5546875" style="18" customWidth="1"/>
    <col min="6387" max="6387" width="7.44140625" style="18" customWidth="1"/>
    <col min="6388" max="6388" width="0" style="18" hidden="1" customWidth="1"/>
    <col min="6389" max="6389" width="4" style="18" customWidth="1"/>
    <col min="6390" max="6638" width="9.109375" style="18"/>
    <col min="6639" max="6639" width="7.44140625" style="18" customWidth="1"/>
    <col min="6640" max="6640" width="52.5546875" style="18" customWidth="1"/>
    <col min="6641" max="6641" width="15.6640625" style="18" customWidth="1"/>
    <col min="6642" max="6642" width="12.5546875" style="18" customWidth="1"/>
    <col min="6643" max="6643" width="7.44140625" style="18" customWidth="1"/>
    <col min="6644" max="6644" width="0" style="18" hidden="1" customWidth="1"/>
    <col min="6645" max="6645" width="4" style="18" customWidth="1"/>
    <col min="6646" max="6894" width="9.109375" style="18"/>
    <col min="6895" max="6895" width="7.44140625" style="18" customWidth="1"/>
    <col min="6896" max="6896" width="52.5546875" style="18" customWidth="1"/>
    <col min="6897" max="6897" width="15.6640625" style="18" customWidth="1"/>
    <col min="6898" max="6898" width="12.5546875" style="18" customWidth="1"/>
    <col min="6899" max="6899" width="7.44140625" style="18" customWidth="1"/>
    <col min="6900" max="6900" width="0" style="18" hidden="1" customWidth="1"/>
    <col min="6901" max="6901" width="4" style="18" customWidth="1"/>
    <col min="6902" max="7150" width="9.109375" style="18"/>
    <col min="7151" max="7151" width="7.44140625" style="18" customWidth="1"/>
    <col min="7152" max="7152" width="52.5546875" style="18" customWidth="1"/>
    <col min="7153" max="7153" width="15.6640625" style="18" customWidth="1"/>
    <col min="7154" max="7154" width="12.5546875" style="18" customWidth="1"/>
    <col min="7155" max="7155" width="7.44140625" style="18" customWidth="1"/>
    <col min="7156" max="7156" width="0" style="18" hidden="1" customWidth="1"/>
    <col min="7157" max="7157" width="4" style="18" customWidth="1"/>
    <col min="7158" max="7406" width="9.109375" style="18"/>
    <col min="7407" max="7407" width="7.44140625" style="18" customWidth="1"/>
    <col min="7408" max="7408" width="52.5546875" style="18" customWidth="1"/>
    <col min="7409" max="7409" width="15.6640625" style="18" customWidth="1"/>
    <col min="7410" max="7410" width="12.5546875" style="18" customWidth="1"/>
    <col min="7411" max="7411" width="7.44140625" style="18" customWidth="1"/>
    <col min="7412" max="7412" width="0" style="18" hidden="1" customWidth="1"/>
    <col min="7413" max="7413" width="4" style="18" customWidth="1"/>
    <col min="7414" max="7662" width="9.109375" style="18"/>
    <col min="7663" max="7663" width="7.44140625" style="18" customWidth="1"/>
    <col min="7664" max="7664" width="52.5546875" style="18" customWidth="1"/>
    <col min="7665" max="7665" width="15.6640625" style="18" customWidth="1"/>
    <col min="7666" max="7666" width="12.5546875" style="18" customWidth="1"/>
    <col min="7667" max="7667" width="7.44140625" style="18" customWidth="1"/>
    <col min="7668" max="7668" width="0" style="18" hidden="1" customWidth="1"/>
    <col min="7669" max="7669" width="4" style="18" customWidth="1"/>
    <col min="7670" max="7918" width="9.109375" style="18"/>
    <col min="7919" max="7919" width="7.44140625" style="18" customWidth="1"/>
    <col min="7920" max="7920" width="52.5546875" style="18" customWidth="1"/>
    <col min="7921" max="7921" width="15.6640625" style="18" customWidth="1"/>
    <col min="7922" max="7922" width="12.5546875" style="18" customWidth="1"/>
    <col min="7923" max="7923" width="7.44140625" style="18" customWidth="1"/>
    <col min="7924" max="7924" width="0" style="18" hidden="1" customWidth="1"/>
    <col min="7925" max="7925" width="4" style="18" customWidth="1"/>
    <col min="7926" max="8174" width="9.109375" style="18"/>
    <col min="8175" max="8175" width="7.44140625" style="18" customWidth="1"/>
    <col min="8176" max="8176" width="52.5546875" style="18" customWidth="1"/>
    <col min="8177" max="8177" width="15.6640625" style="18" customWidth="1"/>
    <col min="8178" max="8178" width="12.5546875" style="18" customWidth="1"/>
    <col min="8179" max="8179" width="7.44140625" style="18" customWidth="1"/>
    <col min="8180" max="8180" width="0" style="18" hidden="1" customWidth="1"/>
    <col min="8181" max="8181" width="4" style="18" customWidth="1"/>
    <col min="8182" max="8430" width="9.109375" style="18"/>
    <col min="8431" max="8431" width="7.44140625" style="18" customWidth="1"/>
    <col min="8432" max="8432" width="52.5546875" style="18" customWidth="1"/>
    <col min="8433" max="8433" width="15.6640625" style="18" customWidth="1"/>
    <col min="8434" max="8434" width="12.5546875" style="18" customWidth="1"/>
    <col min="8435" max="8435" width="7.44140625" style="18" customWidth="1"/>
    <col min="8436" max="8436" width="0" style="18" hidden="1" customWidth="1"/>
    <col min="8437" max="8437" width="4" style="18" customWidth="1"/>
    <col min="8438" max="8686" width="9.109375" style="18"/>
    <col min="8687" max="8687" width="7.44140625" style="18" customWidth="1"/>
    <col min="8688" max="8688" width="52.5546875" style="18" customWidth="1"/>
    <col min="8689" max="8689" width="15.6640625" style="18" customWidth="1"/>
    <col min="8690" max="8690" width="12.5546875" style="18" customWidth="1"/>
    <col min="8691" max="8691" width="7.44140625" style="18" customWidth="1"/>
    <col min="8692" max="8692" width="0" style="18" hidden="1" customWidth="1"/>
    <col min="8693" max="8693" width="4" style="18" customWidth="1"/>
    <col min="8694" max="8942" width="9.109375" style="18"/>
    <col min="8943" max="8943" width="7.44140625" style="18" customWidth="1"/>
    <col min="8944" max="8944" width="52.5546875" style="18" customWidth="1"/>
    <col min="8945" max="8945" width="15.6640625" style="18" customWidth="1"/>
    <col min="8946" max="8946" width="12.5546875" style="18" customWidth="1"/>
    <col min="8947" max="8947" width="7.44140625" style="18" customWidth="1"/>
    <col min="8948" max="8948" width="0" style="18" hidden="1" customWidth="1"/>
    <col min="8949" max="8949" width="4" style="18" customWidth="1"/>
    <col min="8950" max="9198" width="9.109375" style="18"/>
    <col min="9199" max="9199" width="7.44140625" style="18" customWidth="1"/>
    <col min="9200" max="9200" width="52.5546875" style="18" customWidth="1"/>
    <col min="9201" max="9201" width="15.6640625" style="18" customWidth="1"/>
    <col min="9202" max="9202" width="12.5546875" style="18" customWidth="1"/>
    <col min="9203" max="9203" width="7.44140625" style="18" customWidth="1"/>
    <col min="9204" max="9204" width="0" style="18" hidden="1" customWidth="1"/>
    <col min="9205" max="9205" width="4" style="18" customWidth="1"/>
    <col min="9206" max="9454" width="9.109375" style="18"/>
    <col min="9455" max="9455" width="7.44140625" style="18" customWidth="1"/>
    <col min="9456" max="9456" width="52.5546875" style="18" customWidth="1"/>
    <col min="9457" max="9457" width="15.6640625" style="18" customWidth="1"/>
    <col min="9458" max="9458" width="12.5546875" style="18" customWidth="1"/>
    <col min="9459" max="9459" width="7.44140625" style="18" customWidth="1"/>
    <col min="9460" max="9460" width="0" style="18" hidden="1" customWidth="1"/>
    <col min="9461" max="9461" width="4" style="18" customWidth="1"/>
    <col min="9462" max="9710" width="9.109375" style="18"/>
    <col min="9711" max="9711" width="7.44140625" style="18" customWidth="1"/>
    <col min="9712" max="9712" width="52.5546875" style="18" customWidth="1"/>
    <col min="9713" max="9713" width="15.6640625" style="18" customWidth="1"/>
    <col min="9714" max="9714" width="12.5546875" style="18" customWidth="1"/>
    <col min="9715" max="9715" width="7.44140625" style="18" customWidth="1"/>
    <col min="9716" max="9716" width="0" style="18" hidden="1" customWidth="1"/>
    <col min="9717" max="9717" width="4" style="18" customWidth="1"/>
    <col min="9718" max="9966" width="9.109375" style="18"/>
    <col min="9967" max="9967" width="7.44140625" style="18" customWidth="1"/>
    <col min="9968" max="9968" width="52.5546875" style="18" customWidth="1"/>
    <col min="9969" max="9969" width="15.6640625" style="18" customWidth="1"/>
    <col min="9970" max="9970" width="12.5546875" style="18" customWidth="1"/>
    <col min="9971" max="9971" width="7.44140625" style="18" customWidth="1"/>
    <col min="9972" max="9972" width="0" style="18" hidden="1" customWidth="1"/>
    <col min="9973" max="9973" width="4" style="18" customWidth="1"/>
    <col min="9974" max="10222" width="9.109375" style="18"/>
    <col min="10223" max="10223" width="7.44140625" style="18" customWidth="1"/>
    <col min="10224" max="10224" width="52.5546875" style="18" customWidth="1"/>
    <col min="10225" max="10225" width="15.6640625" style="18" customWidth="1"/>
    <col min="10226" max="10226" width="12.5546875" style="18" customWidth="1"/>
    <col min="10227" max="10227" width="7.44140625" style="18" customWidth="1"/>
    <col min="10228" max="10228" width="0" style="18" hidden="1" customWidth="1"/>
    <col min="10229" max="10229" width="4" style="18" customWidth="1"/>
    <col min="10230" max="10478" width="9.109375" style="18"/>
    <col min="10479" max="10479" width="7.44140625" style="18" customWidth="1"/>
    <col min="10480" max="10480" width="52.5546875" style="18" customWidth="1"/>
    <col min="10481" max="10481" width="15.6640625" style="18" customWidth="1"/>
    <col min="10482" max="10482" width="12.5546875" style="18" customWidth="1"/>
    <col min="10483" max="10483" width="7.44140625" style="18" customWidth="1"/>
    <col min="10484" max="10484" width="0" style="18" hidden="1" customWidth="1"/>
    <col min="10485" max="10485" width="4" style="18" customWidth="1"/>
    <col min="10486" max="10734" width="9.109375" style="18"/>
    <col min="10735" max="10735" width="7.44140625" style="18" customWidth="1"/>
    <col min="10736" max="10736" width="52.5546875" style="18" customWidth="1"/>
    <col min="10737" max="10737" width="15.6640625" style="18" customWidth="1"/>
    <col min="10738" max="10738" width="12.5546875" style="18" customWidth="1"/>
    <col min="10739" max="10739" width="7.44140625" style="18" customWidth="1"/>
    <col min="10740" max="10740" width="0" style="18" hidden="1" customWidth="1"/>
    <col min="10741" max="10741" width="4" style="18" customWidth="1"/>
    <col min="10742" max="10990" width="9.109375" style="18"/>
    <col min="10991" max="10991" width="7.44140625" style="18" customWidth="1"/>
    <col min="10992" max="10992" width="52.5546875" style="18" customWidth="1"/>
    <col min="10993" max="10993" width="15.6640625" style="18" customWidth="1"/>
    <col min="10994" max="10994" width="12.5546875" style="18" customWidth="1"/>
    <col min="10995" max="10995" width="7.44140625" style="18" customWidth="1"/>
    <col min="10996" max="10996" width="0" style="18" hidden="1" customWidth="1"/>
    <col min="10997" max="10997" width="4" style="18" customWidth="1"/>
    <col min="10998" max="11246" width="9.109375" style="18"/>
    <col min="11247" max="11247" width="7.44140625" style="18" customWidth="1"/>
    <col min="11248" max="11248" width="52.5546875" style="18" customWidth="1"/>
    <col min="11249" max="11249" width="15.6640625" style="18" customWidth="1"/>
    <col min="11250" max="11250" width="12.5546875" style="18" customWidth="1"/>
    <col min="11251" max="11251" width="7.44140625" style="18" customWidth="1"/>
    <col min="11252" max="11252" width="0" style="18" hidden="1" customWidth="1"/>
    <col min="11253" max="11253" width="4" style="18" customWidth="1"/>
    <col min="11254" max="11502" width="9.109375" style="18"/>
    <col min="11503" max="11503" width="7.44140625" style="18" customWidth="1"/>
    <col min="11504" max="11504" width="52.5546875" style="18" customWidth="1"/>
    <col min="11505" max="11505" width="15.6640625" style="18" customWidth="1"/>
    <col min="11506" max="11506" width="12.5546875" style="18" customWidth="1"/>
    <col min="11507" max="11507" width="7.44140625" style="18" customWidth="1"/>
    <col min="11508" max="11508" width="0" style="18" hidden="1" customWidth="1"/>
    <col min="11509" max="11509" width="4" style="18" customWidth="1"/>
    <col min="11510" max="11758" width="9.109375" style="18"/>
    <col min="11759" max="11759" width="7.44140625" style="18" customWidth="1"/>
    <col min="11760" max="11760" width="52.5546875" style="18" customWidth="1"/>
    <col min="11761" max="11761" width="15.6640625" style="18" customWidth="1"/>
    <col min="11762" max="11762" width="12.5546875" style="18" customWidth="1"/>
    <col min="11763" max="11763" width="7.44140625" style="18" customWidth="1"/>
    <col min="11764" max="11764" width="0" style="18" hidden="1" customWidth="1"/>
    <col min="11765" max="11765" width="4" style="18" customWidth="1"/>
    <col min="11766" max="12014" width="9.109375" style="18"/>
    <col min="12015" max="12015" width="7.44140625" style="18" customWidth="1"/>
    <col min="12016" max="12016" width="52.5546875" style="18" customWidth="1"/>
    <col min="12017" max="12017" width="15.6640625" style="18" customWidth="1"/>
    <col min="12018" max="12018" width="12.5546875" style="18" customWidth="1"/>
    <col min="12019" max="12019" width="7.44140625" style="18" customWidth="1"/>
    <col min="12020" max="12020" width="0" style="18" hidden="1" customWidth="1"/>
    <col min="12021" max="12021" width="4" style="18" customWidth="1"/>
    <col min="12022" max="12270" width="9.109375" style="18"/>
    <col min="12271" max="12271" width="7.44140625" style="18" customWidth="1"/>
    <col min="12272" max="12272" width="52.5546875" style="18" customWidth="1"/>
    <col min="12273" max="12273" width="15.6640625" style="18" customWidth="1"/>
    <col min="12274" max="12274" width="12.5546875" style="18" customWidth="1"/>
    <col min="12275" max="12275" width="7.44140625" style="18" customWidth="1"/>
    <col min="12276" max="12276" width="0" style="18" hidden="1" customWidth="1"/>
    <col min="12277" max="12277" width="4" style="18" customWidth="1"/>
    <col min="12278" max="12526" width="9.109375" style="18"/>
    <col min="12527" max="12527" width="7.44140625" style="18" customWidth="1"/>
    <col min="12528" max="12528" width="52.5546875" style="18" customWidth="1"/>
    <col min="12529" max="12529" width="15.6640625" style="18" customWidth="1"/>
    <col min="12530" max="12530" width="12.5546875" style="18" customWidth="1"/>
    <col min="12531" max="12531" width="7.44140625" style="18" customWidth="1"/>
    <col min="12532" max="12532" width="0" style="18" hidden="1" customWidth="1"/>
    <col min="12533" max="12533" width="4" style="18" customWidth="1"/>
    <col min="12534" max="12782" width="9.109375" style="18"/>
    <col min="12783" max="12783" width="7.44140625" style="18" customWidth="1"/>
    <col min="12784" max="12784" width="52.5546875" style="18" customWidth="1"/>
    <col min="12785" max="12785" width="15.6640625" style="18" customWidth="1"/>
    <col min="12786" max="12786" width="12.5546875" style="18" customWidth="1"/>
    <col min="12787" max="12787" width="7.44140625" style="18" customWidth="1"/>
    <col min="12788" max="12788" width="0" style="18" hidden="1" customWidth="1"/>
    <col min="12789" max="12789" width="4" style="18" customWidth="1"/>
    <col min="12790" max="13038" width="9.109375" style="18"/>
    <col min="13039" max="13039" width="7.44140625" style="18" customWidth="1"/>
    <col min="13040" max="13040" width="52.5546875" style="18" customWidth="1"/>
    <col min="13041" max="13041" width="15.6640625" style="18" customWidth="1"/>
    <col min="13042" max="13042" width="12.5546875" style="18" customWidth="1"/>
    <col min="13043" max="13043" width="7.44140625" style="18" customWidth="1"/>
    <col min="13044" max="13044" width="0" style="18" hidden="1" customWidth="1"/>
    <col min="13045" max="13045" width="4" style="18" customWidth="1"/>
    <col min="13046" max="13294" width="9.109375" style="18"/>
    <col min="13295" max="13295" width="7.44140625" style="18" customWidth="1"/>
    <col min="13296" max="13296" width="52.5546875" style="18" customWidth="1"/>
    <col min="13297" max="13297" width="15.6640625" style="18" customWidth="1"/>
    <col min="13298" max="13298" width="12.5546875" style="18" customWidth="1"/>
    <col min="13299" max="13299" width="7.44140625" style="18" customWidth="1"/>
    <col min="13300" max="13300" width="0" style="18" hidden="1" customWidth="1"/>
    <col min="13301" max="13301" width="4" style="18" customWidth="1"/>
    <col min="13302" max="13550" width="9.109375" style="18"/>
    <col min="13551" max="13551" width="7.44140625" style="18" customWidth="1"/>
    <col min="13552" max="13552" width="52.5546875" style="18" customWidth="1"/>
    <col min="13553" max="13553" width="15.6640625" style="18" customWidth="1"/>
    <col min="13554" max="13554" width="12.5546875" style="18" customWidth="1"/>
    <col min="13555" max="13555" width="7.44140625" style="18" customWidth="1"/>
    <col min="13556" max="13556" width="0" style="18" hidden="1" customWidth="1"/>
    <col min="13557" max="13557" width="4" style="18" customWidth="1"/>
    <col min="13558" max="13806" width="9.109375" style="18"/>
    <col min="13807" max="13807" width="7.44140625" style="18" customWidth="1"/>
    <col min="13808" max="13808" width="52.5546875" style="18" customWidth="1"/>
    <col min="13809" max="13809" width="15.6640625" style="18" customWidth="1"/>
    <col min="13810" max="13810" width="12.5546875" style="18" customWidth="1"/>
    <col min="13811" max="13811" width="7.44140625" style="18" customWidth="1"/>
    <col min="13812" max="13812" width="0" style="18" hidden="1" customWidth="1"/>
    <col min="13813" max="13813" width="4" style="18" customWidth="1"/>
    <col min="13814" max="14062" width="9.109375" style="18"/>
    <col min="14063" max="14063" width="7.44140625" style="18" customWidth="1"/>
    <col min="14064" max="14064" width="52.5546875" style="18" customWidth="1"/>
    <col min="14065" max="14065" width="15.6640625" style="18" customWidth="1"/>
    <col min="14066" max="14066" width="12.5546875" style="18" customWidth="1"/>
    <col min="14067" max="14067" width="7.44140625" style="18" customWidth="1"/>
    <col min="14068" max="14068" width="0" style="18" hidden="1" customWidth="1"/>
    <col min="14069" max="14069" width="4" style="18" customWidth="1"/>
    <col min="14070" max="14318" width="9.109375" style="18"/>
    <col min="14319" max="14319" width="7.44140625" style="18" customWidth="1"/>
    <col min="14320" max="14320" width="52.5546875" style="18" customWidth="1"/>
    <col min="14321" max="14321" width="15.6640625" style="18" customWidth="1"/>
    <col min="14322" max="14322" width="12.5546875" style="18" customWidth="1"/>
    <col min="14323" max="14323" width="7.44140625" style="18" customWidth="1"/>
    <col min="14324" max="14324" width="0" style="18" hidden="1" customWidth="1"/>
    <col min="14325" max="14325" width="4" style="18" customWidth="1"/>
    <col min="14326" max="14574" width="9.109375" style="18"/>
    <col min="14575" max="14575" width="7.44140625" style="18" customWidth="1"/>
    <col min="14576" max="14576" width="52.5546875" style="18" customWidth="1"/>
    <col min="14577" max="14577" width="15.6640625" style="18" customWidth="1"/>
    <col min="14578" max="14578" width="12.5546875" style="18" customWidth="1"/>
    <col min="14579" max="14579" width="7.44140625" style="18" customWidth="1"/>
    <col min="14580" max="14580" width="0" style="18" hidden="1" customWidth="1"/>
    <col min="14581" max="14581" width="4" style="18" customWidth="1"/>
    <col min="14582" max="14830" width="9.109375" style="18"/>
    <col min="14831" max="14831" width="7.44140625" style="18" customWidth="1"/>
    <col min="14832" max="14832" width="52.5546875" style="18" customWidth="1"/>
    <col min="14833" max="14833" width="15.6640625" style="18" customWidth="1"/>
    <col min="14834" max="14834" width="12.5546875" style="18" customWidth="1"/>
    <col min="14835" max="14835" width="7.44140625" style="18" customWidth="1"/>
    <col min="14836" max="14836" width="0" style="18" hidden="1" customWidth="1"/>
    <col min="14837" max="14837" width="4" style="18" customWidth="1"/>
    <col min="14838" max="15086" width="9.109375" style="18"/>
    <col min="15087" max="15087" width="7.44140625" style="18" customWidth="1"/>
    <col min="15088" max="15088" width="52.5546875" style="18" customWidth="1"/>
    <col min="15089" max="15089" width="15.6640625" style="18" customWidth="1"/>
    <col min="15090" max="15090" width="12.5546875" style="18" customWidth="1"/>
    <col min="15091" max="15091" width="7.44140625" style="18" customWidth="1"/>
    <col min="15092" max="15092" width="0" style="18" hidden="1" customWidth="1"/>
    <col min="15093" max="15093" width="4" style="18" customWidth="1"/>
    <col min="15094" max="15342" width="9.109375" style="18"/>
    <col min="15343" max="15343" width="7.44140625" style="18" customWidth="1"/>
    <col min="15344" max="15344" width="52.5546875" style="18" customWidth="1"/>
    <col min="15345" max="15345" width="15.6640625" style="18" customWidth="1"/>
    <col min="15346" max="15346" width="12.5546875" style="18" customWidth="1"/>
    <col min="15347" max="15347" width="7.44140625" style="18" customWidth="1"/>
    <col min="15348" max="15348" width="0" style="18" hidden="1" customWidth="1"/>
    <col min="15349" max="15349" width="4" style="18" customWidth="1"/>
    <col min="15350" max="15598" width="9.109375" style="18"/>
    <col min="15599" max="15599" width="7.44140625" style="18" customWidth="1"/>
    <col min="15600" max="15600" width="52.5546875" style="18" customWidth="1"/>
    <col min="15601" max="15601" width="15.6640625" style="18" customWidth="1"/>
    <col min="15602" max="15602" width="12.5546875" style="18" customWidth="1"/>
    <col min="15603" max="15603" width="7.44140625" style="18" customWidth="1"/>
    <col min="15604" max="15604" width="0" style="18" hidden="1" customWidth="1"/>
    <col min="15605" max="15605" width="4" style="18" customWidth="1"/>
    <col min="15606" max="15854" width="9.109375" style="18"/>
    <col min="15855" max="15855" width="7.44140625" style="18" customWidth="1"/>
    <col min="15856" max="15856" width="52.5546875" style="18" customWidth="1"/>
    <col min="15857" max="15857" width="15.6640625" style="18" customWidth="1"/>
    <col min="15858" max="15858" width="12.5546875" style="18" customWidth="1"/>
    <col min="15859" max="15859" width="7.44140625" style="18" customWidth="1"/>
    <col min="15860" max="15860" width="0" style="18" hidden="1" customWidth="1"/>
    <col min="15861" max="15861" width="4" style="18" customWidth="1"/>
    <col min="15862" max="16110" width="9.109375" style="18"/>
    <col min="16111" max="16111" width="7.44140625" style="18" customWidth="1"/>
    <col min="16112" max="16112" width="52.5546875" style="18" customWidth="1"/>
    <col min="16113" max="16113" width="15.6640625" style="18" customWidth="1"/>
    <col min="16114" max="16114" width="12.5546875" style="18" customWidth="1"/>
    <col min="16115" max="16115" width="7.44140625" style="18" customWidth="1"/>
    <col min="16116" max="16116" width="0" style="18" hidden="1" customWidth="1"/>
    <col min="16117" max="16117" width="4" style="18" customWidth="1"/>
    <col min="16118" max="16377" width="9.109375" style="18"/>
    <col min="16378" max="16384" width="9.109375" style="18" customWidth="1"/>
  </cols>
  <sheetData>
    <row r="1" spans="1:10" ht="17.100000000000001" customHeight="1">
      <c r="C1" s="324"/>
      <c r="D1" s="325"/>
      <c r="E1" s="325"/>
      <c r="F1" s="325"/>
      <c r="G1" s="325"/>
      <c r="H1" s="325"/>
      <c r="I1" s="325"/>
      <c r="J1" s="325"/>
    </row>
    <row r="2" spans="1:10" ht="16.5" customHeight="1">
      <c r="A2" s="188" t="s">
        <v>1688</v>
      </c>
      <c r="B2" s="189"/>
      <c r="C2" s="189"/>
      <c r="D2" s="278"/>
      <c r="E2" s="278"/>
      <c r="F2" s="278"/>
      <c r="G2" s="278"/>
      <c r="H2" s="279"/>
      <c r="I2" s="278"/>
      <c r="J2" s="278"/>
    </row>
    <row r="3" spans="1:10" s="120" customFormat="1" ht="42.75" customHeight="1">
      <c r="A3" s="313" t="s">
        <v>1640</v>
      </c>
      <c r="B3" s="326"/>
      <c r="C3" s="326"/>
      <c r="D3" s="327"/>
      <c r="E3" s="166" t="str">
        <f>'Opći dio'!C16</f>
        <v xml:space="preserve">OSTVARENJE/IZVRŠENJE 
2022. </v>
      </c>
      <c r="F3" s="166" t="str">
        <f>'Opći dio'!D16</f>
        <v>IZVORNI PLAN  2023.</v>
      </c>
      <c r="G3" s="166" t="str">
        <f>'Opći dio'!E16</f>
        <v>REBALANS 2023.</v>
      </c>
      <c r="H3" s="203" t="str">
        <f>'Opći dio'!F16</f>
        <v xml:space="preserve">OSTVARENJE/IZVRŠENJE 
2023. </v>
      </c>
      <c r="I3" s="167" t="str">
        <f>'Opći dio prihodi'!J3</f>
        <v>INDEKS</v>
      </c>
      <c r="J3" s="167" t="str">
        <f>'Opći dio prihodi'!K3</f>
        <v>INDEKS</v>
      </c>
    </row>
    <row r="4" spans="1:10" s="120" customFormat="1" ht="15" customHeight="1">
      <c r="A4" s="328">
        <f>'Opći dio prihodi'!A4</f>
        <v>1</v>
      </c>
      <c r="B4" s="329"/>
      <c r="C4" s="329"/>
      <c r="D4" s="329"/>
      <c r="E4" s="168">
        <v>2</v>
      </c>
      <c r="F4" s="168">
        <v>4</v>
      </c>
      <c r="G4" s="168">
        <v>4</v>
      </c>
      <c r="H4" s="204">
        <v>5</v>
      </c>
      <c r="I4" s="247" t="s">
        <v>1624</v>
      </c>
      <c r="J4" s="247" t="s">
        <v>1625</v>
      </c>
    </row>
    <row r="5" spans="1:10" s="109" customFormat="1" ht="15" customHeight="1">
      <c r="A5" s="321" t="s">
        <v>1644</v>
      </c>
      <c r="B5" s="332"/>
      <c r="C5" s="332"/>
      <c r="D5" s="333"/>
      <c r="E5" s="169">
        <f>E6+E20+E83+E311+E241</f>
        <v>7364607.7599999998</v>
      </c>
      <c r="F5" s="169">
        <f>F6+F20+F83+F311+F241</f>
        <v>6260784.3485964565</v>
      </c>
      <c r="G5" s="169">
        <f>G6+G20+G83+G311+G241</f>
        <v>6420262.0099999998</v>
      </c>
      <c r="H5" s="205">
        <f>H6+H20+H83+H311+H241</f>
        <v>6241828.4899999993</v>
      </c>
      <c r="I5" s="170">
        <f>H5/E5*100</f>
        <v>84.754391454515144</v>
      </c>
      <c r="J5" s="170">
        <f>H5/G5*100</f>
        <v>97.220775106653306</v>
      </c>
    </row>
    <row r="6" spans="1:10" s="120" customFormat="1" ht="30" customHeight="1">
      <c r="A6" s="330" t="s">
        <v>1469</v>
      </c>
      <c r="B6" s="331"/>
      <c r="C6" s="331"/>
      <c r="D6" s="331"/>
      <c r="E6" s="169">
        <f t="shared" ref="E6:G7" si="0">E7</f>
        <v>2899248</v>
      </c>
      <c r="F6" s="169">
        <f t="shared" si="0"/>
        <v>3518688</v>
      </c>
      <c r="G6" s="169">
        <f t="shared" si="0"/>
        <v>3381881</v>
      </c>
      <c r="H6" s="205">
        <f t="shared" ref="F6:H8" si="1">H7</f>
        <v>3381882.7299999995</v>
      </c>
      <c r="I6" s="170">
        <f t="shared" ref="I6:I69" si="2">H6/E6*100</f>
        <v>116.64689360827359</v>
      </c>
      <c r="J6" s="170">
        <f t="shared" ref="J6:J69" si="3">H6/G6*100</f>
        <v>100.00005115496376</v>
      </c>
    </row>
    <row r="7" spans="1:10" s="120" customFormat="1" ht="30.75" customHeight="1">
      <c r="A7" s="316" t="s">
        <v>1422</v>
      </c>
      <c r="B7" s="317"/>
      <c r="C7" s="317"/>
      <c r="D7" s="318"/>
      <c r="E7" s="190">
        <f t="shared" si="0"/>
        <v>2899248</v>
      </c>
      <c r="F7" s="190">
        <f>F8</f>
        <v>3518688</v>
      </c>
      <c r="G7" s="190">
        <f t="shared" si="0"/>
        <v>3381881</v>
      </c>
      <c r="H7" s="206">
        <f t="shared" si="1"/>
        <v>3381882.7299999995</v>
      </c>
      <c r="I7" s="191">
        <f t="shared" si="2"/>
        <v>116.64689360827359</v>
      </c>
      <c r="J7" s="191">
        <f t="shared" si="3"/>
        <v>100.00005115496376</v>
      </c>
    </row>
    <row r="8" spans="1:10" s="120" customFormat="1" ht="15" customHeight="1">
      <c r="A8" s="313" t="s">
        <v>1261</v>
      </c>
      <c r="B8" s="319"/>
      <c r="C8" s="319"/>
      <c r="D8" s="320"/>
      <c r="E8" s="89">
        <f>E9</f>
        <v>2899248</v>
      </c>
      <c r="F8" s="89">
        <f t="shared" si="1"/>
        <v>3518688</v>
      </c>
      <c r="G8" s="89">
        <f t="shared" si="1"/>
        <v>3381881</v>
      </c>
      <c r="H8" s="117">
        <f t="shared" si="1"/>
        <v>3381882.7299999995</v>
      </c>
      <c r="I8" s="171">
        <f t="shared" si="2"/>
        <v>116.64689360827359</v>
      </c>
      <c r="J8" s="171">
        <f t="shared" si="3"/>
        <v>100.00005115496376</v>
      </c>
    </row>
    <row r="9" spans="1:10" s="109" customFormat="1" ht="15" customHeight="1">
      <c r="A9" s="128">
        <v>3</v>
      </c>
      <c r="B9" s="110"/>
      <c r="C9" s="53"/>
      <c r="D9" s="53" t="s">
        <v>1358</v>
      </c>
      <c r="E9" s="82">
        <f>E10+E16</f>
        <v>2899248</v>
      </c>
      <c r="F9" s="82">
        <f>F10+F16</f>
        <v>3518688</v>
      </c>
      <c r="G9" s="82">
        <f>G10+G16</f>
        <v>3381881</v>
      </c>
      <c r="H9" s="111">
        <f>H10+H16</f>
        <v>3381882.7299999995</v>
      </c>
      <c r="I9" s="172">
        <f t="shared" si="2"/>
        <v>116.64689360827359</v>
      </c>
      <c r="J9" s="172">
        <f t="shared" si="3"/>
        <v>100.00005115496376</v>
      </c>
    </row>
    <row r="10" spans="1:10" s="109" customFormat="1" ht="15" customHeight="1">
      <c r="A10" s="110"/>
      <c r="B10" s="128">
        <v>31</v>
      </c>
      <c r="C10" s="53"/>
      <c r="D10" s="53" t="s">
        <v>1320</v>
      </c>
      <c r="E10" s="82">
        <f>SUM(E11:E15)</f>
        <v>2834382</v>
      </c>
      <c r="F10" s="82">
        <f>SUM(F11:F15)</f>
        <v>3436404</v>
      </c>
      <c r="G10" s="82">
        <f>SUM(G11:G15)</f>
        <v>3309126</v>
      </c>
      <c r="H10" s="111">
        <f>SUM(H11:H15)</f>
        <v>3309061.0399999996</v>
      </c>
      <c r="I10" s="172">
        <f t="shared" si="2"/>
        <v>116.7471794556979</v>
      </c>
      <c r="J10" s="172">
        <f t="shared" si="3"/>
        <v>99.998036943893936</v>
      </c>
    </row>
    <row r="11" spans="1:10" s="120" customFormat="1" ht="15" customHeight="1">
      <c r="A11" s="192"/>
      <c r="B11" s="192"/>
      <c r="C11" s="192">
        <v>3111</v>
      </c>
      <c r="D11" s="85" t="s">
        <v>1397</v>
      </c>
      <c r="E11" s="85">
        <v>2361788</v>
      </c>
      <c r="F11" s="85">
        <v>2861918</v>
      </c>
      <c r="G11" s="85">
        <v>2753336</v>
      </c>
      <c r="H11" s="132">
        <f>83426.1+2670136.51</f>
        <v>2753562.61</v>
      </c>
      <c r="I11" s="173">
        <f t="shared" si="2"/>
        <v>116.58805151012707</v>
      </c>
      <c r="J11" s="173">
        <f t="shared" si="3"/>
        <v>100.00823037943789</v>
      </c>
    </row>
    <row r="12" spans="1:10" s="120" customFormat="1" ht="15" customHeight="1">
      <c r="A12" s="192"/>
      <c r="B12" s="192"/>
      <c r="C12" s="192">
        <v>3114</v>
      </c>
      <c r="D12" s="85" t="s">
        <v>1571</v>
      </c>
      <c r="E12" s="85">
        <v>7417</v>
      </c>
      <c r="F12" s="85">
        <v>38732</v>
      </c>
      <c r="G12" s="85">
        <v>2305</v>
      </c>
      <c r="H12" s="132">
        <v>1953.07</v>
      </c>
      <c r="I12" s="173">
        <f t="shared" si="2"/>
        <v>26.332344613725223</v>
      </c>
      <c r="J12" s="173">
        <f t="shared" si="3"/>
        <v>84.731887201735361</v>
      </c>
    </row>
    <row r="13" spans="1:10" s="120" customFormat="1" ht="15" customHeight="1">
      <c r="A13" s="192"/>
      <c r="B13" s="192"/>
      <c r="C13" s="192">
        <v>3121</v>
      </c>
      <c r="D13" s="85" t="s">
        <v>1294</v>
      </c>
      <c r="E13" s="85">
        <v>74258</v>
      </c>
      <c r="F13" s="85">
        <v>63538</v>
      </c>
      <c r="G13" s="85">
        <v>99185</v>
      </c>
      <c r="H13" s="132">
        <v>98885.21</v>
      </c>
      <c r="I13" s="173">
        <f t="shared" si="2"/>
        <v>133.16438632874573</v>
      </c>
      <c r="J13" s="173">
        <f t="shared" si="3"/>
        <v>99.697746635075873</v>
      </c>
    </row>
    <row r="14" spans="1:10" s="120" customFormat="1" ht="15" customHeight="1">
      <c r="A14" s="192"/>
      <c r="B14" s="192"/>
      <c r="C14" s="192">
        <v>3132</v>
      </c>
      <c r="D14" s="85" t="s">
        <v>1356</v>
      </c>
      <c r="E14" s="85">
        <v>390919</v>
      </c>
      <c r="F14" s="85">
        <v>472216</v>
      </c>
      <c r="G14" s="85">
        <v>454300</v>
      </c>
      <c r="H14" s="132">
        <f>13765.33+440894.82</f>
        <v>454660.15</v>
      </c>
      <c r="I14" s="173">
        <f t="shared" si="2"/>
        <v>116.30546225688698</v>
      </c>
      <c r="J14" s="173">
        <f t="shared" si="3"/>
        <v>100.07927580893683</v>
      </c>
    </row>
    <row r="15" spans="1:10" s="120" customFormat="1" ht="15" customHeight="1">
      <c r="A15" s="192"/>
      <c r="B15" s="192"/>
      <c r="C15" s="192">
        <v>3133</v>
      </c>
      <c r="D15" s="85" t="s">
        <v>1398</v>
      </c>
      <c r="E15" s="85"/>
      <c r="F15" s="85">
        <v>0</v>
      </c>
      <c r="G15" s="85"/>
      <c r="H15" s="132"/>
      <c r="I15" s="173" t="e">
        <f t="shared" si="2"/>
        <v>#DIV/0!</v>
      </c>
      <c r="J15" s="173" t="e">
        <f t="shared" si="3"/>
        <v>#DIV/0!</v>
      </c>
    </row>
    <row r="16" spans="1:10" s="123" customFormat="1" ht="15" customHeight="1">
      <c r="A16" s="193"/>
      <c r="B16" s="193">
        <v>32</v>
      </c>
      <c r="C16" s="193"/>
      <c r="D16" s="129" t="s">
        <v>1323</v>
      </c>
      <c r="E16" s="129">
        <f>SUM(E17:E19)</f>
        <v>64866</v>
      </c>
      <c r="F16" s="129">
        <f>SUM(F17:F19)</f>
        <v>82284</v>
      </c>
      <c r="G16" s="129">
        <f>SUM(G17:G19)</f>
        <v>72755</v>
      </c>
      <c r="H16" s="130">
        <f>SUM(H17:H19)</f>
        <v>72821.69</v>
      </c>
      <c r="I16" s="174">
        <f t="shared" si="2"/>
        <v>112.26480744920298</v>
      </c>
      <c r="J16" s="174">
        <f t="shared" si="3"/>
        <v>100.09166380317505</v>
      </c>
    </row>
    <row r="17" spans="1:10" s="120" customFormat="1" ht="15" customHeight="1">
      <c r="A17" s="192"/>
      <c r="B17" s="192"/>
      <c r="C17" s="192">
        <v>3212</v>
      </c>
      <c r="D17" s="85" t="s">
        <v>1265</v>
      </c>
      <c r="E17" s="85">
        <v>56071</v>
      </c>
      <c r="F17" s="85">
        <v>70537</v>
      </c>
      <c r="G17" s="85">
        <v>61916</v>
      </c>
      <c r="H17" s="132">
        <v>61982.76</v>
      </c>
      <c r="I17" s="173">
        <f t="shared" si="2"/>
        <v>110.54334682812863</v>
      </c>
      <c r="J17" s="173">
        <f t="shared" si="3"/>
        <v>100.10782350281026</v>
      </c>
    </row>
    <row r="18" spans="1:10" s="120" customFormat="1" ht="15" customHeight="1">
      <c r="A18" s="192"/>
      <c r="B18" s="192"/>
      <c r="C18" s="192">
        <v>3236</v>
      </c>
      <c r="D18" s="85" t="s">
        <v>1277</v>
      </c>
      <c r="E18" s="85">
        <v>5097</v>
      </c>
      <c r="F18" s="85">
        <v>7300</v>
      </c>
      <c r="G18" s="85">
        <v>6530</v>
      </c>
      <c r="H18" s="132">
        <v>6530.07</v>
      </c>
      <c r="I18" s="173">
        <f t="shared" si="2"/>
        <v>128.11595055915242</v>
      </c>
      <c r="J18" s="173">
        <f t="shared" si="3"/>
        <v>100.00107197549769</v>
      </c>
    </row>
    <row r="19" spans="1:10" s="120" customFormat="1" ht="15" customHeight="1">
      <c r="A19" s="192"/>
      <c r="B19" s="192"/>
      <c r="C19" s="192">
        <v>3295</v>
      </c>
      <c r="D19" s="85" t="s">
        <v>1284</v>
      </c>
      <c r="E19" s="85">
        <v>3698</v>
      </c>
      <c r="F19" s="85">
        <v>4447</v>
      </c>
      <c r="G19" s="85">
        <v>4309</v>
      </c>
      <c r="H19" s="132">
        <v>4308.8599999999997</v>
      </c>
      <c r="I19" s="173">
        <f t="shared" si="2"/>
        <v>116.51865873445104</v>
      </c>
      <c r="J19" s="173">
        <f t="shared" si="3"/>
        <v>99.996750986307731</v>
      </c>
    </row>
    <row r="20" spans="1:10" s="120" customFormat="1" ht="30" customHeight="1">
      <c r="A20" s="321" t="s">
        <v>1465</v>
      </c>
      <c r="B20" s="322"/>
      <c r="C20" s="322"/>
      <c r="D20" s="323"/>
      <c r="E20" s="169">
        <f>E21+E71</f>
        <v>346823</v>
      </c>
      <c r="F20" s="169">
        <f>F21+F71</f>
        <v>540219.2145464198</v>
      </c>
      <c r="G20" s="169">
        <f>G21+G71</f>
        <v>377157.01</v>
      </c>
      <c r="H20" s="205">
        <f>H21+H71</f>
        <v>376202.1</v>
      </c>
      <c r="I20" s="170">
        <f t="shared" si="2"/>
        <v>108.47092032535328</v>
      </c>
      <c r="J20" s="170">
        <f t="shared" si="3"/>
        <v>99.746813667867386</v>
      </c>
    </row>
    <row r="21" spans="1:10" s="120" customFormat="1" ht="32.25" customHeight="1">
      <c r="A21" s="321" t="s">
        <v>862</v>
      </c>
      <c r="B21" s="322"/>
      <c r="C21" s="322"/>
      <c r="D21" s="323"/>
      <c r="E21" s="194">
        <f>E22</f>
        <v>341400</v>
      </c>
      <c r="F21" s="194">
        <f>F22</f>
        <v>390009.2145464198</v>
      </c>
      <c r="G21" s="194">
        <f>G22</f>
        <v>366599.01</v>
      </c>
      <c r="H21" s="207">
        <f>H22</f>
        <v>365576.63999999996</v>
      </c>
      <c r="I21" s="195">
        <f t="shared" si="2"/>
        <v>107.08161687170472</v>
      </c>
      <c r="J21" s="195">
        <f t="shared" si="3"/>
        <v>99.721120359817647</v>
      </c>
    </row>
    <row r="22" spans="1:10" s="120" customFormat="1" ht="15" customHeight="1">
      <c r="A22" s="321" t="s">
        <v>1261</v>
      </c>
      <c r="B22" s="322"/>
      <c r="C22" s="322"/>
      <c r="D22" s="323"/>
      <c r="E22" s="89">
        <f>E23+E64</f>
        <v>341400</v>
      </c>
      <c r="F22" s="89">
        <f>F23+F64</f>
        <v>390009.2145464198</v>
      </c>
      <c r="G22" s="89">
        <f>G23+G64</f>
        <v>366599.01</v>
      </c>
      <c r="H22" s="117">
        <f>H23+H64</f>
        <v>365576.63999999996</v>
      </c>
      <c r="I22" s="171">
        <f t="shared" si="2"/>
        <v>107.08161687170472</v>
      </c>
      <c r="J22" s="171">
        <f t="shared" si="3"/>
        <v>99.721120359817647</v>
      </c>
    </row>
    <row r="23" spans="1:10" s="109" customFormat="1" ht="15" customHeight="1">
      <c r="A23" s="128">
        <v>3</v>
      </c>
      <c r="B23" s="110"/>
      <c r="C23" s="53"/>
      <c r="D23" s="53" t="s">
        <v>1358</v>
      </c>
      <c r="E23" s="82">
        <f>E24+E30+E56+E60+E62</f>
        <v>339575</v>
      </c>
      <c r="F23" s="82">
        <f>F24+F30+F56+F60+F62</f>
        <v>388913.2145464198</v>
      </c>
      <c r="G23" s="82">
        <f>G24+G30+G56+G60+G62</f>
        <v>357057.01</v>
      </c>
      <c r="H23" s="111">
        <f>H24+H30+H56+H60+H62</f>
        <v>356034.74999999994</v>
      </c>
      <c r="I23" s="172">
        <f t="shared" si="2"/>
        <v>104.84716189354337</v>
      </c>
      <c r="J23" s="172">
        <f t="shared" si="3"/>
        <v>99.713698381107235</v>
      </c>
    </row>
    <row r="24" spans="1:10" s="109" customFormat="1" ht="15" customHeight="1">
      <c r="A24" s="110"/>
      <c r="B24" s="128">
        <v>31</v>
      </c>
      <c r="C24" s="53"/>
      <c r="D24" s="53" t="s">
        <v>1320</v>
      </c>
      <c r="E24" s="82">
        <f>SUM(E25:E29)</f>
        <v>0</v>
      </c>
      <c r="F24" s="82">
        <f>SUM(F25:F29)</f>
        <v>0</v>
      </c>
      <c r="G24" s="82">
        <f>SUM(G25:G29)</f>
        <v>866</v>
      </c>
      <c r="H24" s="111">
        <f>SUM(H25:H29)</f>
        <v>865.47</v>
      </c>
      <c r="I24" s="172" t="e">
        <f t="shared" si="2"/>
        <v>#DIV/0!</v>
      </c>
      <c r="J24" s="172">
        <f t="shared" si="3"/>
        <v>99.938799076212476</v>
      </c>
    </row>
    <row r="25" spans="1:10" s="109" customFormat="1" ht="15" customHeight="1">
      <c r="A25" s="110"/>
      <c r="B25" s="110"/>
      <c r="C25" s="110">
        <v>3111</v>
      </c>
      <c r="D25" s="85" t="s">
        <v>1397</v>
      </c>
      <c r="E25" s="85"/>
      <c r="F25" s="85">
        <v>0</v>
      </c>
      <c r="G25" s="85">
        <v>743</v>
      </c>
      <c r="H25" s="132">
        <v>742.89</v>
      </c>
      <c r="I25" s="173" t="e">
        <f t="shared" si="2"/>
        <v>#DIV/0!</v>
      </c>
      <c r="J25" s="173">
        <f t="shared" si="3"/>
        <v>99.985195154777927</v>
      </c>
    </row>
    <row r="26" spans="1:10" s="109" customFormat="1" ht="15" customHeight="1">
      <c r="A26" s="110"/>
      <c r="B26" s="110"/>
      <c r="C26" s="110">
        <v>3112</v>
      </c>
      <c r="D26" s="85" t="s">
        <v>1407</v>
      </c>
      <c r="E26" s="85"/>
      <c r="F26" s="85">
        <v>0</v>
      </c>
      <c r="G26" s="85">
        <v>0</v>
      </c>
      <c r="H26" s="132"/>
      <c r="I26" s="173" t="e">
        <f t="shared" si="2"/>
        <v>#DIV/0!</v>
      </c>
      <c r="J26" s="173" t="e">
        <f t="shared" si="3"/>
        <v>#DIV/0!</v>
      </c>
    </row>
    <row r="27" spans="1:10" s="109" customFormat="1" ht="15" customHeight="1">
      <c r="A27" s="110"/>
      <c r="B27" s="110"/>
      <c r="C27" s="110">
        <v>3113</v>
      </c>
      <c r="D27" s="85" t="s">
        <v>1505</v>
      </c>
      <c r="E27" s="85"/>
      <c r="F27" s="85">
        <v>0</v>
      </c>
      <c r="G27" s="85">
        <v>0</v>
      </c>
      <c r="H27" s="132"/>
      <c r="I27" s="173" t="e">
        <f t="shared" si="2"/>
        <v>#DIV/0!</v>
      </c>
      <c r="J27" s="173" t="e">
        <f t="shared" si="3"/>
        <v>#DIV/0!</v>
      </c>
    </row>
    <row r="28" spans="1:10" s="109" customFormat="1" ht="15" customHeight="1">
      <c r="A28" s="110"/>
      <c r="B28" s="110"/>
      <c r="C28" s="110">
        <v>3132</v>
      </c>
      <c r="D28" s="85" t="s">
        <v>1356</v>
      </c>
      <c r="E28" s="85"/>
      <c r="F28" s="85">
        <v>0</v>
      </c>
      <c r="G28" s="85">
        <v>123</v>
      </c>
      <c r="H28" s="132">
        <v>122.58</v>
      </c>
      <c r="I28" s="173" t="e">
        <f t="shared" si="2"/>
        <v>#DIV/0!</v>
      </c>
      <c r="J28" s="173">
        <f t="shared" si="3"/>
        <v>99.658536585365852</v>
      </c>
    </row>
    <row r="29" spans="1:10" s="109" customFormat="1" ht="15" customHeight="1">
      <c r="A29" s="110"/>
      <c r="B29" s="110"/>
      <c r="C29" s="110">
        <v>3133</v>
      </c>
      <c r="D29" s="85" t="s">
        <v>1398</v>
      </c>
      <c r="E29" s="85"/>
      <c r="F29" s="85">
        <v>0</v>
      </c>
      <c r="G29" s="85">
        <v>0</v>
      </c>
      <c r="H29" s="132"/>
      <c r="I29" s="173" t="e">
        <f t="shared" si="2"/>
        <v>#DIV/0!</v>
      </c>
      <c r="J29" s="173" t="e">
        <f t="shared" si="3"/>
        <v>#DIV/0!</v>
      </c>
    </row>
    <row r="30" spans="1:10" s="109" customFormat="1" ht="15" customHeight="1">
      <c r="A30" s="110"/>
      <c r="B30" s="128">
        <v>32</v>
      </c>
      <c r="C30" s="110"/>
      <c r="D30" s="128" t="s">
        <v>1323</v>
      </c>
      <c r="E30" s="129">
        <f>SUM(E31:E55)</f>
        <v>334302</v>
      </c>
      <c r="F30" s="129">
        <f>SUM(F31:F55)</f>
        <v>382196.3977038954</v>
      </c>
      <c r="G30" s="129">
        <f>SUM(G31:G55)</f>
        <v>352658.01</v>
      </c>
      <c r="H30" s="130">
        <f>SUM(H31:H55)</f>
        <v>352618.3</v>
      </c>
      <c r="I30" s="173">
        <f t="shared" si="2"/>
        <v>105.4789681186472</v>
      </c>
      <c r="J30" s="173">
        <f t="shared" si="3"/>
        <v>99.988739799217939</v>
      </c>
    </row>
    <row r="31" spans="1:10" s="109" customFormat="1" ht="15" customHeight="1">
      <c r="A31" s="110"/>
      <c r="B31" s="110"/>
      <c r="C31" s="110">
        <v>3211</v>
      </c>
      <c r="D31" s="85" t="s">
        <v>1264</v>
      </c>
      <c r="E31" s="85">
        <v>6464</v>
      </c>
      <c r="F31" s="85">
        <v>6636.1404207313026</v>
      </c>
      <c r="G31" s="85">
        <v>8898</v>
      </c>
      <c r="H31" s="132">
        <f>9232.88+624.22</f>
        <v>9857.0999999999985</v>
      </c>
      <c r="I31" s="173">
        <f t="shared" si="2"/>
        <v>152.49226485148512</v>
      </c>
      <c r="J31" s="173">
        <f t="shared" si="3"/>
        <v>110.7788267026298</v>
      </c>
    </row>
    <row r="32" spans="1:10" s="109" customFormat="1" ht="15" customHeight="1">
      <c r="A32" s="110"/>
      <c r="B32" s="110"/>
      <c r="C32" s="110">
        <v>3213</v>
      </c>
      <c r="D32" s="85" t="s">
        <v>1266</v>
      </c>
      <c r="E32" s="85">
        <v>5843</v>
      </c>
      <c r="F32" s="85">
        <v>6636.1404207313026</v>
      </c>
      <c r="G32" s="85">
        <v>2253.7600000000002</v>
      </c>
      <c r="H32" s="132">
        <v>2253.7600000000002</v>
      </c>
      <c r="I32" s="173">
        <f t="shared" si="2"/>
        <v>38.571966455587884</v>
      </c>
      <c r="J32" s="173">
        <f t="shared" si="3"/>
        <v>100</v>
      </c>
    </row>
    <row r="33" spans="1:10" s="109" customFormat="1" ht="15" customHeight="1">
      <c r="A33" s="110"/>
      <c r="B33" s="110"/>
      <c r="C33" s="110">
        <v>3214</v>
      </c>
      <c r="D33" s="85" t="s">
        <v>1548</v>
      </c>
      <c r="E33" s="85"/>
      <c r="F33" s="85">
        <v>0</v>
      </c>
      <c r="G33" s="85">
        <v>28.8</v>
      </c>
      <c r="H33" s="132">
        <v>28.8</v>
      </c>
      <c r="I33" s="173" t="e">
        <f t="shared" si="2"/>
        <v>#DIV/0!</v>
      </c>
      <c r="J33" s="173">
        <f t="shared" si="3"/>
        <v>100</v>
      </c>
    </row>
    <row r="34" spans="1:10" s="109" customFormat="1" ht="15" customHeight="1">
      <c r="A34" s="110"/>
      <c r="B34" s="110"/>
      <c r="C34" s="110">
        <v>3221</v>
      </c>
      <c r="D34" s="85" t="s">
        <v>1267</v>
      </c>
      <c r="E34" s="85">
        <v>17311</v>
      </c>
      <c r="F34" s="85">
        <v>17872</v>
      </c>
      <c r="G34" s="85">
        <v>19231</v>
      </c>
      <c r="H34" s="132">
        <f>19231.22</f>
        <v>19231.22</v>
      </c>
      <c r="I34" s="173">
        <f t="shared" si="2"/>
        <v>111.09248454739762</v>
      </c>
      <c r="J34" s="173">
        <f t="shared" si="3"/>
        <v>100.00114398627218</v>
      </c>
    </row>
    <row r="35" spans="1:10" s="109" customFormat="1" ht="15" customHeight="1">
      <c r="A35" s="110"/>
      <c r="B35" s="110"/>
      <c r="C35" s="110">
        <v>3222</v>
      </c>
      <c r="D35" s="85" t="s">
        <v>1268</v>
      </c>
      <c r="E35" s="85">
        <v>1272</v>
      </c>
      <c r="F35" s="85">
        <v>2654.4561682925209</v>
      </c>
      <c r="G35" s="85">
        <v>687.11</v>
      </c>
      <c r="H35" s="132">
        <v>687.11</v>
      </c>
      <c r="I35" s="173">
        <f t="shared" si="2"/>
        <v>54.018081761006286</v>
      </c>
      <c r="J35" s="173">
        <f t="shared" si="3"/>
        <v>100</v>
      </c>
    </row>
    <row r="36" spans="1:10" s="109" customFormat="1" ht="15" customHeight="1">
      <c r="A36" s="110"/>
      <c r="B36" s="110"/>
      <c r="C36" s="110">
        <v>3223</v>
      </c>
      <c r="D36" s="85" t="s">
        <v>1269</v>
      </c>
      <c r="E36" s="85">
        <v>79181</v>
      </c>
      <c r="F36" s="85">
        <v>82906</v>
      </c>
      <c r="G36" s="85">
        <v>44402.75</v>
      </c>
      <c r="H36" s="132">
        <v>51337.98</v>
      </c>
      <c r="I36" s="173">
        <f t="shared" si="2"/>
        <v>64.836235965698847</v>
      </c>
      <c r="J36" s="173">
        <f t="shared" si="3"/>
        <v>115.61891999932436</v>
      </c>
    </row>
    <row r="37" spans="1:10" s="109" customFormat="1" ht="15" customHeight="1">
      <c r="A37" s="110"/>
      <c r="B37" s="110"/>
      <c r="C37" s="110">
        <v>3224</v>
      </c>
      <c r="D37" s="85" t="s">
        <v>1270</v>
      </c>
      <c r="E37" s="85">
        <v>14886</v>
      </c>
      <c r="F37" s="85">
        <v>15926.737009755125</v>
      </c>
      <c r="G37" s="85">
        <v>16009</v>
      </c>
      <c r="H37" s="132">
        <f>66.25+15944.4</f>
        <v>16010.65</v>
      </c>
      <c r="I37" s="173">
        <f t="shared" si="2"/>
        <v>107.55508531506112</v>
      </c>
      <c r="J37" s="173">
        <f t="shared" si="3"/>
        <v>100.01030670247985</v>
      </c>
    </row>
    <row r="38" spans="1:10" s="109" customFormat="1" ht="15" customHeight="1">
      <c r="A38" s="110"/>
      <c r="B38" s="110"/>
      <c r="C38" s="110">
        <v>3225</v>
      </c>
      <c r="D38" s="85" t="s">
        <v>1573</v>
      </c>
      <c r="E38" s="85">
        <v>450</v>
      </c>
      <c r="F38" s="85">
        <v>0</v>
      </c>
      <c r="G38" s="85"/>
      <c r="H38" s="132"/>
      <c r="I38" s="173">
        <f t="shared" si="2"/>
        <v>0</v>
      </c>
      <c r="J38" s="173" t="e">
        <f t="shared" si="3"/>
        <v>#DIV/0!</v>
      </c>
    </row>
    <row r="39" spans="1:10" s="109" customFormat="1" ht="15" customHeight="1">
      <c r="A39" s="110"/>
      <c r="B39" s="110"/>
      <c r="C39" s="110">
        <v>3227</v>
      </c>
      <c r="D39" s="85" t="s">
        <v>1307</v>
      </c>
      <c r="E39" s="85">
        <v>562</v>
      </c>
      <c r="F39" s="85">
        <v>1327.2280841462605</v>
      </c>
      <c r="G39" s="85">
        <v>541.87</v>
      </c>
      <c r="H39" s="132"/>
      <c r="I39" s="173">
        <f t="shared" si="2"/>
        <v>0</v>
      </c>
      <c r="J39" s="173">
        <f t="shared" si="3"/>
        <v>0</v>
      </c>
    </row>
    <row r="40" spans="1:10" s="109" customFormat="1" ht="15" customHeight="1">
      <c r="A40" s="110"/>
      <c r="B40" s="110"/>
      <c r="C40" s="110">
        <v>3231</v>
      </c>
      <c r="D40" s="85" t="s">
        <v>1272</v>
      </c>
      <c r="E40" s="85">
        <v>3316</v>
      </c>
      <c r="F40" s="85">
        <v>5308.9123365850419</v>
      </c>
      <c r="G40" s="85">
        <v>2563</v>
      </c>
      <c r="H40" s="132">
        <v>2563.87</v>
      </c>
      <c r="I40" s="173">
        <f t="shared" si="2"/>
        <v>77.318154402895061</v>
      </c>
      <c r="J40" s="173">
        <f t="shared" si="3"/>
        <v>100.03394459617635</v>
      </c>
    </row>
    <row r="41" spans="1:10" s="109" customFormat="1" ht="15" customHeight="1">
      <c r="A41" s="110"/>
      <c r="B41" s="110"/>
      <c r="C41" s="110">
        <v>3232</v>
      </c>
      <c r="D41" s="85" t="s">
        <v>1273</v>
      </c>
      <c r="E41" s="85">
        <v>14067</v>
      </c>
      <c r="F41" s="85">
        <v>24513</v>
      </c>
      <c r="G41" s="85">
        <v>26541</v>
      </c>
      <c r="H41" s="132">
        <v>19582.41</v>
      </c>
      <c r="I41" s="173">
        <f t="shared" si="2"/>
        <v>139.20814672638087</v>
      </c>
      <c r="J41" s="173">
        <f t="shared" si="3"/>
        <v>73.781733921103196</v>
      </c>
    </row>
    <row r="42" spans="1:10" s="109" customFormat="1" ht="15" customHeight="1">
      <c r="A42" s="110"/>
      <c r="B42" s="110"/>
      <c r="C42" s="110">
        <v>3233</v>
      </c>
      <c r="D42" s="85" t="s">
        <v>1274</v>
      </c>
      <c r="E42" s="85">
        <v>12390</v>
      </c>
      <c r="F42" s="85">
        <v>19908.421262193908</v>
      </c>
      <c r="G42" s="85">
        <v>9188</v>
      </c>
      <c r="H42" s="132">
        <v>9188.44</v>
      </c>
      <c r="I42" s="173">
        <f t="shared" si="2"/>
        <v>74.160129136400329</v>
      </c>
      <c r="J42" s="173">
        <f t="shared" si="3"/>
        <v>100.00478885502831</v>
      </c>
    </row>
    <row r="43" spans="1:10" s="109" customFormat="1" ht="15" customHeight="1">
      <c r="A43" s="110"/>
      <c r="B43" s="110"/>
      <c r="C43" s="110">
        <v>3234</v>
      </c>
      <c r="D43" s="85" t="s">
        <v>1275</v>
      </c>
      <c r="E43" s="85">
        <v>21211</v>
      </c>
      <c r="F43" s="85">
        <v>24629</v>
      </c>
      <c r="G43" s="85">
        <v>23097</v>
      </c>
      <c r="H43" s="132">
        <v>23097.39</v>
      </c>
      <c r="I43" s="173">
        <f t="shared" si="2"/>
        <v>108.89345151100844</v>
      </c>
      <c r="J43" s="173">
        <f t="shared" si="3"/>
        <v>100.00168853097804</v>
      </c>
    </row>
    <row r="44" spans="1:10" s="109" customFormat="1" ht="15" customHeight="1">
      <c r="A44" s="110"/>
      <c r="B44" s="110"/>
      <c r="C44" s="110">
        <v>3235</v>
      </c>
      <c r="D44" s="85" t="s">
        <v>1276</v>
      </c>
      <c r="E44" s="85">
        <v>25365</v>
      </c>
      <c r="F44" s="85">
        <v>31190</v>
      </c>
      <c r="G44" s="85">
        <v>60127</v>
      </c>
      <c r="H44" s="132">
        <f>95+59892.36</f>
        <v>59987.360000000001</v>
      </c>
      <c r="I44" s="173">
        <f t="shared" si="2"/>
        <v>236.49658978907945</v>
      </c>
      <c r="J44" s="173">
        <f t="shared" si="3"/>
        <v>99.767758245047986</v>
      </c>
    </row>
    <row r="45" spans="1:10" s="109" customFormat="1" ht="15" customHeight="1">
      <c r="A45" s="110"/>
      <c r="B45" s="110"/>
      <c r="C45" s="110">
        <v>3236</v>
      </c>
      <c r="D45" s="85" t="s">
        <v>1277</v>
      </c>
      <c r="E45" s="85">
        <v>2646</v>
      </c>
      <c r="F45" s="85">
        <v>0</v>
      </c>
      <c r="G45" s="85">
        <v>280.08</v>
      </c>
      <c r="H45" s="132">
        <v>280.08</v>
      </c>
      <c r="I45" s="173">
        <f t="shared" si="2"/>
        <v>10.585034013605442</v>
      </c>
      <c r="J45" s="173">
        <f t="shared" si="3"/>
        <v>100</v>
      </c>
    </row>
    <row r="46" spans="1:10" s="109" customFormat="1" ht="15" customHeight="1">
      <c r="A46" s="110"/>
      <c r="B46" s="110"/>
      <c r="C46" s="110">
        <v>3237</v>
      </c>
      <c r="D46" s="85" t="s">
        <v>1278</v>
      </c>
      <c r="E46" s="85">
        <v>96546</v>
      </c>
      <c r="F46" s="85">
        <v>85883</v>
      </c>
      <c r="G46" s="85">
        <v>100035</v>
      </c>
      <c r="H46" s="132">
        <v>100035.9</v>
      </c>
      <c r="I46" s="173">
        <f t="shared" si="2"/>
        <v>103.61475358896277</v>
      </c>
      <c r="J46" s="173">
        <f t="shared" si="3"/>
        <v>100.00089968511021</v>
      </c>
    </row>
    <row r="47" spans="1:10" s="109" customFormat="1" ht="15" customHeight="1">
      <c r="A47" s="110"/>
      <c r="B47" s="110"/>
      <c r="C47" s="110">
        <v>3238</v>
      </c>
      <c r="D47" s="85" t="s">
        <v>1279</v>
      </c>
      <c r="E47" s="85">
        <v>8596</v>
      </c>
      <c r="F47" s="85">
        <v>15926.737009755125</v>
      </c>
      <c r="G47" s="85">
        <v>12838</v>
      </c>
      <c r="H47" s="132">
        <v>12836.51</v>
      </c>
      <c r="I47" s="173">
        <f t="shared" si="2"/>
        <v>149.33120055839925</v>
      </c>
      <c r="J47" s="173">
        <f t="shared" si="3"/>
        <v>99.988393830814772</v>
      </c>
    </row>
    <row r="48" spans="1:10" s="109" customFormat="1" ht="15" customHeight="1">
      <c r="A48" s="110"/>
      <c r="B48" s="110"/>
      <c r="C48" s="110">
        <v>3239</v>
      </c>
      <c r="D48" s="85" t="s">
        <v>1280</v>
      </c>
      <c r="E48" s="85">
        <v>13491</v>
      </c>
      <c r="F48" s="85">
        <v>19908.421262193908</v>
      </c>
      <c r="G48" s="85">
        <v>3985</v>
      </c>
      <c r="H48" s="132">
        <v>3985.01</v>
      </c>
      <c r="I48" s="173">
        <f t="shared" si="2"/>
        <v>29.538284782447562</v>
      </c>
      <c r="J48" s="173">
        <f t="shared" si="3"/>
        <v>100.00025094102887</v>
      </c>
    </row>
    <row r="49" spans="1:10" s="109" customFormat="1" ht="15" customHeight="1">
      <c r="A49" s="110"/>
      <c r="B49" s="110"/>
      <c r="C49" s="110">
        <v>3241</v>
      </c>
      <c r="D49" s="85" t="s">
        <v>1415</v>
      </c>
      <c r="E49" s="85">
        <v>119</v>
      </c>
      <c r="F49" s="85">
        <v>132.72280841462606</v>
      </c>
      <c r="G49" s="85">
        <v>1765</v>
      </c>
      <c r="H49" s="132">
        <v>1765</v>
      </c>
      <c r="I49" s="173">
        <f t="shared" si="2"/>
        <v>1483.1932773109245</v>
      </c>
      <c r="J49" s="173">
        <f t="shared" si="3"/>
        <v>100</v>
      </c>
    </row>
    <row r="50" spans="1:10" s="109" customFormat="1" ht="15" customHeight="1">
      <c r="A50" s="110"/>
      <c r="B50" s="110"/>
      <c r="C50" s="110">
        <v>3292</v>
      </c>
      <c r="D50" s="85" t="s">
        <v>1281</v>
      </c>
      <c r="E50" s="85">
        <v>2769</v>
      </c>
      <c r="F50" s="85">
        <v>4910.7439113411638</v>
      </c>
      <c r="G50" s="85">
        <v>3997</v>
      </c>
      <c r="H50" s="132">
        <v>3997.96</v>
      </c>
      <c r="I50" s="173">
        <f t="shared" si="2"/>
        <v>144.38280967858432</v>
      </c>
      <c r="J50" s="173">
        <f t="shared" si="3"/>
        <v>100.02401801351013</v>
      </c>
    </row>
    <row r="51" spans="1:10" s="109" customFormat="1" ht="15" customHeight="1">
      <c r="A51" s="110"/>
      <c r="B51" s="110"/>
      <c r="C51" s="110">
        <v>3293</v>
      </c>
      <c r="D51" s="85" t="s">
        <v>1298</v>
      </c>
      <c r="E51" s="85">
        <v>842</v>
      </c>
      <c r="F51" s="85">
        <v>1327.2280841462605</v>
      </c>
      <c r="G51" s="85">
        <v>4293</v>
      </c>
      <c r="H51" s="132">
        <f>2239.4+2054.44</f>
        <v>4293.84</v>
      </c>
      <c r="I51" s="173">
        <f t="shared" si="2"/>
        <v>509.95724465558203</v>
      </c>
      <c r="J51" s="173">
        <f t="shared" si="3"/>
        <v>100.01956673654789</v>
      </c>
    </row>
    <row r="52" spans="1:10" s="109" customFormat="1" ht="15" customHeight="1">
      <c r="A52" s="110"/>
      <c r="B52" s="110"/>
      <c r="C52" s="110">
        <v>3294</v>
      </c>
      <c r="D52" s="85" t="s">
        <v>1283</v>
      </c>
      <c r="E52" s="85">
        <v>3972</v>
      </c>
      <c r="F52" s="85">
        <v>3981.6842524387812</v>
      </c>
      <c r="G52" s="85">
        <v>2368.64</v>
      </c>
      <c r="H52" s="132">
        <v>2068.64</v>
      </c>
      <c r="I52" s="173">
        <f t="shared" si="2"/>
        <v>52.080563947633429</v>
      </c>
      <c r="J52" s="173">
        <f t="shared" si="3"/>
        <v>87.334504188057281</v>
      </c>
    </row>
    <row r="53" spans="1:10" s="109" customFormat="1" ht="15" customHeight="1">
      <c r="A53" s="110"/>
      <c r="B53" s="110"/>
      <c r="C53" s="110">
        <v>3295</v>
      </c>
      <c r="D53" s="85" t="s">
        <v>1284</v>
      </c>
      <c r="E53" s="85">
        <v>334</v>
      </c>
      <c r="F53" s="85">
        <v>663.61404207313024</v>
      </c>
      <c r="G53" s="85">
        <v>1481</v>
      </c>
      <c r="H53" s="132">
        <v>1481.04</v>
      </c>
      <c r="I53" s="173">
        <f t="shared" si="2"/>
        <v>443.42514970059881</v>
      </c>
      <c r="J53" s="173">
        <f t="shared" si="3"/>
        <v>100.00270087778529</v>
      </c>
    </row>
    <row r="54" spans="1:10" s="109" customFormat="1" ht="15" customHeight="1">
      <c r="A54" s="110"/>
      <c r="B54" s="110"/>
      <c r="C54" s="110">
        <v>3296</v>
      </c>
      <c r="D54" s="85" t="s">
        <v>1425</v>
      </c>
      <c r="E54" s="85"/>
      <c r="F54" s="85">
        <v>0</v>
      </c>
      <c r="G54" s="85"/>
      <c r="H54" s="132"/>
      <c r="I54" s="173" t="e">
        <f t="shared" si="2"/>
        <v>#DIV/0!</v>
      </c>
      <c r="J54" s="173" t="e">
        <f t="shared" si="3"/>
        <v>#DIV/0!</v>
      </c>
    </row>
    <row r="55" spans="1:10" s="109" customFormat="1" ht="15" customHeight="1">
      <c r="A55" s="110"/>
      <c r="B55" s="110"/>
      <c r="C55" s="110">
        <v>3299</v>
      </c>
      <c r="D55" s="85" t="s">
        <v>1285</v>
      </c>
      <c r="E55" s="85">
        <v>2669</v>
      </c>
      <c r="F55" s="85">
        <v>9954.2106310969539</v>
      </c>
      <c r="G55" s="85">
        <v>8047</v>
      </c>
      <c r="H55" s="132">
        <f>3547.5+4500.73</f>
        <v>8048.23</v>
      </c>
      <c r="I55" s="173">
        <f t="shared" si="2"/>
        <v>301.54477332334204</v>
      </c>
      <c r="J55" s="173">
        <f t="shared" si="3"/>
        <v>100.0152851994532</v>
      </c>
    </row>
    <row r="56" spans="1:10" s="109" customFormat="1" ht="15" customHeight="1">
      <c r="A56" s="110"/>
      <c r="B56" s="128">
        <v>34</v>
      </c>
      <c r="C56" s="110"/>
      <c r="D56" s="128" t="s">
        <v>1343</v>
      </c>
      <c r="E56" s="129">
        <f>SUM(E57:E59)</f>
        <v>2784</v>
      </c>
      <c r="F56" s="129">
        <f>SUM(F57:F59)</f>
        <v>2333.816842524388</v>
      </c>
      <c r="G56" s="129">
        <f>SUM(G57:G59)</f>
        <v>2561</v>
      </c>
      <c r="H56" s="130">
        <f>SUM(H57:H59)</f>
        <v>2550.98</v>
      </c>
      <c r="I56" s="173">
        <f t="shared" si="2"/>
        <v>91.63002873563218</v>
      </c>
      <c r="J56" s="173">
        <f t="shared" si="3"/>
        <v>99.608746583365871</v>
      </c>
    </row>
    <row r="57" spans="1:10" s="109" customFormat="1" ht="15" customHeight="1">
      <c r="A57" s="110"/>
      <c r="B57" s="110"/>
      <c r="C57" s="110">
        <v>3431</v>
      </c>
      <c r="D57" s="85" t="s">
        <v>1286</v>
      </c>
      <c r="E57" s="85"/>
      <c r="F57" s="85">
        <v>2294</v>
      </c>
      <c r="G57" s="85">
        <v>2561</v>
      </c>
      <c r="H57" s="132">
        <v>2550.98</v>
      </c>
      <c r="I57" s="173" t="e">
        <f t="shared" si="2"/>
        <v>#DIV/0!</v>
      </c>
      <c r="J57" s="173">
        <f t="shared" si="3"/>
        <v>99.608746583365871</v>
      </c>
    </row>
    <row r="58" spans="1:10" s="109" customFormat="1" ht="15" customHeight="1">
      <c r="A58" s="110"/>
      <c r="B58" s="110"/>
      <c r="C58" s="110">
        <v>3432</v>
      </c>
      <c r="D58" s="175" t="s">
        <v>1299</v>
      </c>
      <c r="E58" s="85">
        <v>2784</v>
      </c>
      <c r="F58" s="85">
        <v>0</v>
      </c>
      <c r="G58" s="85">
        <v>0</v>
      </c>
      <c r="H58" s="132"/>
      <c r="I58" s="173">
        <f t="shared" si="2"/>
        <v>0</v>
      </c>
      <c r="J58" s="173" t="e">
        <f t="shared" si="3"/>
        <v>#DIV/0!</v>
      </c>
    </row>
    <row r="59" spans="1:10" s="109" customFormat="1" ht="15" customHeight="1">
      <c r="A59" s="110"/>
      <c r="B59" s="110"/>
      <c r="C59" s="110">
        <v>3433</v>
      </c>
      <c r="D59" s="85" t="s">
        <v>1408</v>
      </c>
      <c r="E59" s="85"/>
      <c r="F59" s="85">
        <v>39.816842524387816</v>
      </c>
      <c r="G59" s="85"/>
      <c r="H59" s="132"/>
      <c r="I59" s="173" t="e">
        <f t="shared" si="2"/>
        <v>#DIV/0!</v>
      </c>
      <c r="J59" s="173" t="e">
        <f t="shared" si="3"/>
        <v>#DIV/0!</v>
      </c>
    </row>
    <row r="60" spans="1:10" s="109" customFormat="1" ht="15" customHeight="1">
      <c r="A60" s="110"/>
      <c r="B60" s="128">
        <v>37</v>
      </c>
      <c r="C60" s="110"/>
      <c r="D60" s="128" t="s">
        <v>1353</v>
      </c>
      <c r="E60" s="129">
        <f>SUM(E61)</f>
        <v>2489</v>
      </c>
      <c r="F60" s="129">
        <f>SUM(F61)</f>
        <v>4383</v>
      </c>
      <c r="G60" s="129">
        <f>SUM(G61)</f>
        <v>972</v>
      </c>
      <c r="H60" s="130">
        <f>SUM(H61)</f>
        <v>0</v>
      </c>
      <c r="I60" s="173">
        <f t="shared" si="2"/>
        <v>0</v>
      </c>
      <c r="J60" s="173">
        <f t="shared" si="3"/>
        <v>0</v>
      </c>
    </row>
    <row r="61" spans="1:10" s="109" customFormat="1" ht="15" customHeight="1">
      <c r="A61" s="110"/>
      <c r="B61" s="110"/>
      <c r="C61" s="110">
        <v>3721</v>
      </c>
      <c r="D61" s="85" t="s">
        <v>1545</v>
      </c>
      <c r="E61" s="85">
        <v>2489</v>
      </c>
      <c r="F61" s="85">
        <v>4383</v>
      </c>
      <c r="G61" s="85">
        <v>972</v>
      </c>
      <c r="H61" s="132"/>
      <c r="I61" s="173">
        <f t="shared" si="2"/>
        <v>0</v>
      </c>
      <c r="J61" s="173">
        <f t="shared" si="3"/>
        <v>0</v>
      </c>
    </row>
    <row r="62" spans="1:10" s="109" customFormat="1" ht="15" customHeight="1">
      <c r="A62" s="110"/>
      <c r="B62" s="128">
        <v>38</v>
      </c>
      <c r="C62" s="110"/>
      <c r="D62" s="128" t="s">
        <v>1352</v>
      </c>
      <c r="E62" s="129">
        <f>SUM(E63)</f>
        <v>0</v>
      </c>
      <c r="F62" s="129">
        <f>SUM(F63)</f>
        <v>0</v>
      </c>
      <c r="G62" s="129">
        <f>SUM(G63)</f>
        <v>0</v>
      </c>
      <c r="H62" s="130">
        <f>SUM(H63)</f>
        <v>0</v>
      </c>
      <c r="I62" s="173" t="e">
        <f t="shared" si="2"/>
        <v>#DIV/0!</v>
      </c>
      <c r="J62" s="173" t="e">
        <f t="shared" si="3"/>
        <v>#DIV/0!</v>
      </c>
    </row>
    <row r="63" spans="1:10" s="109" customFormat="1" ht="15" customHeight="1">
      <c r="A63" s="110"/>
      <c r="B63" s="110"/>
      <c r="C63" s="110">
        <v>3812</v>
      </c>
      <c r="D63" s="85" t="s">
        <v>1404</v>
      </c>
      <c r="E63" s="85"/>
      <c r="F63" s="85"/>
      <c r="G63" s="85"/>
      <c r="H63" s="132"/>
      <c r="I63" s="173" t="e">
        <f t="shared" si="2"/>
        <v>#DIV/0!</v>
      </c>
      <c r="J63" s="173" t="e">
        <f t="shared" si="3"/>
        <v>#DIV/0!</v>
      </c>
    </row>
    <row r="64" spans="1:10" s="109" customFormat="1" ht="15" customHeight="1">
      <c r="A64" s="128">
        <v>4</v>
      </c>
      <c r="B64" s="110"/>
      <c r="C64" s="110"/>
      <c r="D64" s="128" t="s">
        <v>1345</v>
      </c>
      <c r="E64" s="129">
        <f>E65+E67</f>
        <v>1825</v>
      </c>
      <c r="F64" s="129">
        <f>F65+F67</f>
        <v>1096</v>
      </c>
      <c r="G64" s="129">
        <f>G65+G67</f>
        <v>9542</v>
      </c>
      <c r="H64" s="130">
        <f>H65+H67</f>
        <v>9541.89</v>
      </c>
      <c r="I64" s="173">
        <f t="shared" si="2"/>
        <v>522.84328767123282</v>
      </c>
      <c r="J64" s="173">
        <f t="shared" si="3"/>
        <v>99.99884720184447</v>
      </c>
    </row>
    <row r="65" spans="1:10" s="109" customFormat="1" ht="15" customHeight="1">
      <c r="A65" s="110"/>
      <c r="B65" s="128">
        <v>41</v>
      </c>
      <c r="C65" s="110"/>
      <c r="D65" s="128" t="s">
        <v>1355</v>
      </c>
      <c r="E65" s="129">
        <f>E66</f>
        <v>0</v>
      </c>
      <c r="F65" s="129">
        <f>F66</f>
        <v>0</v>
      </c>
      <c r="G65" s="129">
        <f>G66</f>
        <v>5000</v>
      </c>
      <c r="H65" s="130">
        <f>H66</f>
        <v>5000</v>
      </c>
      <c r="I65" s="173" t="e">
        <f t="shared" si="2"/>
        <v>#DIV/0!</v>
      </c>
      <c r="J65" s="173">
        <f t="shared" si="3"/>
        <v>100</v>
      </c>
    </row>
    <row r="66" spans="1:10" s="109" customFormat="1" ht="15" customHeight="1">
      <c r="A66" s="110"/>
      <c r="B66" s="110"/>
      <c r="C66" s="110">
        <v>4123</v>
      </c>
      <c r="D66" s="85" t="s">
        <v>1310</v>
      </c>
      <c r="E66" s="85"/>
      <c r="F66" s="85"/>
      <c r="G66" s="85">
        <v>5000</v>
      </c>
      <c r="H66" s="132">
        <v>5000</v>
      </c>
      <c r="I66" s="173" t="e">
        <f t="shared" si="2"/>
        <v>#DIV/0!</v>
      </c>
      <c r="J66" s="173">
        <f t="shared" si="3"/>
        <v>100</v>
      </c>
    </row>
    <row r="67" spans="1:10" s="109" customFormat="1" ht="15" customHeight="1">
      <c r="A67" s="110"/>
      <c r="B67" s="128">
        <v>42</v>
      </c>
      <c r="C67" s="110"/>
      <c r="D67" s="128" t="s">
        <v>1346</v>
      </c>
      <c r="E67" s="129">
        <f>SUM(E68:E70)</f>
        <v>1825</v>
      </c>
      <c r="F67" s="85">
        <f>SUM(F68:F70)</f>
        <v>1096</v>
      </c>
      <c r="G67" s="129">
        <f>SUM(G68:G70)</f>
        <v>4542</v>
      </c>
      <c r="H67" s="130">
        <f>SUM(H68:H70)</f>
        <v>4541.8900000000003</v>
      </c>
      <c r="I67" s="173">
        <f t="shared" si="2"/>
        <v>248.87068493150684</v>
      </c>
      <c r="J67" s="173">
        <f t="shared" si="3"/>
        <v>99.997578159401158</v>
      </c>
    </row>
    <row r="68" spans="1:10" s="109" customFormat="1" ht="15" customHeight="1">
      <c r="A68" s="110"/>
      <c r="B68" s="110"/>
      <c r="C68" s="110">
        <v>4221</v>
      </c>
      <c r="D68" s="85" t="s">
        <v>1287</v>
      </c>
      <c r="E68" s="85">
        <v>1575</v>
      </c>
      <c r="F68" s="85">
        <v>1096</v>
      </c>
      <c r="G68" s="85">
        <v>4542</v>
      </c>
      <c r="H68" s="132">
        <v>4541.8900000000003</v>
      </c>
      <c r="I68" s="173">
        <f t="shared" si="2"/>
        <v>288.37396825396826</v>
      </c>
      <c r="J68" s="173">
        <f t="shared" si="3"/>
        <v>99.997578159401158</v>
      </c>
    </row>
    <row r="69" spans="1:10" s="109" customFormat="1" ht="15" customHeight="1">
      <c r="A69" s="110"/>
      <c r="B69" s="110"/>
      <c r="C69" s="110">
        <v>4223</v>
      </c>
      <c r="D69" s="85" t="s">
        <v>1311</v>
      </c>
      <c r="E69" s="85">
        <v>250</v>
      </c>
      <c r="F69" s="85"/>
      <c r="G69" s="85"/>
      <c r="H69" s="132"/>
      <c r="I69" s="173">
        <f t="shared" si="2"/>
        <v>0</v>
      </c>
      <c r="J69" s="173" t="e">
        <f t="shared" si="3"/>
        <v>#DIV/0!</v>
      </c>
    </row>
    <row r="70" spans="1:10" s="109" customFormat="1" ht="15" customHeight="1">
      <c r="A70" s="110"/>
      <c r="B70" s="110"/>
      <c r="C70" s="110">
        <v>4224</v>
      </c>
      <c r="D70" s="85" t="s">
        <v>1547</v>
      </c>
      <c r="E70" s="85"/>
      <c r="F70" s="85"/>
      <c r="G70" s="85"/>
      <c r="H70" s="132"/>
      <c r="I70" s="173" t="e">
        <f t="shared" ref="I70:I133" si="4">H70/E70*100</f>
        <v>#DIV/0!</v>
      </c>
      <c r="J70" s="173" t="e">
        <f t="shared" ref="J70:J133" si="5">H70/G70*100</f>
        <v>#DIV/0!</v>
      </c>
    </row>
    <row r="71" spans="1:10" s="109" customFormat="1" ht="32.25" customHeight="1">
      <c r="A71" s="321" t="s">
        <v>1585</v>
      </c>
      <c r="B71" s="332"/>
      <c r="C71" s="332"/>
      <c r="D71" s="333"/>
      <c r="E71" s="169">
        <f>E72</f>
        <v>5423</v>
      </c>
      <c r="F71" s="169">
        <f>F72</f>
        <v>150210</v>
      </c>
      <c r="G71" s="169">
        <f>G72</f>
        <v>10558</v>
      </c>
      <c r="H71" s="205">
        <f t="shared" ref="F71:H72" si="6">H72</f>
        <v>10625.46</v>
      </c>
      <c r="I71" s="170">
        <f t="shared" si="4"/>
        <v>195.93324728010325</v>
      </c>
      <c r="J71" s="170">
        <f t="shared" si="5"/>
        <v>100.63894677022162</v>
      </c>
    </row>
    <row r="72" spans="1:10" s="109" customFormat="1" ht="15" customHeight="1">
      <c r="A72" s="321" t="s">
        <v>1261</v>
      </c>
      <c r="B72" s="332"/>
      <c r="C72" s="332"/>
      <c r="D72" s="333"/>
      <c r="E72" s="89">
        <f>E73</f>
        <v>5423</v>
      </c>
      <c r="F72" s="89">
        <f t="shared" si="6"/>
        <v>150210</v>
      </c>
      <c r="G72" s="89">
        <f t="shared" si="6"/>
        <v>10558</v>
      </c>
      <c r="H72" s="117">
        <f t="shared" si="6"/>
        <v>10625.46</v>
      </c>
      <c r="I72" s="171">
        <f t="shared" si="4"/>
        <v>195.93324728010325</v>
      </c>
      <c r="J72" s="171">
        <f t="shared" si="5"/>
        <v>100.63894677022162</v>
      </c>
    </row>
    <row r="73" spans="1:10" s="109" customFormat="1" ht="15" customHeight="1">
      <c r="A73" s="128">
        <v>3</v>
      </c>
      <c r="B73" s="110"/>
      <c r="C73" s="53"/>
      <c r="D73" s="53" t="s">
        <v>1358</v>
      </c>
      <c r="E73" s="82">
        <f>E74+E78+E81</f>
        <v>5423</v>
      </c>
      <c r="F73" s="82">
        <f>F74+F78+F81</f>
        <v>150210</v>
      </c>
      <c r="G73" s="82">
        <f>G74+G78+G81</f>
        <v>10558</v>
      </c>
      <c r="H73" s="111">
        <f>H74+H78+H81</f>
        <v>10625.46</v>
      </c>
      <c r="I73" s="172">
        <f t="shared" si="4"/>
        <v>195.93324728010325</v>
      </c>
      <c r="J73" s="172">
        <f t="shared" si="5"/>
        <v>100.63894677022162</v>
      </c>
    </row>
    <row r="74" spans="1:10" s="109" customFormat="1" ht="15" customHeight="1">
      <c r="A74" s="110"/>
      <c r="B74" s="128">
        <v>31</v>
      </c>
      <c r="C74" s="53"/>
      <c r="D74" s="53" t="s">
        <v>1320</v>
      </c>
      <c r="E74" s="82">
        <f>SUM(E75:E77)</f>
        <v>3549</v>
      </c>
      <c r="F74" s="82">
        <f>SUM(F75:F77)</f>
        <v>21459</v>
      </c>
      <c r="G74" s="82">
        <f>SUM(G75:G77)</f>
        <v>6100</v>
      </c>
      <c r="H74" s="111">
        <f>SUM(H75:H77)</f>
        <v>6101.1900000000005</v>
      </c>
      <c r="I74" s="172">
        <f t="shared" si="4"/>
        <v>171.91293322062555</v>
      </c>
      <c r="J74" s="172">
        <f t="shared" si="5"/>
        <v>100.01950819672132</v>
      </c>
    </row>
    <row r="75" spans="1:10" s="109" customFormat="1" ht="15" customHeight="1">
      <c r="A75" s="110"/>
      <c r="B75" s="110"/>
      <c r="C75" s="110">
        <v>3111</v>
      </c>
      <c r="D75" s="85" t="s">
        <v>1397</v>
      </c>
      <c r="E75" s="85">
        <v>3029</v>
      </c>
      <c r="F75" s="85">
        <v>18420</v>
      </c>
      <c r="G75" s="85">
        <v>5206</v>
      </c>
      <c r="H75" s="132">
        <v>5205.8100000000004</v>
      </c>
      <c r="I75" s="173">
        <f t="shared" si="4"/>
        <v>171.86563222185541</v>
      </c>
      <c r="J75" s="173">
        <f t="shared" si="5"/>
        <v>99.996350364963519</v>
      </c>
    </row>
    <row r="76" spans="1:10" s="109" customFormat="1" ht="15" customHeight="1">
      <c r="A76" s="110"/>
      <c r="B76" s="110"/>
      <c r="C76" s="110">
        <v>3132</v>
      </c>
      <c r="D76" s="85" t="s">
        <v>1356</v>
      </c>
      <c r="E76" s="85">
        <v>469</v>
      </c>
      <c r="F76" s="85">
        <v>3039</v>
      </c>
      <c r="G76" s="85">
        <v>806</v>
      </c>
      <c r="H76" s="132">
        <v>806.82</v>
      </c>
      <c r="I76" s="173">
        <f t="shared" si="4"/>
        <v>172.02985074626866</v>
      </c>
      <c r="J76" s="173">
        <f t="shared" si="5"/>
        <v>100.10173697270473</v>
      </c>
    </row>
    <row r="77" spans="1:10" s="109" customFormat="1" ht="15" customHeight="1">
      <c r="A77" s="110"/>
      <c r="B77" s="110"/>
      <c r="C77" s="110">
        <v>3133</v>
      </c>
      <c r="D77" s="85" t="s">
        <v>1398</v>
      </c>
      <c r="E77" s="85">
        <v>51</v>
      </c>
      <c r="F77" s="85"/>
      <c r="G77" s="85">
        <v>88</v>
      </c>
      <c r="H77" s="132">
        <v>88.56</v>
      </c>
      <c r="I77" s="173">
        <f t="shared" si="4"/>
        <v>173.64705882352942</v>
      </c>
      <c r="J77" s="173">
        <f t="shared" si="5"/>
        <v>100.63636363636364</v>
      </c>
    </row>
    <row r="78" spans="1:10" s="109" customFormat="1" ht="15" customHeight="1">
      <c r="A78" s="110"/>
      <c r="B78" s="128">
        <v>32</v>
      </c>
      <c r="C78" s="110"/>
      <c r="D78" s="128" t="s">
        <v>1323</v>
      </c>
      <c r="E78" s="129">
        <f>SUM(E79:E80)</f>
        <v>757</v>
      </c>
      <c r="F78" s="129">
        <f>SUM(F79:F80)</f>
        <v>126800</v>
      </c>
      <c r="G78" s="129">
        <f>SUM(G79:G80)</f>
        <v>2429</v>
      </c>
      <c r="H78" s="130">
        <f>SUM(H79:H80)</f>
        <v>2495.4</v>
      </c>
      <c r="I78" s="173">
        <f t="shared" si="4"/>
        <v>329.64332892998681</v>
      </c>
      <c r="J78" s="173">
        <f t="shared" si="5"/>
        <v>102.73363524083985</v>
      </c>
    </row>
    <row r="79" spans="1:10" s="109" customFormat="1" ht="15" customHeight="1">
      <c r="A79" s="110"/>
      <c r="B79" s="110"/>
      <c r="C79" s="110">
        <v>3295</v>
      </c>
      <c r="D79" s="85" t="s">
        <v>1284</v>
      </c>
      <c r="E79" s="85">
        <v>246</v>
      </c>
      <c r="F79" s="85">
        <v>100000</v>
      </c>
      <c r="G79" s="85">
        <v>511</v>
      </c>
      <c r="H79" s="132">
        <v>577.32000000000005</v>
      </c>
      <c r="I79" s="173">
        <f t="shared" si="4"/>
        <v>234.68292682926833</v>
      </c>
      <c r="J79" s="173">
        <f t="shared" si="5"/>
        <v>112.97847358121331</v>
      </c>
    </row>
    <row r="80" spans="1:10" s="109" customFormat="1" ht="15" customHeight="1">
      <c r="A80" s="110"/>
      <c r="B80" s="110"/>
      <c r="C80" s="110">
        <v>3296</v>
      </c>
      <c r="D80" s="85" t="s">
        <v>1425</v>
      </c>
      <c r="E80" s="85">
        <v>511</v>
      </c>
      <c r="F80" s="85">
        <v>26800</v>
      </c>
      <c r="G80" s="85">
        <v>1918</v>
      </c>
      <c r="H80" s="132">
        <v>1918.08</v>
      </c>
      <c r="I80" s="173">
        <f t="shared" si="4"/>
        <v>375.35812133072403</v>
      </c>
      <c r="J80" s="173">
        <f t="shared" si="5"/>
        <v>100.00417101147028</v>
      </c>
    </row>
    <row r="81" spans="1:11" s="109" customFormat="1" ht="15" customHeight="1">
      <c r="A81" s="110"/>
      <c r="B81" s="128">
        <v>34</v>
      </c>
      <c r="C81" s="110"/>
      <c r="D81" s="128" t="s">
        <v>1343</v>
      </c>
      <c r="E81" s="129">
        <f>E82</f>
        <v>1117</v>
      </c>
      <c r="F81" s="129">
        <f>F82</f>
        <v>1951</v>
      </c>
      <c r="G81" s="129">
        <f>G82</f>
        <v>2029</v>
      </c>
      <c r="H81" s="130">
        <f>H82</f>
        <v>2028.87</v>
      </c>
      <c r="I81" s="173">
        <f t="shared" si="4"/>
        <v>181.63563115487912</v>
      </c>
      <c r="J81" s="173">
        <f t="shared" si="5"/>
        <v>99.993592902907835</v>
      </c>
    </row>
    <row r="82" spans="1:11" s="109" customFormat="1" ht="15" customHeight="1">
      <c r="A82" s="110"/>
      <c r="B82" s="110"/>
      <c r="C82" s="110">
        <v>3433</v>
      </c>
      <c r="D82" s="85" t="s">
        <v>1588</v>
      </c>
      <c r="E82" s="85">
        <v>1117</v>
      </c>
      <c r="F82" s="85">
        <v>1951</v>
      </c>
      <c r="G82" s="85">
        <v>2029</v>
      </c>
      <c r="H82" s="132">
        <v>2028.87</v>
      </c>
      <c r="I82" s="173">
        <f t="shared" si="4"/>
        <v>181.63563115487912</v>
      </c>
      <c r="J82" s="173">
        <f t="shared" si="5"/>
        <v>99.993592902907835</v>
      </c>
    </row>
    <row r="83" spans="1:11" s="109" customFormat="1" ht="30" customHeight="1">
      <c r="A83" s="321" t="s">
        <v>1467</v>
      </c>
      <c r="B83" s="332"/>
      <c r="C83" s="332"/>
      <c r="D83" s="333"/>
      <c r="E83" s="169">
        <f>E84</f>
        <v>1392116.72</v>
      </c>
      <c r="F83" s="169">
        <f>F84</f>
        <v>204384</v>
      </c>
      <c r="G83" s="169">
        <f>G84</f>
        <v>373901</v>
      </c>
      <c r="H83" s="205">
        <f>H84</f>
        <v>365830.46</v>
      </c>
      <c r="I83" s="170">
        <f t="shared" si="4"/>
        <v>26.278720364769413</v>
      </c>
      <c r="J83" s="170">
        <f t="shared" si="5"/>
        <v>97.841530244636957</v>
      </c>
    </row>
    <row r="84" spans="1:11" s="109" customFormat="1" ht="15" customHeight="1">
      <c r="A84" s="321" t="s">
        <v>16</v>
      </c>
      <c r="B84" s="332"/>
      <c r="C84" s="332"/>
      <c r="D84" s="333"/>
      <c r="E84" s="89">
        <f>E85+E91+E142+E106+E183+E212</f>
        <v>1392116.72</v>
      </c>
      <c r="F84" s="89">
        <f>F85+F91+F142+F106+F183+F212</f>
        <v>204384</v>
      </c>
      <c r="G84" s="89">
        <f>G85+G91+G142+G106+G183+G212</f>
        <v>373901</v>
      </c>
      <c r="H84" s="117">
        <f>H85+H91+H142+H106+H183+H212</f>
        <v>365830.46</v>
      </c>
      <c r="I84" s="171">
        <f t="shared" si="4"/>
        <v>26.278720364769413</v>
      </c>
      <c r="J84" s="171">
        <f t="shared" si="5"/>
        <v>97.841530244636957</v>
      </c>
    </row>
    <row r="85" spans="1:11" s="109" customFormat="1" ht="15" customHeight="1">
      <c r="A85" s="321" t="s">
        <v>1261</v>
      </c>
      <c r="B85" s="332"/>
      <c r="C85" s="332"/>
      <c r="D85" s="333"/>
      <c r="E85" s="169">
        <f t="shared" ref="E85:H86" si="7">E86</f>
        <v>0</v>
      </c>
      <c r="F85" s="169">
        <f t="shared" si="7"/>
        <v>0</v>
      </c>
      <c r="G85" s="169">
        <f t="shared" si="7"/>
        <v>0</v>
      </c>
      <c r="H85" s="205">
        <f t="shared" si="7"/>
        <v>0</v>
      </c>
      <c r="I85" s="170" t="e">
        <f t="shared" si="4"/>
        <v>#DIV/0!</v>
      </c>
      <c r="J85" s="170" t="e">
        <f t="shared" si="5"/>
        <v>#DIV/0!</v>
      </c>
    </row>
    <row r="86" spans="1:11" s="109" customFormat="1" ht="15" customHeight="1">
      <c r="A86" s="128">
        <v>3</v>
      </c>
      <c r="B86" s="110"/>
      <c r="C86" s="53"/>
      <c r="D86" s="53" t="s">
        <v>1358</v>
      </c>
      <c r="E86" s="82">
        <f t="shared" si="7"/>
        <v>0</v>
      </c>
      <c r="F86" s="82">
        <f t="shared" si="7"/>
        <v>0</v>
      </c>
      <c r="G86" s="82">
        <f t="shared" si="7"/>
        <v>0</v>
      </c>
      <c r="H86" s="111">
        <f t="shared" si="7"/>
        <v>0</v>
      </c>
      <c r="I86" s="172" t="e">
        <f t="shared" si="4"/>
        <v>#DIV/0!</v>
      </c>
      <c r="J86" s="172" t="e">
        <f t="shared" si="5"/>
        <v>#DIV/0!</v>
      </c>
    </row>
    <row r="87" spans="1:11" s="109" customFormat="1" ht="15" customHeight="1">
      <c r="A87" s="110"/>
      <c r="B87" s="128">
        <v>31</v>
      </c>
      <c r="C87" s="53"/>
      <c r="D87" s="53" t="s">
        <v>1320</v>
      </c>
      <c r="E87" s="82">
        <f>SUM(E88:E90)</f>
        <v>0</v>
      </c>
      <c r="F87" s="82">
        <f>SUM(F88:F90)</f>
        <v>0</v>
      </c>
      <c r="G87" s="82">
        <f>SUM(G88:G90)</f>
        <v>0</v>
      </c>
      <c r="H87" s="111">
        <f>SUM(H88:H90)</f>
        <v>0</v>
      </c>
      <c r="I87" s="172" t="e">
        <f t="shared" si="4"/>
        <v>#DIV/0!</v>
      </c>
      <c r="J87" s="172" t="e">
        <f t="shared" si="5"/>
        <v>#DIV/0!</v>
      </c>
    </row>
    <row r="88" spans="1:11" s="109" customFormat="1" ht="15" customHeight="1">
      <c r="A88" s="110"/>
      <c r="B88" s="110"/>
      <c r="C88" s="110">
        <v>3111</v>
      </c>
      <c r="D88" s="85" t="s">
        <v>1397</v>
      </c>
      <c r="E88" s="85"/>
      <c r="F88" s="85"/>
      <c r="G88" s="85"/>
      <c r="H88" s="132"/>
      <c r="I88" s="173" t="e">
        <f t="shared" si="4"/>
        <v>#DIV/0!</v>
      </c>
      <c r="J88" s="173" t="e">
        <f t="shared" si="5"/>
        <v>#DIV/0!</v>
      </c>
      <c r="K88" s="109">
        <v>82732</v>
      </c>
    </row>
    <row r="89" spans="1:11" s="109" customFormat="1" ht="15" customHeight="1">
      <c r="A89" s="110"/>
      <c r="B89" s="110"/>
      <c r="C89" s="110">
        <v>3132</v>
      </c>
      <c r="D89" s="85" t="s">
        <v>1356</v>
      </c>
      <c r="E89" s="85"/>
      <c r="F89" s="85"/>
      <c r="G89" s="85"/>
      <c r="H89" s="132"/>
      <c r="I89" s="173" t="e">
        <f t="shared" si="4"/>
        <v>#DIV/0!</v>
      </c>
      <c r="J89" s="173" t="e">
        <f t="shared" si="5"/>
        <v>#DIV/0!</v>
      </c>
      <c r="K89" s="109">
        <v>13651</v>
      </c>
    </row>
    <row r="90" spans="1:11" s="109" customFormat="1" ht="15" customHeight="1">
      <c r="A90" s="110"/>
      <c r="B90" s="110"/>
      <c r="C90" s="110">
        <v>3133</v>
      </c>
      <c r="D90" s="85" t="s">
        <v>1398</v>
      </c>
      <c r="E90" s="85"/>
      <c r="F90" s="85"/>
      <c r="G90" s="85"/>
      <c r="H90" s="132"/>
      <c r="I90" s="173" t="e">
        <f t="shared" si="4"/>
        <v>#DIV/0!</v>
      </c>
      <c r="J90" s="173" t="e">
        <f t="shared" si="5"/>
        <v>#DIV/0!</v>
      </c>
    </row>
    <row r="91" spans="1:11" s="109" customFormat="1" ht="15" customHeight="1">
      <c r="A91" s="321" t="s">
        <v>1263</v>
      </c>
      <c r="B91" s="332"/>
      <c r="C91" s="332"/>
      <c r="D91" s="333"/>
      <c r="E91" s="169">
        <f>E92+E103</f>
        <v>0</v>
      </c>
      <c r="F91" s="169">
        <f>F92+F103</f>
        <v>0</v>
      </c>
      <c r="G91" s="169">
        <f>G92+G103</f>
        <v>0</v>
      </c>
      <c r="H91" s="205">
        <f>H92+H103</f>
        <v>0</v>
      </c>
      <c r="I91" s="170" t="e">
        <f t="shared" si="4"/>
        <v>#DIV/0!</v>
      </c>
      <c r="J91" s="170" t="e">
        <f t="shared" si="5"/>
        <v>#DIV/0!</v>
      </c>
    </row>
    <row r="92" spans="1:11" s="109" customFormat="1" ht="15" customHeight="1">
      <c r="A92" s="128">
        <v>3</v>
      </c>
      <c r="B92" s="110"/>
      <c r="C92" s="53"/>
      <c r="D92" s="53" t="s">
        <v>1642</v>
      </c>
      <c r="E92" s="82">
        <f>E93+E98</f>
        <v>0</v>
      </c>
      <c r="F92" s="82">
        <f>F93+F98</f>
        <v>0</v>
      </c>
      <c r="G92" s="82">
        <f>G93+G98</f>
        <v>0</v>
      </c>
      <c r="H92" s="111">
        <f>H93+H98</f>
        <v>0</v>
      </c>
      <c r="I92" s="172" t="e">
        <f t="shared" si="4"/>
        <v>#DIV/0!</v>
      </c>
      <c r="J92" s="172" t="e">
        <f t="shared" si="5"/>
        <v>#DIV/0!</v>
      </c>
    </row>
    <row r="93" spans="1:11" s="109" customFormat="1" ht="15" customHeight="1">
      <c r="A93" s="110"/>
      <c r="B93" s="128">
        <v>31</v>
      </c>
      <c r="C93" s="53"/>
      <c r="D93" s="53" t="s">
        <v>1320</v>
      </c>
      <c r="E93" s="82">
        <f>SUM(E94:E97)</f>
        <v>0</v>
      </c>
      <c r="F93" s="82">
        <f>SUM(F94:F97)</f>
        <v>0</v>
      </c>
      <c r="G93" s="82">
        <f>SUM(G94:G97)</f>
        <v>0</v>
      </c>
      <c r="H93" s="111">
        <f>SUM(H94:H97)</f>
        <v>0</v>
      </c>
      <c r="I93" s="172" t="e">
        <f t="shared" si="4"/>
        <v>#DIV/0!</v>
      </c>
      <c r="J93" s="172" t="e">
        <f t="shared" si="5"/>
        <v>#DIV/0!</v>
      </c>
    </row>
    <row r="94" spans="1:11" s="109" customFormat="1" ht="15" customHeight="1">
      <c r="A94" s="110"/>
      <c r="B94" s="110"/>
      <c r="C94" s="110">
        <v>3111</v>
      </c>
      <c r="D94" s="85" t="s">
        <v>1397</v>
      </c>
      <c r="E94" s="85"/>
      <c r="F94" s="85"/>
      <c r="G94" s="85"/>
      <c r="H94" s="132"/>
      <c r="I94" s="173" t="e">
        <f t="shared" si="4"/>
        <v>#DIV/0!</v>
      </c>
      <c r="J94" s="173" t="e">
        <f t="shared" si="5"/>
        <v>#DIV/0!</v>
      </c>
    </row>
    <row r="95" spans="1:11" s="109" customFormat="1" ht="15" customHeight="1">
      <c r="A95" s="110"/>
      <c r="B95" s="110"/>
      <c r="C95" s="110">
        <v>3121</v>
      </c>
      <c r="D95" s="85" t="s">
        <v>1294</v>
      </c>
      <c r="E95" s="85"/>
      <c r="F95" s="85"/>
      <c r="G95" s="85"/>
      <c r="H95" s="132"/>
      <c r="I95" s="173" t="e">
        <f t="shared" si="4"/>
        <v>#DIV/0!</v>
      </c>
      <c r="J95" s="173" t="e">
        <f t="shared" si="5"/>
        <v>#DIV/0!</v>
      </c>
    </row>
    <row r="96" spans="1:11" s="109" customFormat="1" ht="15" customHeight="1">
      <c r="A96" s="110"/>
      <c r="B96" s="110"/>
      <c r="C96" s="110">
        <v>3132</v>
      </c>
      <c r="D96" s="85" t="s">
        <v>1356</v>
      </c>
      <c r="E96" s="85"/>
      <c r="F96" s="85"/>
      <c r="G96" s="85"/>
      <c r="H96" s="132"/>
      <c r="I96" s="173" t="e">
        <f t="shared" si="4"/>
        <v>#DIV/0!</v>
      </c>
      <c r="J96" s="173" t="e">
        <f t="shared" si="5"/>
        <v>#DIV/0!</v>
      </c>
    </row>
    <row r="97" spans="1:10" s="109" customFormat="1" ht="15" customHeight="1">
      <c r="A97" s="110"/>
      <c r="B97" s="110"/>
      <c r="C97" s="110">
        <v>3133</v>
      </c>
      <c r="D97" s="85" t="s">
        <v>1398</v>
      </c>
      <c r="E97" s="85"/>
      <c r="F97" s="85"/>
      <c r="G97" s="85"/>
      <c r="H97" s="132"/>
      <c r="I97" s="173" t="e">
        <f t="shared" si="4"/>
        <v>#DIV/0!</v>
      </c>
      <c r="J97" s="173" t="e">
        <f t="shared" si="5"/>
        <v>#DIV/0!</v>
      </c>
    </row>
    <row r="98" spans="1:10" s="109" customFormat="1" ht="15" customHeight="1">
      <c r="A98" s="110"/>
      <c r="B98" s="128">
        <v>32</v>
      </c>
      <c r="C98" s="110"/>
      <c r="D98" s="128" t="s">
        <v>1323</v>
      </c>
      <c r="E98" s="129">
        <f>SUM(E99:E102)</f>
        <v>0</v>
      </c>
      <c r="F98" s="129">
        <f>SUM(F99:F102)</f>
        <v>0</v>
      </c>
      <c r="G98" s="129">
        <f>SUM(G99:G102)</f>
        <v>0</v>
      </c>
      <c r="H98" s="130">
        <f>SUM(H99:H102)</f>
        <v>0</v>
      </c>
      <c r="I98" s="173" t="e">
        <f t="shared" si="4"/>
        <v>#DIV/0!</v>
      </c>
      <c r="J98" s="173" t="e">
        <f t="shared" si="5"/>
        <v>#DIV/0!</v>
      </c>
    </row>
    <row r="99" spans="1:10" s="109" customFormat="1" ht="15" customHeight="1">
      <c r="A99" s="110"/>
      <c r="B99" s="110"/>
      <c r="C99" s="110">
        <v>3211</v>
      </c>
      <c r="D99" s="85" t="s">
        <v>1264</v>
      </c>
      <c r="E99" s="85"/>
      <c r="F99" s="85"/>
      <c r="G99" s="85"/>
      <c r="H99" s="132"/>
      <c r="I99" s="173" t="e">
        <f t="shared" si="4"/>
        <v>#DIV/0!</v>
      </c>
      <c r="J99" s="173" t="e">
        <f t="shared" si="5"/>
        <v>#DIV/0!</v>
      </c>
    </row>
    <row r="100" spans="1:10" s="109" customFormat="1" ht="15" customHeight="1">
      <c r="A100" s="110"/>
      <c r="B100" s="110"/>
      <c r="C100" s="110">
        <v>3212</v>
      </c>
      <c r="D100" s="85" t="s">
        <v>1265</v>
      </c>
      <c r="E100" s="85"/>
      <c r="F100" s="85"/>
      <c r="G100" s="85"/>
      <c r="H100" s="132"/>
      <c r="I100" s="173" t="e">
        <f t="shared" si="4"/>
        <v>#DIV/0!</v>
      </c>
      <c r="J100" s="173" t="e">
        <f t="shared" si="5"/>
        <v>#DIV/0!</v>
      </c>
    </row>
    <row r="101" spans="1:10" s="109" customFormat="1" ht="15" customHeight="1">
      <c r="A101" s="110"/>
      <c r="B101" s="110"/>
      <c r="C101" s="110">
        <v>3223</v>
      </c>
      <c r="D101" s="85" t="s">
        <v>1269</v>
      </c>
      <c r="E101" s="85"/>
      <c r="F101" s="85"/>
      <c r="G101" s="85"/>
      <c r="H101" s="132"/>
      <c r="I101" s="173" t="e">
        <f t="shared" si="4"/>
        <v>#DIV/0!</v>
      </c>
      <c r="J101" s="173" t="e">
        <f t="shared" si="5"/>
        <v>#DIV/0!</v>
      </c>
    </row>
    <row r="102" spans="1:10" s="109" customFormat="1" ht="15" customHeight="1">
      <c r="A102" s="110"/>
      <c r="B102" s="110"/>
      <c r="C102" s="110">
        <v>3237</v>
      </c>
      <c r="D102" s="85" t="s">
        <v>1278</v>
      </c>
      <c r="E102" s="85"/>
      <c r="F102" s="85"/>
      <c r="G102" s="85"/>
      <c r="H102" s="132"/>
      <c r="I102" s="173" t="e">
        <f t="shared" si="4"/>
        <v>#DIV/0!</v>
      </c>
      <c r="J102" s="173" t="e">
        <f t="shared" si="5"/>
        <v>#DIV/0!</v>
      </c>
    </row>
    <row r="103" spans="1:10" s="109" customFormat="1" ht="15" customHeight="1">
      <c r="A103" s="128">
        <v>4</v>
      </c>
      <c r="B103" s="110"/>
      <c r="C103" s="110"/>
      <c r="D103" s="128" t="s">
        <v>1345</v>
      </c>
      <c r="E103" s="129">
        <f>E104</f>
        <v>0</v>
      </c>
      <c r="F103" s="129">
        <f t="shared" ref="F103:H104" si="8">F104</f>
        <v>0</v>
      </c>
      <c r="G103" s="129">
        <f t="shared" si="8"/>
        <v>0</v>
      </c>
      <c r="H103" s="130">
        <f t="shared" si="8"/>
        <v>0</v>
      </c>
      <c r="I103" s="173" t="e">
        <f t="shared" si="4"/>
        <v>#DIV/0!</v>
      </c>
      <c r="J103" s="173" t="e">
        <f t="shared" si="5"/>
        <v>#DIV/0!</v>
      </c>
    </row>
    <row r="104" spans="1:10" s="109" customFormat="1" ht="15" customHeight="1">
      <c r="A104" s="110"/>
      <c r="B104" s="128">
        <v>42</v>
      </c>
      <c r="C104" s="110"/>
      <c r="D104" s="128" t="s">
        <v>1346</v>
      </c>
      <c r="E104" s="129">
        <f>E105</f>
        <v>0</v>
      </c>
      <c r="F104" s="129">
        <f t="shared" si="8"/>
        <v>0</v>
      </c>
      <c r="G104" s="129">
        <f t="shared" si="8"/>
        <v>0</v>
      </c>
      <c r="H104" s="130">
        <f t="shared" si="8"/>
        <v>0</v>
      </c>
      <c r="I104" s="173" t="e">
        <f t="shared" si="4"/>
        <v>#DIV/0!</v>
      </c>
      <c r="J104" s="173" t="e">
        <f t="shared" si="5"/>
        <v>#DIV/0!</v>
      </c>
    </row>
    <row r="105" spans="1:10" s="109" customFormat="1" ht="15" customHeight="1">
      <c r="A105" s="110"/>
      <c r="B105" s="110"/>
      <c r="C105" s="110">
        <v>4221</v>
      </c>
      <c r="D105" s="85" t="s">
        <v>1287</v>
      </c>
      <c r="E105" s="85"/>
      <c r="F105" s="85"/>
      <c r="G105" s="85"/>
      <c r="H105" s="132"/>
      <c r="I105" s="173" t="e">
        <f t="shared" si="4"/>
        <v>#DIV/0!</v>
      </c>
      <c r="J105" s="173" t="e">
        <f t="shared" si="5"/>
        <v>#DIV/0!</v>
      </c>
    </row>
    <row r="106" spans="1:10" s="109" customFormat="1" ht="15" customHeight="1">
      <c r="A106" s="321" t="s">
        <v>1513</v>
      </c>
      <c r="B106" s="332"/>
      <c r="C106" s="332"/>
      <c r="D106" s="333"/>
      <c r="E106" s="169">
        <f>E107+E135</f>
        <v>26804.760000000002</v>
      </c>
      <c r="F106" s="169">
        <f>F107+F135</f>
        <v>0</v>
      </c>
      <c r="G106" s="169">
        <f>G107+G135</f>
        <v>2360</v>
      </c>
      <c r="H106" s="205">
        <f>H107+H135</f>
        <v>2331.04</v>
      </c>
      <c r="I106" s="170">
        <f t="shared" si="4"/>
        <v>8.696365869345593</v>
      </c>
      <c r="J106" s="170">
        <f t="shared" si="5"/>
        <v>98.772881355932213</v>
      </c>
    </row>
    <row r="107" spans="1:10" s="109" customFormat="1" ht="15" customHeight="1">
      <c r="A107" s="128">
        <v>3</v>
      </c>
      <c r="B107" s="110"/>
      <c r="C107" s="53"/>
      <c r="D107" s="53" t="s">
        <v>1358</v>
      </c>
      <c r="E107" s="82">
        <f>E108+E113+E129+E131+E133</f>
        <v>25638.760000000002</v>
      </c>
      <c r="F107" s="82">
        <f>F108+F113+F129+F131+F133</f>
        <v>0</v>
      </c>
      <c r="G107" s="82">
        <f>G108+G113+G129+G131+G133</f>
        <v>2360</v>
      </c>
      <c r="H107" s="111">
        <f>H108+H113+H129+H131+H133</f>
        <v>2331.04</v>
      </c>
      <c r="I107" s="172">
        <f t="shared" si="4"/>
        <v>9.0918593566927566</v>
      </c>
      <c r="J107" s="172">
        <f t="shared" si="5"/>
        <v>98.772881355932213</v>
      </c>
    </row>
    <row r="108" spans="1:10" s="109" customFormat="1" ht="15" customHeight="1">
      <c r="A108" s="110"/>
      <c r="B108" s="128">
        <v>31</v>
      </c>
      <c r="C108" s="53"/>
      <c r="D108" s="53" t="s">
        <v>1320</v>
      </c>
      <c r="E108" s="82">
        <f>SUM(E109:E112)</f>
        <v>15884.1</v>
      </c>
      <c r="F108" s="82">
        <f>SUM(F109:F112)</f>
        <v>0</v>
      </c>
      <c r="G108" s="82">
        <f>SUM(G109:G112)</f>
        <v>816</v>
      </c>
      <c r="H108" s="111">
        <f>SUM(H109:H112)</f>
        <v>805.89</v>
      </c>
      <c r="I108" s="172">
        <f t="shared" si="4"/>
        <v>5.0735641301679033</v>
      </c>
      <c r="J108" s="172">
        <f t="shared" si="5"/>
        <v>98.761029411764696</v>
      </c>
    </row>
    <row r="109" spans="1:10" s="109" customFormat="1" ht="15" customHeight="1">
      <c r="A109" s="110"/>
      <c r="B109" s="110"/>
      <c r="C109" s="110">
        <v>3111</v>
      </c>
      <c r="D109" s="85" t="s">
        <v>1397</v>
      </c>
      <c r="E109" s="85">
        <f>'Izvršenje EU projekata'!E14+'Izvršenje EU projekata'!E42</f>
        <v>12950.5</v>
      </c>
      <c r="F109" s="85">
        <f>'Izvršenje EU projekata'!F14+'Izvršenje EU projekata'!F42</f>
        <v>0</v>
      </c>
      <c r="G109" s="85">
        <f>'Izvršenje EU projekata'!G14+'Izvršenje EU projekata'!G42</f>
        <v>700</v>
      </c>
      <c r="H109" s="132">
        <f>'Izvršenje EU projekata'!H14+'Izvršenje EU projekata'!H42</f>
        <v>691.75</v>
      </c>
      <c r="I109" s="173">
        <f t="shared" si="4"/>
        <v>5.3414926064630714</v>
      </c>
      <c r="J109" s="173">
        <f t="shared" si="5"/>
        <v>98.821428571428569</v>
      </c>
    </row>
    <row r="110" spans="1:10" s="109" customFormat="1" ht="15" customHeight="1">
      <c r="A110" s="110"/>
      <c r="B110" s="110"/>
      <c r="C110" s="110">
        <v>3121</v>
      </c>
      <c r="D110" s="85" t="s">
        <v>1294</v>
      </c>
      <c r="E110" s="85">
        <f>'Izvršenje EU projekata'!E15+'Izvršenje EU projekata'!E43</f>
        <v>0</v>
      </c>
      <c r="F110" s="85">
        <f>'Izvršenje EU projekata'!F15+'Izvršenje EU projekata'!F43</f>
        <v>0</v>
      </c>
      <c r="G110" s="85">
        <f>'Izvršenje EU projekata'!G15+'Izvršenje EU projekata'!G43</f>
        <v>0</v>
      </c>
      <c r="H110" s="132">
        <f>'Izvršenje EU projekata'!H15+'Izvršenje EU projekata'!H43</f>
        <v>0</v>
      </c>
      <c r="I110" s="173" t="e">
        <f t="shared" si="4"/>
        <v>#DIV/0!</v>
      </c>
      <c r="J110" s="173" t="e">
        <f t="shared" si="5"/>
        <v>#DIV/0!</v>
      </c>
    </row>
    <row r="111" spans="1:10" s="109" customFormat="1" ht="15" customHeight="1">
      <c r="A111" s="110"/>
      <c r="B111" s="110"/>
      <c r="C111" s="110">
        <v>3132</v>
      </c>
      <c r="D111" s="85" t="s">
        <v>1356</v>
      </c>
      <c r="E111" s="85">
        <f>'Izvršenje EU projekata'!E16+'Izvršenje EU projekata'!E44</f>
        <v>796.79</v>
      </c>
      <c r="F111" s="85">
        <f>'Izvršenje EU projekata'!F16+'Izvršenje EU projekata'!F44</f>
        <v>0</v>
      </c>
      <c r="G111" s="85">
        <f>'Izvršenje EU projekata'!G16+'Izvršenje EU projekata'!G44</f>
        <v>0</v>
      </c>
      <c r="H111" s="132">
        <f>'Izvršenje EU projekata'!H16+'Izvršenje EU projekata'!H44</f>
        <v>0</v>
      </c>
      <c r="I111" s="173">
        <f t="shared" si="4"/>
        <v>0</v>
      </c>
      <c r="J111" s="173" t="e">
        <f t="shared" si="5"/>
        <v>#DIV/0!</v>
      </c>
    </row>
    <row r="112" spans="1:10" s="109" customFormat="1" ht="15" customHeight="1">
      <c r="A112" s="110"/>
      <c r="B112" s="110"/>
      <c r="C112" s="110">
        <v>3133</v>
      </c>
      <c r="D112" s="85" t="s">
        <v>1398</v>
      </c>
      <c r="E112" s="85">
        <f>'Izvršenje EU projekata'!E17+'Izvršenje EU projekata'!E45</f>
        <v>2136.81</v>
      </c>
      <c r="F112" s="85">
        <f>'Izvršenje EU projekata'!F17+'Izvršenje EU projekata'!F45</f>
        <v>0</v>
      </c>
      <c r="G112" s="85">
        <f>'Izvršenje EU projekata'!G17+'Izvršenje EU projekata'!G45</f>
        <v>116</v>
      </c>
      <c r="H112" s="132">
        <f>'Izvršenje EU projekata'!H17+'Izvršenje EU projekata'!H45</f>
        <v>114.14</v>
      </c>
      <c r="I112" s="173">
        <f t="shared" si="4"/>
        <v>5.3416073492729819</v>
      </c>
      <c r="J112" s="173">
        <f t="shared" si="5"/>
        <v>98.396551724137922</v>
      </c>
    </row>
    <row r="113" spans="1:10" s="109" customFormat="1" ht="15" customHeight="1">
      <c r="A113" s="110"/>
      <c r="B113" s="128">
        <v>32</v>
      </c>
      <c r="C113" s="110"/>
      <c r="D113" s="128" t="s">
        <v>1323</v>
      </c>
      <c r="E113" s="129">
        <f>SUM(E114:E128)</f>
        <v>9754.66</v>
      </c>
      <c r="F113" s="129">
        <f>SUM(F114:F128)</f>
        <v>0</v>
      </c>
      <c r="G113" s="129">
        <f>SUM(G114:G128)</f>
        <v>1544</v>
      </c>
      <c r="H113" s="130">
        <f>SUM(H114:H128)</f>
        <v>1525.15</v>
      </c>
      <c r="I113" s="173">
        <f t="shared" si="4"/>
        <v>15.635091330707581</v>
      </c>
      <c r="J113" s="173">
        <f t="shared" si="5"/>
        <v>98.779145077720216</v>
      </c>
    </row>
    <row r="114" spans="1:10" s="109" customFormat="1" ht="15" customHeight="1">
      <c r="A114" s="110"/>
      <c r="B114" s="110"/>
      <c r="C114" s="110">
        <v>3211</v>
      </c>
      <c r="D114" s="85" t="s">
        <v>1264</v>
      </c>
      <c r="E114" s="85">
        <f>'Izvršenje EU projekata'!E20</f>
        <v>2811.98</v>
      </c>
      <c r="F114" s="85">
        <f>'Izvršenje EU projekata'!F20</f>
        <v>0</v>
      </c>
      <c r="G114" s="85">
        <f>'Izvršenje EU projekata'!G20</f>
        <v>0</v>
      </c>
      <c r="H114" s="132">
        <f>'Izvršenje EU projekata'!H20</f>
        <v>0</v>
      </c>
      <c r="I114" s="173">
        <f t="shared" si="4"/>
        <v>0</v>
      </c>
      <c r="J114" s="173" t="e">
        <f t="shared" si="5"/>
        <v>#DIV/0!</v>
      </c>
    </row>
    <row r="115" spans="1:10" s="109" customFormat="1" ht="15" customHeight="1">
      <c r="A115" s="110"/>
      <c r="B115" s="110"/>
      <c r="C115" s="110">
        <v>3212</v>
      </c>
      <c r="D115" s="85" t="s">
        <v>1265</v>
      </c>
      <c r="E115" s="85">
        <f>'Izvršenje EU projekata'!E21</f>
        <v>1029.8499999999999</v>
      </c>
      <c r="F115" s="85">
        <f>'Izvršenje EU projekata'!F21</f>
        <v>0</v>
      </c>
      <c r="G115" s="85">
        <f>'Izvršenje EU projekata'!G21</f>
        <v>100</v>
      </c>
      <c r="H115" s="132">
        <f>'Izvršenje EU projekata'!H21</f>
        <v>80.900000000000006</v>
      </c>
      <c r="I115" s="173">
        <f t="shared" si="4"/>
        <v>7.8555129387774922</v>
      </c>
      <c r="J115" s="173">
        <f t="shared" si="5"/>
        <v>80.900000000000006</v>
      </c>
    </row>
    <row r="116" spans="1:10" s="109" customFormat="1" ht="15" customHeight="1">
      <c r="A116" s="110"/>
      <c r="B116" s="110"/>
      <c r="C116" s="110">
        <v>3213</v>
      </c>
      <c r="D116" s="85" t="s">
        <v>1266</v>
      </c>
      <c r="E116" s="85">
        <f>'Izvršenje EU projekata'!E22</f>
        <v>1885.97</v>
      </c>
      <c r="F116" s="85">
        <f>'Izvršenje EU projekata'!F22</f>
        <v>0</v>
      </c>
      <c r="G116" s="85">
        <f>'Izvršenje EU projekata'!G22</f>
        <v>0</v>
      </c>
      <c r="H116" s="132">
        <f>'Izvršenje EU projekata'!H22</f>
        <v>0</v>
      </c>
      <c r="I116" s="173">
        <f t="shared" si="4"/>
        <v>0</v>
      </c>
      <c r="J116" s="173" t="e">
        <f t="shared" si="5"/>
        <v>#DIV/0!</v>
      </c>
    </row>
    <row r="117" spans="1:10" s="109" customFormat="1" ht="15" customHeight="1">
      <c r="A117" s="110"/>
      <c r="B117" s="110"/>
      <c r="C117" s="131">
        <v>3221</v>
      </c>
      <c r="D117" s="85" t="s">
        <v>1267</v>
      </c>
      <c r="E117" s="85">
        <f>'Izvršenje EU projekata'!E23</f>
        <v>0</v>
      </c>
      <c r="F117" s="85">
        <f>'Izvršenje EU projekata'!F23</f>
        <v>0</v>
      </c>
      <c r="G117" s="85">
        <f>'Izvršenje EU projekata'!G23</f>
        <v>0</v>
      </c>
      <c r="H117" s="132">
        <f>'Izvršenje EU projekata'!H23</f>
        <v>0</v>
      </c>
      <c r="I117" s="173" t="e">
        <f t="shared" si="4"/>
        <v>#DIV/0!</v>
      </c>
      <c r="J117" s="173" t="e">
        <f t="shared" si="5"/>
        <v>#DIV/0!</v>
      </c>
    </row>
    <row r="118" spans="1:10" s="109" customFormat="1" ht="15" customHeight="1">
      <c r="A118" s="110"/>
      <c r="B118" s="110"/>
      <c r="C118" s="131" t="s">
        <v>1441</v>
      </c>
      <c r="D118" s="85" t="s">
        <v>1268</v>
      </c>
      <c r="E118" s="85">
        <f>'Izvršenje EU projekata'!E24</f>
        <v>0</v>
      </c>
      <c r="F118" s="85">
        <f>'Izvršenje EU projekata'!F24</f>
        <v>0</v>
      </c>
      <c r="G118" s="85">
        <f>'Izvršenje EU projekata'!G24</f>
        <v>0</v>
      </c>
      <c r="H118" s="132">
        <f>'Izvršenje EU projekata'!H24</f>
        <v>0</v>
      </c>
      <c r="I118" s="173" t="e">
        <f t="shared" si="4"/>
        <v>#DIV/0!</v>
      </c>
      <c r="J118" s="173" t="e">
        <f t="shared" si="5"/>
        <v>#DIV/0!</v>
      </c>
    </row>
    <row r="119" spans="1:10" s="109" customFormat="1" ht="15" customHeight="1">
      <c r="A119" s="110"/>
      <c r="B119" s="110"/>
      <c r="C119" s="131" t="s">
        <v>1443</v>
      </c>
      <c r="D119" s="85" t="s">
        <v>1270</v>
      </c>
      <c r="E119" s="85">
        <f>'Izvršenje EU projekata'!E25</f>
        <v>0</v>
      </c>
      <c r="F119" s="85">
        <f>'Izvršenje EU projekata'!F25</f>
        <v>0</v>
      </c>
      <c r="G119" s="85">
        <f>'Izvršenje EU projekata'!G25</f>
        <v>0</v>
      </c>
      <c r="H119" s="132">
        <f>'Izvršenje EU projekata'!H25</f>
        <v>0</v>
      </c>
      <c r="I119" s="173" t="e">
        <f t="shared" si="4"/>
        <v>#DIV/0!</v>
      </c>
      <c r="J119" s="173" t="e">
        <f t="shared" si="5"/>
        <v>#DIV/0!</v>
      </c>
    </row>
    <row r="120" spans="1:10" s="109" customFormat="1" ht="15" customHeight="1">
      <c r="A120" s="110"/>
      <c r="B120" s="110"/>
      <c r="C120" s="131">
        <v>3231</v>
      </c>
      <c r="D120" s="85" t="s">
        <v>1272</v>
      </c>
      <c r="E120" s="85">
        <f>'Izvršenje EU projekata'!E26</f>
        <v>0</v>
      </c>
      <c r="F120" s="85">
        <f>'Izvršenje EU projekata'!F26</f>
        <v>0</v>
      </c>
      <c r="G120" s="85">
        <f>'Izvršenje EU projekata'!G26</f>
        <v>0</v>
      </c>
      <c r="H120" s="132">
        <f>'Izvršenje EU projekata'!H26</f>
        <v>0</v>
      </c>
      <c r="I120" s="173" t="e">
        <f t="shared" si="4"/>
        <v>#DIV/0!</v>
      </c>
      <c r="J120" s="173" t="e">
        <f t="shared" si="5"/>
        <v>#DIV/0!</v>
      </c>
    </row>
    <row r="121" spans="1:10" s="109" customFormat="1" ht="15" customHeight="1">
      <c r="A121" s="110"/>
      <c r="B121" s="110"/>
      <c r="C121" s="131" t="s">
        <v>1446</v>
      </c>
      <c r="D121" s="85" t="s">
        <v>1499</v>
      </c>
      <c r="E121" s="85">
        <f>'Izvršenje EU projekata'!E27</f>
        <v>0</v>
      </c>
      <c r="F121" s="85">
        <f>'Izvršenje EU projekata'!F27</f>
        <v>0</v>
      </c>
      <c r="G121" s="85">
        <f>'Izvršenje EU projekata'!G27</f>
        <v>0</v>
      </c>
      <c r="H121" s="132">
        <f>'Izvršenje EU projekata'!H27</f>
        <v>0</v>
      </c>
      <c r="I121" s="173" t="e">
        <f t="shared" si="4"/>
        <v>#DIV/0!</v>
      </c>
      <c r="J121" s="173" t="e">
        <f t="shared" si="5"/>
        <v>#DIV/0!</v>
      </c>
    </row>
    <row r="122" spans="1:10" s="109" customFormat="1" ht="15" customHeight="1">
      <c r="A122" s="110"/>
      <c r="B122" s="110"/>
      <c r="C122" s="110">
        <v>3235</v>
      </c>
      <c r="D122" s="85" t="s">
        <v>1276</v>
      </c>
      <c r="E122" s="85">
        <f>'Izvršenje EU projekata'!E28</f>
        <v>0</v>
      </c>
      <c r="F122" s="85">
        <f>'Izvršenje EU projekata'!F28</f>
        <v>0</v>
      </c>
      <c r="G122" s="85">
        <f>'Izvršenje EU projekata'!G28</f>
        <v>0</v>
      </c>
      <c r="H122" s="132">
        <f>'Izvršenje EU projekata'!H28</f>
        <v>0</v>
      </c>
      <c r="I122" s="173" t="e">
        <f t="shared" si="4"/>
        <v>#DIV/0!</v>
      </c>
      <c r="J122" s="173" t="e">
        <f t="shared" si="5"/>
        <v>#DIV/0!</v>
      </c>
    </row>
    <row r="123" spans="1:10" s="109" customFormat="1" ht="15" customHeight="1">
      <c r="A123" s="110"/>
      <c r="B123" s="110"/>
      <c r="C123" s="110">
        <v>3237</v>
      </c>
      <c r="D123" s="85" t="s">
        <v>1278</v>
      </c>
      <c r="E123" s="85">
        <f>'Izvršenje EU projekata'!E27</f>
        <v>0</v>
      </c>
      <c r="F123" s="85">
        <f>'Izvršenje EU projekata'!F27</f>
        <v>0</v>
      </c>
      <c r="G123" s="85">
        <f>'Izvršenje EU projekata'!G27</f>
        <v>0</v>
      </c>
      <c r="H123" s="132">
        <f>'Izvršenje EU projekata'!H27</f>
        <v>0</v>
      </c>
      <c r="I123" s="173" t="e">
        <f t="shared" si="4"/>
        <v>#DIV/0!</v>
      </c>
      <c r="J123" s="173" t="e">
        <f t="shared" si="5"/>
        <v>#DIV/0!</v>
      </c>
    </row>
    <row r="124" spans="1:10" s="109" customFormat="1" ht="15" customHeight="1">
      <c r="A124" s="110"/>
      <c r="B124" s="110"/>
      <c r="C124" s="110">
        <v>3238</v>
      </c>
      <c r="D124" s="85" t="s">
        <v>1279</v>
      </c>
      <c r="E124" s="85">
        <f>'Izvršenje EU projekata'!E29</f>
        <v>1233.05</v>
      </c>
      <c r="F124" s="85">
        <f>'Izvršenje EU projekata'!F29</f>
        <v>0</v>
      </c>
      <c r="G124" s="85">
        <f>'Izvršenje EU projekata'!G29</f>
        <v>0</v>
      </c>
      <c r="H124" s="132">
        <f>'Izvršenje EU projekata'!H29</f>
        <v>0</v>
      </c>
      <c r="I124" s="173">
        <f t="shared" si="4"/>
        <v>0</v>
      </c>
      <c r="J124" s="173" t="e">
        <f t="shared" si="5"/>
        <v>#DIV/0!</v>
      </c>
    </row>
    <row r="125" spans="1:10" s="109" customFormat="1" ht="15" customHeight="1">
      <c r="A125" s="110"/>
      <c r="B125" s="110"/>
      <c r="C125" s="110">
        <v>3239</v>
      </c>
      <c r="D125" s="85" t="s">
        <v>1280</v>
      </c>
      <c r="E125" s="85">
        <f>'Izvršenje EU projekata'!E30</f>
        <v>0</v>
      </c>
      <c r="F125" s="85">
        <f>'Izvršenje EU projekata'!F30</f>
        <v>0</v>
      </c>
      <c r="G125" s="85">
        <f>'Izvršenje EU projekata'!G30</f>
        <v>0</v>
      </c>
      <c r="H125" s="132">
        <f>'Izvršenje EU projekata'!H30</f>
        <v>0</v>
      </c>
      <c r="I125" s="173" t="e">
        <f t="shared" si="4"/>
        <v>#DIV/0!</v>
      </c>
      <c r="J125" s="173" t="e">
        <f t="shared" si="5"/>
        <v>#DIV/0!</v>
      </c>
    </row>
    <row r="126" spans="1:10" s="109" customFormat="1" ht="15" customHeight="1">
      <c r="A126" s="110"/>
      <c r="B126" s="110"/>
      <c r="C126" s="110">
        <v>3293</v>
      </c>
      <c r="D126" s="85" t="s">
        <v>1282</v>
      </c>
      <c r="E126" s="85">
        <f>'Izvršenje EU projekata'!E31</f>
        <v>0</v>
      </c>
      <c r="F126" s="85">
        <f>'Izvršenje EU projekata'!F31</f>
        <v>0</v>
      </c>
      <c r="G126" s="85">
        <f>'Izvršenje EU projekata'!G31</f>
        <v>0</v>
      </c>
      <c r="H126" s="132">
        <f>'Izvršenje EU projekata'!H31</f>
        <v>0</v>
      </c>
      <c r="I126" s="173" t="e">
        <f t="shared" si="4"/>
        <v>#DIV/0!</v>
      </c>
      <c r="J126" s="173" t="e">
        <f t="shared" si="5"/>
        <v>#DIV/0!</v>
      </c>
    </row>
    <row r="127" spans="1:10" s="109" customFormat="1" ht="15" customHeight="1">
      <c r="A127" s="110"/>
      <c r="B127" s="110"/>
      <c r="C127" s="110">
        <v>3294</v>
      </c>
      <c r="D127" s="85" t="s">
        <v>1283</v>
      </c>
      <c r="E127" s="85">
        <f>'Izvršenje EU projekata'!E33</f>
        <v>2793.81</v>
      </c>
      <c r="F127" s="85">
        <f>'Izvršenje EU projekata'!F33</f>
        <v>0</v>
      </c>
      <c r="G127" s="85">
        <f>'Izvršenje EU projekata'!G33</f>
        <v>1444</v>
      </c>
      <c r="H127" s="132">
        <f>'Izvršenje EU projekata'!H33</f>
        <v>1444.25</v>
      </c>
      <c r="I127" s="173">
        <f t="shared" si="4"/>
        <v>51.694639220276251</v>
      </c>
      <c r="J127" s="173">
        <f t="shared" si="5"/>
        <v>100.01731301939058</v>
      </c>
    </row>
    <row r="128" spans="1:10" s="109" customFormat="1" ht="15" customHeight="1">
      <c r="A128" s="110"/>
      <c r="B128" s="110"/>
      <c r="C128" s="110">
        <v>3295</v>
      </c>
      <c r="D128" s="85" t="s">
        <v>1284</v>
      </c>
      <c r="E128" s="85">
        <f>'Izvršenje EU projekata'!E34</f>
        <v>0</v>
      </c>
      <c r="F128" s="85">
        <f>'Izvršenje EU projekata'!F34</f>
        <v>0</v>
      </c>
      <c r="G128" s="85">
        <f>'Izvršenje EU projekata'!G34</f>
        <v>0</v>
      </c>
      <c r="H128" s="132">
        <f>'Izvršenje EU projekata'!H34</f>
        <v>0</v>
      </c>
      <c r="I128" s="173" t="e">
        <f t="shared" si="4"/>
        <v>#DIV/0!</v>
      </c>
      <c r="J128" s="173" t="e">
        <f t="shared" si="5"/>
        <v>#DIV/0!</v>
      </c>
    </row>
    <row r="129" spans="1:10" s="109" customFormat="1" ht="15" customHeight="1">
      <c r="A129" s="110"/>
      <c r="B129" s="128">
        <v>35</v>
      </c>
      <c r="C129" s="110"/>
      <c r="D129" s="128" t="s">
        <v>1559</v>
      </c>
      <c r="E129" s="129">
        <f>E130</f>
        <v>0</v>
      </c>
      <c r="F129" s="129">
        <f>F130</f>
        <v>0</v>
      </c>
      <c r="G129" s="129">
        <f>G130</f>
        <v>0</v>
      </c>
      <c r="H129" s="130">
        <f>H130</f>
        <v>0</v>
      </c>
      <c r="I129" s="173" t="e">
        <f t="shared" si="4"/>
        <v>#DIV/0!</v>
      </c>
      <c r="J129" s="173" t="e">
        <f t="shared" si="5"/>
        <v>#DIV/0!</v>
      </c>
    </row>
    <row r="130" spans="1:10" s="109" customFormat="1" ht="15" customHeight="1">
      <c r="A130" s="110"/>
      <c r="B130" s="110"/>
      <c r="C130" s="110">
        <v>3531</v>
      </c>
      <c r="D130" s="85" t="s">
        <v>1537</v>
      </c>
      <c r="E130" s="129"/>
      <c r="F130" s="85"/>
      <c r="G130" s="85"/>
      <c r="H130" s="132"/>
      <c r="I130" s="173" t="e">
        <f t="shared" si="4"/>
        <v>#DIV/0!</v>
      </c>
      <c r="J130" s="173" t="e">
        <f t="shared" si="5"/>
        <v>#DIV/0!</v>
      </c>
    </row>
    <row r="131" spans="1:10" s="109" customFormat="1" ht="15" customHeight="1">
      <c r="A131" s="110"/>
      <c r="B131" s="128">
        <v>36</v>
      </c>
      <c r="C131" s="110"/>
      <c r="D131" s="128" t="s">
        <v>1391</v>
      </c>
      <c r="E131" s="85">
        <f>E132</f>
        <v>0</v>
      </c>
      <c r="F131" s="85"/>
      <c r="G131" s="85"/>
      <c r="H131" s="132"/>
      <c r="I131" s="173" t="e">
        <f t="shared" si="4"/>
        <v>#DIV/0!</v>
      </c>
      <c r="J131" s="173" t="e">
        <f t="shared" si="5"/>
        <v>#DIV/0!</v>
      </c>
    </row>
    <row r="132" spans="1:10" s="109" customFormat="1" ht="15" customHeight="1">
      <c r="A132" s="110"/>
      <c r="B132" s="110"/>
      <c r="C132" s="110">
        <v>3611</v>
      </c>
      <c r="D132" s="85" t="s">
        <v>1538</v>
      </c>
      <c r="E132" s="85"/>
      <c r="F132" s="85"/>
      <c r="G132" s="85"/>
      <c r="H132" s="132"/>
      <c r="I132" s="173" t="e">
        <f t="shared" si="4"/>
        <v>#DIV/0!</v>
      </c>
      <c r="J132" s="173" t="e">
        <f t="shared" si="5"/>
        <v>#DIV/0!</v>
      </c>
    </row>
    <row r="133" spans="1:10" s="109" customFormat="1" ht="15" customHeight="1">
      <c r="A133" s="110"/>
      <c r="B133" s="128">
        <v>38</v>
      </c>
      <c r="C133" s="110"/>
      <c r="D133" s="128" t="s">
        <v>1352</v>
      </c>
      <c r="E133" s="129">
        <f>E134</f>
        <v>0</v>
      </c>
      <c r="F133" s="129">
        <f>F134</f>
        <v>0</v>
      </c>
      <c r="G133" s="129">
        <f>G134</f>
        <v>0</v>
      </c>
      <c r="H133" s="130">
        <f>H134</f>
        <v>0</v>
      </c>
      <c r="I133" s="173" t="e">
        <f t="shared" si="4"/>
        <v>#DIV/0!</v>
      </c>
      <c r="J133" s="173" t="e">
        <f t="shared" si="5"/>
        <v>#DIV/0!</v>
      </c>
    </row>
    <row r="134" spans="1:10" s="109" customFormat="1" ht="15" customHeight="1">
      <c r="A134" s="110"/>
      <c r="B134" s="110"/>
      <c r="C134" s="110">
        <v>3813</v>
      </c>
      <c r="D134" s="85" t="s">
        <v>1539</v>
      </c>
      <c r="E134" s="85"/>
      <c r="F134" s="85"/>
      <c r="G134" s="85"/>
      <c r="H134" s="132"/>
      <c r="I134" s="173" t="e">
        <f t="shared" ref="I134:I197" si="9">H134/E134*100</f>
        <v>#DIV/0!</v>
      </c>
      <c r="J134" s="173" t="e">
        <f t="shared" ref="J134:J197" si="10">H134/G134*100</f>
        <v>#DIV/0!</v>
      </c>
    </row>
    <row r="135" spans="1:10" s="109" customFormat="1" ht="15" customHeight="1">
      <c r="A135" s="128">
        <v>4</v>
      </c>
      <c r="B135" s="110"/>
      <c r="C135" s="110"/>
      <c r="D135" s="128" t="s">
        <v>1345</v>
      </c>
      <c r="E135" s="129">
        <f>E136</f>
        <v>1166</v>
      </c>
      <c r="F135" s="85"/>
      <c r="G135" s="85"/>
      <c r="H135" s="132"/>
      <c r="I135" s="173">
        <f t="shared" si="9"/>
        <v>0</v>
      </c>
      <c r="J135" s="173" t="e">
        <f t="shared" si="10"/>
        <v>#DIV/0!</v>
      </c>
    </row>
    <row r="136" spans="1:10" s="109" customFormat="1" ht="15" customHeight="1">
      <c r="A136" s="110"/>
      <c r="B136" s="128">
        <v>42</v>
      </c>
      <c r="C136" s="110"/>
      <c r="D136" s="128" t="s">
        <v>1346</v>
      </c>
      <c r="E136" s="129">
        <f>SUM(E137:E141)</f>
        <v>1166</v>
      </c>
      <c r="F136" s="129">
        <f>SUM(F137:F141)</f>
        <v>0</v>
      </c>
      <c r="G136" s="129">
        <f>SUM(G137:G141)</f>
        <v>0</v>
      </c>
      <c r="H136" s="130">
        <f>SUM(H137:H141)</f>
        <v>0</v>
      </c>
      <c r="I136" s="173">
        <f t="shared" si="9"/>
        <v>0</v>
      </c>
      <c r="J136" s="173" t="e">
        <f t="shared" si="10"/>
        <v>#DIV/0!</v>
      </c>
    </row>
    <row r="137" spans="1:10" s="109" customFormat="1" ht="15" customHeight="1">
      <c r="A137" s="110"/>
      <c r="B137" s="110"/>
      <c r="C137" s="110">
        <v>4221</v>
      </c>
      <c r="D137" s="85" t="s">
        <v>1287</v>
      </c>
      <c r="E137" s="85">
        <f>'Izvršenje EU projekata'!E37</f>
        <v>1166</v>
      </c>
      <c r="F137" s="85">
        <f>'Izvršenje EU projekata'!F37</f>
        <v>0</v>
      </c>
      <c r="G137" s="85">
        <f>'Izvršenje EU projekata'!G37</f>
        <v>0</v>
      </c>
      <c r="H137" s="132">
        <f>'Izvršenje EU projekata'!H37</f>
        <v>0</v>
      </c>
      <c r="I137" s="173">
        <f t="shared" si="9"/>
        <v>0</v>
      </c>
      <c r="J137" s="173" t="e">
        <f t="shared" si="10"/>
        <v>#DIV/0!</v>
      </c>
    </row>
    <row r="138" spans="1:10" s="109" customFormat="1" ht="15" customHeight="1">
      <c r="A138" s="110"/>
      <c r="B138" s="110"/>
      <c r="C138" s="110">
        <v>4224</v>
      </c>
      <c r="D138" s="85" t="s">
        <v>1312</v>
      </c>
      <c r="E138" s="85"/>
      <c r="F138" s="85"/>
      <c r="G138" s="85"/>
      <c r="H138" s="132"/>
      <c r="I138" s="173" t="e">
        <f t="shared" si="9"/>
        <v>#DIV/0!</v>
      </c>
      <c r="J138" s="173" t="e">
        <f t="shared" si="10"/>
        <v>#DIV/0!</v>
      </c>
    </row>
    <row r="139" spans="1:10" s="109" customFormat="1" ht="15" customHeight="1">
      <c r="A139" s="110"/>
      <c r="B139" s="110"/>
      <c r="C139" s="110">
        <v>4225</v>
      </c>
      <c r="D139" s="85" t="s">
        <v>1426</v>
      </c>
      <c r="E139" s="85"/>
      <c r="F139" s="85"/>
      <c r="G139" s="85"/>
      <c r="H139" s="132"/>
      <c r="I139" s="173" t="e">
        <f t="shared" si="9"/>
        <v>#DIV/0!</v>
      </c>
      <c r="J139" s="173" t="e">
        <f t="shared" si="10"/>
        <v>#DIV/0!</v>
      </c>
    </row>
    <row r="140" spans="1:10" s="109" customFormat="1" ht="15" customHeight="1">
      <c r="A140" s="110"/>
      <c r="B140" s="110"/>
      <c r="C140" s="110">
        <v>4227</v>
      </c>
      <c r="D140" s="85" t="s">
        <v>1593</v>
      </c>
      <c r="E140" s="85"/>
      <c r="F140" s="85"/>
      <c r="G140" s="85"/>
      <c r="H140" s="132"/>
      <c r="I140" s="173" t="e">
        <f t="shared" si="9"/>
        <v>#DIV/0!</v>
      </c>
      <c r="J140" s="173" t="e">
        <f t="shared" si="10"/>
        <v>#DIV/0!</v>
      </c>
    </row>
    <row r="141" spans="1:10" s="109" customFormat="1" ht="15" customHeight="1">
      <c r="A141" s="110"/>
      <c r="B141" s="110"/>
      <c r="C141" s="110">
        <v>4262</v>
      </c>
      <c r="D141" s="85" t="s">
        <v>1411</v>
      </c>
      <c r="E141" s="85"/>
      <c r="F141" s="85"/>
      <c r="G141" s="85"/>
      <c r="H141" s="132"/>
      <c r="I141" s="173" t="e">
        <f t="shared" si="9"/>
        <v>#DIV/0!</v>
      </c>
      <c r="J141" s="173" t="e">
        <f t="shared" si="10"/>
        <v>#DIV/0!</v>
      </c>
    </row>
    <row r="142" spans="1:10" s="109" customFormat="1" ht="15" customHeight="1">
      <c r="A142" s="321" t="s">
        <v>18</v>
      </c>
      <c r="B142" s="332"/>
      <c r="C142" s="332"/>
      <c r="D142" s="333"/>
      <c r="E142" s="169">
        <f>E143+E177</f>
        <v>1175577.8599999999</v>
      </c>
      <c r="F142" s="169">
        <f>F143+F177</f>
        <v>153428</v>
      </c>
      <c r="G142" s="169">
        <f>G143+G177</f>
        <v>253118</v>
      </c>
      <c r="H142" s="205">
        <f>H143+H177</f>
        <v>244824.81000000003</v>
      </c>
      <c r="I142" s="170">
        <f t="shared" si="9"/>
        <v>20.825911947678229</v>
      </c>
      <c r="J142" s="170">
        <f t="shared" si="10"/>
        <v>96.723587417726137</v>
      </c>
    </row>
    <row r="143" spans="1:10" s="109" customFormat="1" ht="15" customHeight="1">
      <c r="A143" s="128">
        <v>3</v>
      </c>
      <c r="B143" s="110"/>
      <c r="C143" s="53"/>
      <c r="D143" s="53" t="s">
        <v>1358</v>
      </c>
      <c r="E143" s="82">
        <f>E144+E150+E167+E169+E171+E175</f>
        <v>1175577.8599999999</v>
      </c>
      <c r="F143" s="82">
        <f>F144+F150+F167+F169+F171+F175</f>
        <v>139428</v>
      </c>
      <c r="G143" s="82">
        <f>G144+G150+G167+G169+G171+G175</f>
        <v>228048</v>
      </c>
      <c r="H143" s="111">
        <f>H144+H150+H167+H169+H171+H175</f>
        <v>219898.81000000003</v>
      </c>
      <c r="I143" s="172">
        <f t="shared" si="9"/>
        <v>18.70559300938179</v>
      </c>
      <c r="J143" s="172">
        <f t="shared" si="10"/>
        <v>96.4265461657195</v>
      </c>
    </row>
    <row r="144" spans="1:10" s="109" customFormat="1" ht="15" customHeight="1">
      <c r="A144" s="110"/>
      <c r="B144" s="128">
        <v>31</v>
      </c>
      <c r="C144" s="53"/>
      <c r="D144" s="53" t="s">
        <v>1320</v>
      </c>
      <c r="E144" s="82">
        <f>SUM(E145:E149)</f>
        <v>271191.02</v>
      </c>
      <c r="F144" s="82">
        <f>SUM(F145:F149)</f>
        <v>129158</v>
      </c>
      <c r="G144" s="82">
        <f>SUM(G145:G149)</f>
        <v>192561</v>
      </c>
      <c r="H144" s="111">
        <f>SUM(H145:H149)</f>
        <v>184175.96000000002</v>
      </c>
      <c r="I144" s="172">
        <f t="shared" si="9"/>
        <v>67.913738441634237</v>
      </c>
      <c r="J144" s="172">
        <f t="shared" si="10"/>
        <v>95.645514927737196</v>
      </c>
    </row>
    <row r="145" spans="1:10" s="109" customFormat="1" ht="15" customHeight="1">
      <c r="A145" s="110"/>
      <c r="B145" s="110"/>
      <c r="C145" s="110">
        <v>3111</v>
      </c>
      <c r="D145" s="85" t="s">
        <v>1397</v>
      </c>
      <c r="E145" s="85">
        <f>'Izvršenje EU projekata'!E51+'Izvršenje EU projekata'!E92+'Izvršenje EU projekata'!E123+'Izvršenje EU projekata'!E148+'Izvršenje EU projekata'!E173+'Izvršenje EU projekata'!E214+'Izvršenje EU projekata'!E255+'Izvršenje EU projekata'!E296+'Izvršenje EU projekata'!E419+'Izvršenje EU projekata'!E443+'Izvršenje EU projekata'!E456+'Izvršenje EU projekata'!E469+'Izvršenje EU projekata'!E488+'Izvršenje EU projekata'!E507+'Izvršenje EU projekata'!E532+'Izvršenje EU projekata'!E337+'Izvršenje EU projekata'!E378+'Izvršenje EU projekata'!E538+'Izvršenje EU projekata'!E551</f>
        <v>231670.44</v>
      </c>
      <c r="F145" s="85">
        <f>'Izvršenje EU projekata'!F51+'Izvršenje EU projekata'!F92+'Izvršenje EU projekata'!F123+'Izvršenje EU projekata'!F148+'Izvršenje EU projekata'!F173+'Izvršenje EU projekata'!F214+'Izvršenje EU projekata'!F255+'Izvršenje EU projekata'!F296+'Izvršenje EU projekata'!F419+'Izvršenje EU projekata'!F443+'Izvršenje EU projekata'!F456+'Izvršenje EU projekata'!F469+'Izvršenje EU projekata'!F488+'Izvršenje EU projekata'!F507+'Izvršenje EU projekata'!F532+'Izvršenje EU projekata'!F337+'Izvršenje EU projekata'!F378+'Izvršenje EU projekata'!F538+'Izvršenje EU projekata'!F551</f>
        <v>110435</v>
      </c>
      <c r="G145" s="85">
        <f>'Izvršenje EU projekata'!G51+'Izvršenje EU projekata'!G92+'Izvršenje EU projekata'!G123+'Izvršenje EU projekata'!G148+'Izvršenje EU projekata'!G173+'Izvršenje EU projekata'!G214+'Izvršenje EU projekata'!G255+'Izvršenje EU projekata'!G296+'Izvršenje EU projekata'!G419+'Izvršenje EU projekata'!G443+'Izvršenje EU projekata'!G456+'Izvršenje EU projekata'!G469+'Izvršenje EU projekata'!G488+'Izvršenje EU projekata'!G507+'Izvršenje EU projekata'!G532+'Izvršenje EU projekata'!G337+'Izvršenje EU projekata'!G378+'Izvršenje EU projekata'!G538+'Izvršenje EU projekata'!G551</f>
        <v>164799</v>
      </c>
      <c r="H145" s="132">
        <f>'Izvršenje EU projekata'!H51+'Izvršenje EU projekata'!H92+'Izvršenje EU projekata'!H123+'Izvršenje EU projekata'!H148+'Izvršenje EU projekata'!H173+'Izvršenje EU projekata'!H214+'Izvršenje EU projekata'!H255+'Izvršenje EU projekata'!H296+'Izvršenje EU projekata'!H419+'Izvršenje EU projekata'!H443+'Izvršenje EU projekata'!H456+'Izvršenje EU projekata'!H469+'Izvršenje EU projekata'!H488+'Izvršenje EU projekata'!H507+'Izvršenje EU projekata'!H532+'Izvršenje EU projekata'!H337+'Izvršenje EU projekata'!H378+'Izvršenje EU projekata'!H538+'Izvršenje EU projekata'!H551</f>
        <v>157513.4</v>
      </c>
      <c r="I145" s="173">
        <f t="shared" si="9"/>
        <v>67.990288273290275</v>
      </c>
      <c r="J145" s="173">
        <f t="shared" si="10"/>
        <v>95.579099387738992</v>
      </c>
    </row>
    <row r="146" spans="1:10" s="109" customFormat="1" ht="15" customHeight="1">
      <c r="A146" s="110"/>
      <c r="B146" s="110"/>
      <c r="C146" s="110">
        <v>3112</v>
      </c>
      <c r="D146" s="85" t="s">
        <v>1475</v>
      </c>
      <c r="E146" s="85">
        <f>'Izvršenje EU projekata'!E52+'Izvršenje EU projekata'!E93+'Izvršenje EU projekata'!E124+'Izvršenje EU projekata'!E149+'Izvršenje EU projekata'!E174+'Izvršenje EU projekata'!E215+'Izvršenje EU projekata'!E256+'Izvršenje EU projekata'!E297+'Izvršenje EU projekata'!E420+'Izvršenje EU projekata'!E444+'Izvršenje EU projekata'!E457+'Izvršenje EU projekata'!E470+'Izvršenje EU projekata'!E489+'Izvršenje EU projekata'!E508+'Izvršenje EU projekata'!E533+'Izvršenje EU projekata'!E338+'Izvršenje EU projekata'!E379+'Izvršenje EU projekata'!E539+'Izvršenje EU projekata'!E552</f>
        <v>0</v>
      </c>
      <c r="F146" s="85">
        <f>'Izvršenje EU projekata'!F52+'Izvršenje EU projekata'!F93+'Izvršenje EU projekata'!F124+'Izvršenje EU projekata'!F149+'Izvršenje EU projekata'!F174+'Izvršenje EU projekata'!F215+'Izvršenje EU projekata'!F256+'Izvršenje EU projekata'!F297+'Izvršenje EU projekata'!F420+'Izvršenje EU projekata'!F444+'Izvršenje EU projekata'!F457+'Izvršenje EU projekata'!F470+'Izvršenje EU projekata'!F489+'Izvršenje EU projekata'!F508+'Izvršenje EU projekata'!F533+'Izvršenje EU projekata'!F338+'Izvršenje EU projekata'!F379+'Izvršenje EU projekata'!F539+'Izvršenje EU projekata'!F552</f>
        <v>0</v>
      </c>
      <c r="G146" s="85">
        <f>'Izvršenje EU projekata'!G52+'Izvršenje EU projekata'!G93+'Izvršenje EU projekata'!G124+'Izvršenje EU projekata'!G149+'Izvršenje EU projekata'!G174+'Izvršenje EU projekata'!G215+'Izvršenje EU projekata'!G256+'Izvršenje EU projekata'!G297+'Izvršenje EU projekata'!G420+'Izvršenje EU projekata'!G444+'Izvršenje EU projekata'!G457+'Izvršenje EU projekata'!G470+'Izvršenje EU projekata'!G489+'Izvršenje EU projekata'!G508+'Izvršenje EU projekata'!G533+'Izvršenje EU projekata'!G338+'Izvršenje EU projekata'!G379+'Izvršenje EU projekata'!G539+'Izvršenje EU projekata'!G552</f>
        <v>0</v>
      </c>
      <c r="H146" s="132">
        <f>'Izvršenje EU projekata'!H52+'Izvršenje EU projekata'!H93+'Izvršenje EU projekata'!H124+'Izvršenje EU projekata'!H149+'Izvršenje EU projekata'!H174+'Izvršenje EU projekata'!H215+'Izvršenje EU projekata'!H256+'Izvršenje EU projekata'!H297+'Izvršenje EU projekata'!H420+'Izvršenje EU projekata'!H444+'Izvršenje EU projekata'!H457+'Izvršenje EU projekata'!H470+'Izvršenje EU projekata'!H489+'Izvršenje EU projekata'!H508+'Izvršenje EU projekata'!H533+'Izvršenje EU projekata'!H338+'Izvršenje EU projekata'!H379+'Izvršenje EU projekata'!H539+'Izvršenje EU projekata'!H552</f>
        <v>72.95</v>
      </c>
      <c r="I146" s="173" t="e">
        <f t="shared" si="9"/>
        <v>#DIV/0!</v>
      </c>
      <c r="J146" s="173" t="e">
        <f t="shared" si="10"/>
        <v>#DIV/0!</v>
      </c>
    </row>
    <row r="147" spans="1:10" s="109" customFormat="1" ht="15" customHeight="1">
      <c r="A147" s="110"/>
      <c r="B147" s="110"/>
      <c r="C147" s="110">
        <v>3121</v>
      </c>
      <c r="D147" s="85" t="s">
        <v>1294</v>
      </c>
      <c r="E147" s="85">
        <f>'Izvršenje EU projekata'!E53+'Izvršenje EU projekata'!E94+'Izvršenje EU projekata'!E125+'Izvršenje EU projekata'!E150+'Izvršenje EU projekata'!E175+'Izvršenje EU projekata'!E216+'Izvršenje EU projekata'!E257+'Izvršenje EU projekata'!E298+'Izvršenje EU projekata'!E421+'Izvršenje EU projekata'!E445+'Izvršenje EU projekata'!E458+'Izvršenje EU projekata'!E471+'Izvršenje EU projekata'!E490+'Izvršenje EU projekata'!E509+'Izvršenje EU projekata'!E534+'Izvršenje EU projekata'!E339+'Izvršenje EU projekata'!E380+'Izvršenje EU projekata'!E553</f>
        <v>1349.88</v>
      </c>
      <c r="F147" s="85">
        <f>'Izvršenje EU projekata'!F53+'Izvršenje EU projekata'!F94+'Izvršenje EU projekata'!F125+'Izvršenje EU projekata'!F150+'Izvršenje EU projekata'!F175+'Izvršenje EU projekata'!F216+'Izvršenje EU projekata'!F257+'Izvršenje EU projekata'!F298+'Izvršenje EU projekata'!F421+'Izvršenje EU projekata'!F445+'Izvršenje EU projekata'!F458+'Izvršenje EU projekata'!F471+'Izvršenje EU projekata'!F490+'Izvršenje EU projekata'!F509+'Izvršenje EU projekata'!F534+'Izvršenje EU projekata'!F339+'Izvršenje EU projekata'!F380+'Izvršenje EU projekata'!F553</f>
        <v>0</v>
      </c>
      <c r="G147" s="85">
        <f>'Izvršenje EU projekata'!G53+'Izvršenje EU projekata'!G94+'Izvršenje EU projekata'!G125+'Izvršenje EU projekata'!G150+'Izvršenje EU projekata'!G175+'Izvršenje EU projekata'!G216+'Izvršenje EU projekata'!G257+'Izvršenje EU projekata'!G298+'Izvršenje EU projekata'!G421+'Izvršenje EU projekata'!G445+'Izvršenje EU projekata'!G458+'Izvršenje EU projekata'!G471+'Izvršenje EU projekata'!G490+'Izvršenje EU projekata'!G509+'Izvršenje EU projekata'!G534+'Izvršenje EU projekata'!G339+'Izvršenje EU projekata'!G380+'Izvršenje EU projekata'!G553</f>
        <v>600</v>
      </c>
      <c r="H147" s="132">
        <f>'Izvršenje EU projekata'!H53+'Izvršenje EU projekata'!H94+'Izvršenje EU projekata'!H125+'Izvršenje EU projekata'!H150+'Izvršenje EU projekata'!H175+'Izvršenje EU projekata'!H216+'Izvršenje EU projekata'!H257+'Izvršenje EU projekata'!H298+'Izvršenje EU projekata'!H421+'Izvršenje EU projekata'!H445+'Izvršenje EU projekata'!H458+'Izvršenje EU projekata'!H471+'Izvršenje EU projekata'!H490+'Izvršenje EU projekata'!H509+'Izvršenje EU projekata'!H534+'Izvršenje EU projekata'!H339+'Izvršenje EU projekata'!H380+'Izvršenje EU projekata'!H553</f>
        <v>600</v>
      </c>
      <c r="I147" s="173">
        <f t="shared" si="9"/>
        <v>44.448395412925592</v>
      </c>
      <c r="J147" s="173">
        <f t="shared" si="10"/>
        <v>100</v>
      </c>
    </row>
    <row r="148" spans="1:10" s="109" customFormat="1" ht="15" customHeight="1">
      <c r="A148" s="110"/>
      <c r="B148" s="110"/>
      <c r="C148" s="110">
        <v>3132</v>
      </c>
      <c r="D148" s="85" t="s">
        <v>1356</v>
      </c>
      <c r="E148" s="85">
        <f>'Izvršenje EU projekata'!E54+'Izvršenje EU projekata'!E95+'Izvršenje EU projekata'!E126+'Izvršenje EU projekata'!E151+'Izvršenje EU projekata'!E176+'Izvršenje EU projekata'!E217+'Izvršenje EU projekata'!E258+'Izvršenje EU projekata'!E299+'Izvršenje EU projekata'!E422+'Izvršenje EU projekata'!E446+'Izvršenje EU projekata'!E459+'Izvršenje EU projekata'!E472+'Izvršenje EU projekata'!E491+'Izvršenje EU projekata'!E510+'Izvršenje EU projekata'!E340+'Izvršenje EU projekata'!E381+'Izvršenje EU projekata'!E541+'Izvršenje EU projekata'!E553+'Izvršenje EU projekata'!E554</f>
        <v>38170.699999999997</v>
      </c>
      <c r="F148" s="85">
        <f>'Izvršenje EU projekata'!F54+'Izvršenje EU projekata'!F95+'Izvršenje EU projekata'!F126+'Izvršenje EU projekata'!F151+'Izvršenje EU projekata'!F176+'Izvršenje EU projekata'!F217+'Izvršenje EU projekata'!F258+'Izvršenje EU projekata'!F299+'Izvršenje EU projekata'!F422+'Izvršenje EU projekata'!F446+'Izvršenje EU projekata'!F459+'Izvršenje EU projekata'!F472+'Izvršenje EU projekata'!F491+'Izvršenje EU projekata'!F510+'Izvršenje EU projekata'!F340+'Izvršenje EU projekata'!F381+'Izvršenje EU projekata'!F541+'Izvršenje EU projekata'!F553+'Izvršenje EU projekata'!F554</f>
        <v>18723</v>
      </c>
      <c r="G148" s="85">
        <f>'Izvršenje EU projekata'!G54+'Izvršenje EU projekata'!G95+'Izvršenje EU projekata'!G126+'Izvršenje EU projekata'!G151+'Izvršenje EU projekata'!G176+'Izvršenje EU projekata'!G217+'Izvršenje EU projekata'!G258+'Izvršenje EU projekata'!G299+'Izvršenje EU projekata'!G422+'Izvršenje EU projekata'!G446+'Izvršenje EU projekata'!G459+'Izvršenje EU projekata'!G472+'Izvršenje EU projekata'!G491+'Izvršenje EU projekata'!G510+'Izvršenje EU projekata'!G340+'Izvršenje EU projekata'!G381+'Izvršenje EU projekata'!G541+'Izvršenje EU projekata'!G553+'Izvršenje EU projekata'!G554</f>
        <v>27162</v>
      </c>
      <c r="H148" s="132">
        <f>'Izvršenje EU projekata'!H54+'Izvršenje EU projekata'!H95+'Izvršenje EU projekata'!H126+'Izvršenje EU projekata'!H151+'Izvršenje EU projekata'!H176+'Izvršenje EU projekata'!H217+'Izvršenje EU projekata'!H258+'Izvršenje EU projekata'!H299+'Izvršenje EU projekata'!H422+'Izvršenje EU projekata'!H446+'Izvršenje EU projekata'!H459+'Izvršenje EU projekata'!H472+'Izvršenje EU projekata'!H491+'Izvršenje EU projekata'!H510+'Izvršenje EU projekata'!H340+'Izvršenje EU projekata'!H381+'Izvršenje EU projekata'!H541+'Izvršenje EU projekata'!H553+'Izvršenje EU projekata'!H554</f>
        <v>25989.610000000008</v>
      </c>
      <c r="I148" s="173">
        <f t="shared" si="9"/>
        <v>68.087852724733921</v>
      </c>
      <c r="J148" s="173">
        <f t="shared" si="10"/>
        <v>95.683712539577385</v>
      </c>
    </row>
    <row r="149" spans="1:10" s="109" customFormat="1" ht="15" customHeight="1">
      <c r="A149" s="110"/>
      <c r="B149" s="110"/>
      <c r="C149" s="110">
        <v>3133</v>
      </c>
      <c r="D149" s="85" t="s">
        <v>1398</v>
      </c>
      <c r="E149" s="85">
        <f>'Izvršenje EU projekata'!E55+'Izvršenje EU projekata'!E96+'Izvršenje EU projekata'!E127+'Izvršenje EU projekata'!E152+'Izvršenje EU projekata'!E177+'Izvršenje EU projekata'!E218+'Izvršenje EU projekata'!E259+'Izvršenje EU projekata'!E300+'Izvršenje EU projekata'!E423+'Izvršenje EU projekata'!E447+'Izvršenje EU projekata'!E460+'Izvršenje EU projekata'!E473+'Izvršenje EU projekata'!E492+'Izvršenje EU projekata'!E511+'Izvršenje EU projekata'!E341+'Izvršenje EU projekata'!E382+'Izvršenje EU projekata'!E542</f>
        <v>0</v>
      </c>
      <c r="F149" s="85">
        <f>'Izvršenje EU projekata'!F55+'Izvršenje EU projekata'!F96+'Izvršenje EU projekata'!F127+'Izvršenje EU projekata'!F152+'Izvršenje EU projekata'!F177+'Izvršenje EU projekata'!F218+'Izvršenje EU projekata'!F259+'Izvršenje EU projekata'!F300+'Izvršenje EU projekata'!F423+'Izvršenje EU projekata'!F447+'Izvršenje EU projekata'!F460+'Izvršenje EU projekata'!F473+'Izvršenje EU projekata'!F492+'Izvršenje EU projekata'!F511+'Izvršenje EU projekata'!F341+'Izvršenje EU projekata'!F382+'Izvršenje EU projekata'!F542</f>
        <v>0</v>
      </c>
      <c r="G149" s="85">
        <f>'Izvršenje EU projekata'!G55+'Izvršenje EU projekata'!G96+'Izvršenje EU projekata'!G127+'Izvršenje EU projekata'!G152+'Izvršenje EU projekata'!G177+'Izvršenje EU projekata'!G218+'Izvršenje EU projekata'!G259+'Izvršenje EU projekata'!G300+'Izvršenje EU projekata'!G423+'Izvršenje EU projekata'!G447+'Izvršenje EU projekata'!G460+'Izvršenje EU projekata'!G473+'Izvršenje EU projekata'!G492+'Izvršenje EU projekata'!G511+'Izvršenje EU projekata'!G341+'Izvršenje EU projekata'!G382+'Izvršenje EU projekata'!G542</f>
        <v>0</v>
      </c>
      <c r="H149" s="132">
        <f>'Izvršenje EU projekata'!H55+'Izvršenje EU projekata'!H96+'Izvršenje EU projekata'!H127+'Izvršenje EU projekata'!H152+'Izvršenje EU projekata'!H177+'Izvršenje EU projekata'!H218+'Izvršenje EU projekata'!H259+'Izvršenje EU projekata'!H300+'Izvršenje EU projekata'!H423+'Izvršenje EU projekata'!H447+'Izvršenje EU projekata'!H460+'Izvršenje EU projekata'!H473+'Izvršenje EU projekata'!H492+'Izvršenje EU projekata'!H511+'Izvršenje EU projekata'!H341+'Izvršenje EU projekata'!H382+'Izvršenje EU projekata'!H542</f>
        <v>0</v>
      </c>
      <c r="I149" s="173" t="e">
        <f t="shared" si="9"/>
        <v>#DIV/0!</v>
      </c>
      <c r="J149" s="173" t="e">
        <f t="shared" si="10"/>
        <v>#DIV/0!</v>
      </c>
    </row>
    <row r="150" spans="1:10" s="109" customFormat="1" ht="15" customHeight="1">
      <c r="A150" s="110"/>
      <c r="B150" s="128">
        <v>32</v>
      </c>
      <c r="C150" s="110"/>
      <c r="D150" s="128" t="s">
        <v>1323</v>
      </c>
      <c r="E150" s="82">
        <f>SUM(E151:E166)</f>
        <v>68071.259999999995</v>
      </c>
      <c r="F150" s="82">
        <f>SUM(F151:F166)</f>
        <v>10270</v>
      </c>
      <c r="G150" s="82">
        <f>SUM(G151:G166)</f>
        <v>35487</v>
      </c>
      <c r="H150" s="111">
        <f>SUM(H151:H166)</f>
        <v>35722.85</v>
      </c>
      <c r="I150" s="173">
        <f t="shared" si="9"/>
        <v>52.478608446501504</v>
      </c>
      <c r="J150" s="173">
        <f t="shared" si="10"/>
        <v>100.66460957533745</v>
      </c>
    </row>
    <row r="151" spans="1:10" s="109" customFormat="1" ht="15" customHeight="1">
      <c r="A151" s="110"/>
      <c r="B151" s="110"/>
      <c r="C151" s="110">
        <v>3211</v>
      </c>
      <c r="D151" s="85" t="s">
        <v>1264</v>
      </c>
      <c r="E151" s="85">
        <f>'Izvršenje EU projekata'!E57+'Izvršenje EU projekata'!E98+'Izvršenje EU projekata'!E129+'Izvršenje EU projekata'!E154+'Izvršenje EU projekata'!E179+'Izvršenje EU projekata'!E220+'Izvršenje EU projekata'!E261+'Izvršenje EU projekata'!E302+'Izvršenje EU projekata'!E449+'Izvršenje EU projekata'!E462+'Izvršenje EU projekata'!E475+'Izvršenje EU projekata'!E494+'Izvršenje EU projekata'!E513+'Izvršenje EU projekata'!E343+'Izvršenje EU projekata'!E384+'Izvršenje EU projekata'!E544+'Izvršenje EU projekata'!E557</f>
        <v>23437.980000000003</v>
      </c>
      <c r="F151" s="85">
        <f>'Izvršenje EU projekata'!F57+'Izvršenje EU projekata'!F98+'Izvršenje EU projekata'!F129+'Izvršenje EU projekata'!F154+'Izvršenje EU projekata'!F179+'Izvršenje EU projekata'!F220+'Izvršenje EU projekata'!F261+'Izvršenje EU projekata'!F302+'Izvršenje EU projekata'!F449+'Izvršenje EU projekata'!F462+'Izvršenje EU projekata'!F475+'Izvršenje EU projekata'!F494+'Izvršenje EU projekata'!F513+'Izvršenje EU projekata'!F343+'Izvršenje EU projekata'!F384+'Izvršenje EU projekata'!F544+'Izvršenje EU projekata'!F557</f>
        <v>3280</v>
      </c>
      <c r="G151" s="85">
        <f>'Izvršenje EU projekata'!G57+'Izvršenje EU projekata'!G98+'Izvršenje EU projekata'!G129+'Izvršenje EU projekata'!G154+'Izvršenje EU projekata'!G179+'Izvršenje EU projekata'!G220+'Izvršenje EU projekata'!G261+'Izvršenje EU projekata'!G302+'Izvršenje EU projekata'!G449+'Izvršenje EU projekata'!G462+'Izvršenje EU projekata'!G475+'Izvršenje EU projekata'!G494+'Izvršenje EU projekata'!G513+'Izvršenje EU projekata'!G343+'Izvršenje EU projekata'!G384+'Izvršenje EU projekata'!G544+'Izvršenje EU projekata'!G557</f>
        <v>23496</v>
      </c>
      <c r="H151" s="132">
        <f>'Izvršenje EU projekata'!H57+'Izvršenje EU projekata'!H98+'Izvršenje EU projekata'!H129+'Izvršenje EU projekata'!H154+'Izvršenje EU projekata'!H179+'Izvršenje EU projekata'!H220+'Izvršenje EU projekata'!H261+'Izvršenje EU projekata'!H302+'Izvršenje EU projekata'!H449+'Izvršenje EU projekata'!H462+'Izvršenje EU projekata'!H475+'Izvršenje EU projekata'!H494+'Izvršenje EU projekata'!H513+'Izvršenje EU projekata'!H343+'Izvršenje EU projekata'!H384+'Izvršenje EU projekata'!H544+'Izvršenje EU projekata'!H557</f>
        <v>23796.1</v>
      </c>
      <c r="I151" s="173">
        <f t="shared" si="9"/>
        <v>101.52794737430442</v>
      </c>
      <c r="J151" s="173">
        <f t="shared" si="10"/>
        <v>101.27723867892406</v>
      </c>
    </row>
    <row r="152" spans="1:10" s="109" customFormat="1" ht="15" customHeight="1">
      <c r="A152" s="110"/>
      <c r="B152" s="110"/>
      <c r="C152" s="110">
        <v>3212</v>
      </c>
      <c r="D152" s="85" t="s">
        <v>1265</v>
      </c>
      <c r="E152" s="85">
        <f>'Izvršenje EU projekata'!E58+'Izvršenje EU projekata'!E99+'Izvršenje EU projekata'!E130+'Izvršenje EU projekata'!E155+'Izvršenje EU projekata'!E180+'Izvršenje EU projekata'!E221+'Izvršenje EU projekata'!E262+'Izvršenje EU projekata'!E303+'Izvršenje EU projekata'!E450+'Izvršenje EU projekata'!E463+'Izvršenje EU projekata'!E476+'Izvršenje EU projekata'!E495+'Izvršenje EU projekata'!E514+'Izvršenje EU projekata'!E344+'Izvršenje EU projekata'!E385+'Izvršenje EU projekata'!E545+'Izvršenje EU projekata'!E558</f>
        <v>1092.51</v>
      </c>
      <c r="F152" s="85">
        <f>'Izvršenje EU projekata'!F58+'Izvršenje EU projekata'!F99+'Izvršenje EU projekata'!F130+'Izvršenje EU projekata'!F155+'Izvršenje EU projekata'!F180+'Izvršenje EU projekata'!F221+'Izvršenje EU projekata'!F262+'Izvršenje EU projekata'!F303+'Izvršenje EU projekata'!F450+'Izvršenje EU projekata'!F463+'Izvršenje EU projekata'!F476+'Izvršenje EU projekata'!F495+'Izvršenje EU projekata'!F514+'Izvršenje EU projekata'!F344+'Izvršenje EU projekata'!F385+'Izvršenje EU projekata'!F545+'Izvršenje EU projekata'!F558</f>
        <v>0</v>
      </c>
      <c r="G152" s="85">
        <f>'Izvršenje EU projekata'!G58+'Izvršenje EU projekata'!G99+'Izvršenje EU projekata'!G130+'Izvršenje EU projekata'!G155+'Izvršenje EU projekata'!G180+'Izvršenje EU projekata'!G221+'Izvršenje EU projekata'!G262+'Izvršenje EU projekata'!G303+'Izvršenje EU projekata'!G450+'Izvršenje EU projekata'!G463+'Izvršenje EU projekata'!G476+'Izvršenje EU projekata'!G495+'Izvršenje EU projekata'!G514+'Izvršenje EU projekata'!G344+'Izvršenje EU projekata'!G385+'Izvršenje EU projekata'!G545+'Izvršenje EU projekata'!G558</f>
        <v>457</v>
      </c>
      <c r="H152" s="132">
        <f>'Izvršenje EU projekata'!H58+'Izvršenje EU projekata'!H99+'Izvršenje EU projekata'!H130+'Izvršenje EU projekata'!H155+'Izvršenje EU projekata'!H180+'Izvršenje EU projekata'!H221+'Izvršenje EU projekata'!H262+'Izvršenje EU projekata'!H303+'Izvršenje EU projekata'!H450+'Izvršenje EU projekata'!H463+'Izvršenje EU projekata'!H476+'Izvršenje EU projekata'!H495+'Izvršenje EU projekata'!H514+'Izvršenje EU projekata'!H344+'Izvršenje EU projekata'!H385+'Izvršenje EU projekata'!H545+'Izvršenje EU projekata'!H558</f>
        <v>433.64</v>
      </c>
      <c r="I152" s="173">
        <f t="shared" si="9"/>
        <v>39.692085198304824</v>
      </c>
      <c r="J152" s="173">
        <f t="shared" si="10"/>
        <v>94.888402625820561</v>
      </c>
    </row>
    <row r="153" spans="1:10" s="109" customFormat="1" ht="15" customHeight="1">
      <c r="A153" s="110"/>
      <c r="B153" s="110"/>
      <c r="C153" s="110">
        <v>3213</v>
      </c>
      <c r="D153" s="85" t="s">
        <v>1266</v>
      </c>
      <c r="E153" s="85">
        <f>'Izvršenje EU projekata'!E59+'Izvršenje EU projekata'!E100+'Izvršenje EU projekata'!E131+'Izvršenje EU projekata'!E156+'Izvršenje EU projekata'!E181+'Izvršenje EU projekata'!E222+'Izvršenje EU projekata'!E263+'Izvršenje EU projekata'!E304+'Izvršenje EU projekata'!E451+'Izvršenje EU projekata'!E464+'Izvršenje EU projekata'!E477+'Izvršenje EU projekata'!E496+'Izvršenje EU projekata'!E515+'Izvršenje EU projekata'!E345+'Izvršenje EU projekata'!E386+'Izvršenje EU projekata'!E546+'Izvršenje EU projekata'!E559</f>
        <v>2165.52</v>
      </c>
      <c r="F153" s="85">
        <f>'Izvršenje EU projekata'!F59+'Izvršenje EU projekata'!F100+'Izvršenje EU projekata'!F131+'Izvršenje EU projekata'!F156+'Izvršenje EU projekata'!F181+'Izvršenje EU projekata'!F222+'Izvršenje EU projekata'!F263+'Izvršenje EU projekata'!F304+'Izvršenje EU projekata'!F451+'Izvršenje EU projekata'!F464+'Izvršenje EU projekata'!F477+'Izvršenje EU projekata'!F496+'Izvršenje EU projekata'!F515+'Izvršenje EU projekata'!F345+'Izvršenje EU projekata'!F386+'Izvršenje EU projekata'!F546+'Izvršenje EU projekata'!F559</f>
        <v>0</v>
      </c>
      <c r="G153" s="85">
        <f>'Izvršenje EU projekata'!G59+'Izvršenje EU projekata'!G100+'Izvršenje EU projekata'!G131+'Izvršenje EU projekata'!G156+'Izvršenje EU projekata'!G181+'Izvršenje EU projekata'!G222+'Izvršenje EU projekata'!G263+'Izvršenje EU projekata'!G304+'Izvršenje EU projekata'!G451+'Izvršenje EU projekata'!G464+'Izvršenje EU projekata'!G477+'Izvršenje EU projekata'!G496+'Izvršenje EU projekata'!G515+'Izvršenje EU projekata'!G345+'Izvršenje EU projekata'!G386+'Izvršenje EU projekata'!G546+'Izvršenje EU projekata'!G559</f>
        <v>2000</v>
      </c>
      <c r="H153" s="132">
        <f>'Izvršenje EU projekata'!H59+'Izvršenje EU projekata'!H100+'Izvršenje EU projekata'!H131+'Izvršenje EU projekata'!H156+'Izvršenje EU projekata'!H181+'Izvršenje EU projekata'!H222+'Izvršenje EU projekata'!H263+'Izvršenje EU projekata'!H304+'Izvršenje EU projekata'!H451+'Izvršenje EU projekata'!H464+'Izvršenje EU projekata'!H477+'Izvršenje EU projekata'!H496+'Izvršenje EU projekata'!H515+'Izvršenje EU projekata'!H345+'Izvršenje EU projekata'!H386+'Izvršenje EU projekata'!H546+'Izvršenje EU projekata'!H559</f>
        <v>1936.3399999999997</v>
      </c>
      <c r="I153" s="173">
        <f t="shared" si="9"/>
        <v>89.416860615464174</v>
      </c>
      <c r="J153" s="173">
        <f t="shared" si="10"/>
        <v>96.816999999999993</v>
      </c>
    </row>
    <row r="154" spans="1:10" s="109" customFormat="1" ht="15" customHeight="1">
      <c r="A154" s="110"/>
      <c r="B154" s="110"/>
      <c r="C154" s="110">
        <v>3221</v>
      </c>
      <c r="D154" s="85" t="s">
        <v>1267</v>
      </c>
      <c r="E154" s="85">
        <f>'Izvršenje EU projekata'!E60+'Izvršenje EU projekata'!E101+'Izvršenje EU projekata'!E132+'Izvršenje EU projekata'!E157+'Izvršenje EU projekata'!E182+'Izvršenje EU projekata'!E223+'Izvršenje EU projekata'!E264+'Izvršenje EU projekata'!E305+'Izvršenje EU projekata'!E452+'Izvršenje EU projekata'!E465+'Izvršenje EU projekata'!E478+'Izvršenje EU projekata'!E497+'Izvršenje EU projekata'!E516+'Izvršenje EU projekata'!E346+'Izvršenje EU projekata'!E387+'Izvršenje EU projekata'!E547+'Izvršenje EU projekata'!E560</f>
        <v>62.21</v>
      </c>
      <c r="F154" s="85">
        <f>'Izvršenje EU projekata'!F60+'Izvršenje EU projekata'!F101+'Izvršenje EU projekata'!F132+'Izvršenje EU projekata'!F157+'Izvršenje EU projekata'!F182+'Izvršenje EU projekata'!F223+'Izvršenje EU projekata'!F264+'Izvršenje EU projekata'!F305+'Izvršenje EU projekata'!F452+'Izvršenje EU projekata'!F465+'Izvršenje EU projekata'!F478+'Izvršenje EU projekata'!F497+'Izvršenje EU projekata'!F516+'Izvršenje EU projekata'!F346+'Izvršenje EU projekata'!F387+'Izvršenje EU projekata'!F547+'Izvršenje EU projekata'!F560</f>
        <v>0</v>
      </c>
      <c r="G154" s="85">
        <f>'Izvršenje EU projekata'!G60+'Izvršenje EU projekata'!G101+'Izvršenje EU projekata'!G132+'Izvršenje EU projekata'!G157+'Izvršenje EU projekata'!G182+'Izvršenje EU projekata'!G223+'Izvršenje EU projekata'!G264+'Izvršenje EU projekata'!G305+'Izvršenje EU projekata'!G452+'Izvršenje EU projekata'!G465+'Izvršenje EU projekata'!G478+'Izvršenje EU projekata'!G497+'Izvršenje EU projekata'!G516+'Izvršenje EU projekata'!G346+'Izvršenje EU projekata'!G387+'Izvršenje EU projekata'!G547+'Izvršenje EU projekata'!G560</f>
        <v>140</v>
      </c>
      <c r="H154" s="132">
        <f>'Izvršenje EU projekata'!H60+'Izvršenje EU projekata'!H101+'Izvršenje EU projekata'!H132+'Izvršenje EU projekata'!H157+'Izvršenje EU projekata'!H182+'Izvršenje EU projekata'!H223+'Izvršenje EU projekata'!H264+'Izvršenje EU projekata'!H305+'Izvršenje EU projekata'!H452+'Izvršenje EU projekata'!H465+'Izvršenje EU projekata'!H478+'Izvršenje EU projekata'!H497+'Izvršenje EU projekata'!H516+'Izvršenje EU projekata'!H346+'Izvršenje EU projekata'!H387+'Izvršenje EU projekata'!H547+'Izvršenje EU projekata'!H560</f>
        <v>0</v>
      </c>
      <c r="I154" s="173">
        <f t="shared" si="9"/>
        <v>0</v>
      </c>
      <c r="J154" s="173">
        <f t="shared" si="10"/>
        <v>0</v>
      </c>
    </row>
    <row r="155" spans="1:10" s="109" customFormat="1" ht="15" customHeight="1">
      <c r="A155" s="110"/>
      <c r="B155" s="110"/>
      <c r="C155" s="110">
        <v>3222</v>
      </c>
      <c r="D155" s="85" t="s">
        <v>1268</v>
      </c>
      <c r="E155" s="85">
        <f>'Izvršenje EU projekata'!E61+'Izvršenje EU projekata'!E102+'Izvršenje EU projekata'!E133+'Izvršenje EU projekata'!E158+'Izvršenje EU projekata'!E183+'Izvršenje EU projekata'!E224+'Izvršenje EU projekata'!E265+'Izvršenje EU projekata'!E306+'Izvršenje EU projekata'!E479+'Izvršenje EU projekata'!E498+'Izvršenje EU projekata'!E517+'Izvršenje EU projekata'!E347+'Izvršenje EU projekata'!E388</f>
        <v>0</v>
      </c>
      <c r="F155" s="85">
        <f>'Izvršenje EU projekata'!F61+'Izvršenje EU projekata'!F102+'Izvršenje EU projekata'!F133+'Izvršenje EU projekata'!F158+'Izvršenje EU projekata'!F183+'Izvršenje EU projekata'!F224+'Izvršenje EU projekata'!F265+'Izvršenje EU projekata'!F306+'Izvršenje EU projekata'!F479+'Izvršenje EU projekata'!F498+'Izvršenje EU projekata'!F517+'Izvršenje EU projekata'!F347+'Izvršenje EU projekata'!F388</f>
        <v>0</v>
      </c>
      <c r="G155" s="85">
        <f>'Izvršenje EU projekata'!G61+'Izvršenje EU projekata'!G102+'Izvršenje EU projekata'!G133+'Izvršenje EU projekata'!G158+'Izvršenje EU projekata'!G183+'Izvršenje EU projekata'!G224+'Izvršenje EU projekata'!G265+'Izvršenje EU projekata'!G306+'Izvršenje EU projekata'!G479+'Izvršenje EU projekata'!G498+'Izvršenje EU projekata'!G517+'Izvršenje EU projekata'!G347+'Izvršenje EU projekata'!G388</f>
        <v>0</v>
      </c>
      <c r="H155" s="132">
        <f>'Izvršenje EU projekata'!H61+'Izvršenje EU projekata'!H102+'Izvršenje EU projekata'!H133+'Izvršenje EU projekata'!H158+'Izvršenje EU projekata'!H183+'Izvršenje EU projekata'!H224+'Izvršenje EU projekata'!H265+'Izvršenje EU projekata'!H306+'Izvršenje EU projekata'!H479+'Izvršenje EU projekata'!H498+'Izvršenje EU projekata'!H517+'Izvršenje EU projekata'!H347+'Izvršenje EU projekata'!H388</f>
        <v>0</v>
      </c>
      <c r="I155" s="173" t="e">
        <f t="shared" si="9"/>
        <v>#DIV/0!</v>
      </c>
      <c r="J155" s="173" t="e">
        <f t="shared" si="10"/>
        <v>#DIV/0!</v>
      </c>
    </row>
    <row r="156" spans="1:10" s="109" customFormat="1" ht="15" customHeight="1">
      <c r="A156" s="110"/>
      <c r="B156" s="110"/>
      <c r="C156" s="110">
        <v>3223</v>
      </c>
      <c r="D156" s="85" t="s">
        <v>1269</v>
      </c>
      <c r="E156" s="85">
        <f>'Izvršenje EU projekata'!E62+'Izvršenje EU projekata'!E103+'Izvršenje EU projekata'!E134+'Izvršenje EU projekata'!E159+'Izvršenje EU projekata'!E184+'Izvršenje EU projekata'!E225+'Izvršenje EU projekata'!E266+'Izvršenje EU projekata'!E307+'Izvršenje EU projekata'!E480+'Izvršenje EU projekata'!E499+'Izvršenje EU projekata'!E518+'Izvršenje EU projekata'!E348+'Izvršenje EU projekata'!E389</f>
        <v>0</v>
      </c>
      <c r="F156" s="85">
        <f>'Izvršenje EU projekata'!F62+'Izvršenje EU projekata'!F103+'Izvršenje EU projekata'!F134+'Izvršenje EU projekata'!F159+'Izvršenje EU projekata'!F184+'Izvršenje EU projekata'!F225+'Izvršenje EU projekata'!F266+'Izvršenje EU projekata'!F307+'Izvršenje EU projekata'!F480+'Izvršenje EU projekata'!F499+'Izvršenje EU projekata'!F518+'Izvršenje EU projekata'!F348+'Izvršenje EU projekata'!F389</f>
        <v>0</v>
      </c>
      <c r="G156" s="85">
        <f>'Izvršenje EU projekata'!G62+'Izvršenje EU projekata'!G103+'Izvršenje EU projekata'!G134+'Izvršenje EU projekata'!G159+'Izvršenje EU projekata'!G184+'Izvršenje EU projekata'!G225+'Izvršenje EU projekata'!G266+'Izvršenje EU projekata'!G307+'Izvršenje EU projekata'!G480+'Izvršenje EU projekata'!G499+'Izvršenje EU projekata'!G518+'Izvršenje EU projekata'!G348+'Izvršenje EU projekata'!G389</f>
        <v>0</v>
      </c>
      <c r="H156" s="132">
        <f>'Izvršenje EU projekata'!H62+'Izvršenje EU projekata'!H103+'Izvršenje EU projekata'!H134+'Izvršenje EU projekata'!H159+'Izvršenje EU projekata'!H184+'Izvršenje EU projekata'!H225+'Izvršenje EU projekata'!H266+'Izvršenje EU projekata'!H307+'Izvršenje EU projekata'!H480+'Izvršenje EU projekata'!H499+'Izvršenje EU projekata'!H518+'Izvršenje EU projekata'!H348+'Izvršenje EU projekata'!H389</f>
        <v>0</v>
      </c>
      <c r="I156" s="173" t="e">
        <f t="shared" si="9"/>
        <v>#DIV/0!</v>
      </c>
      <c r="J156" s="173" t="e">
        <f t="shared" si="10"/>
        <v>#DIV/0!</v>
      </c>
    </row>
    <row r="157" spans="1:10" s="109" customFormat="1" ht="15" customHeight="1">
      <c r="A157" s="110"/>
      <c r="B157" s="110"/>
      <c r="C157" s="110">
        <v>3224</v>
      </c>
      <c r="D157" s="85" t="s">
        <v>1270</v>
      </c>
      <c r="E157" s="85">
        <f>'Izvršenje EU projekata'!E63+'Izvršenje EU projekata'!E104+'Izvršenje EU projekata'!E135+'Izvršenje EU projekata'!E160+'Izvršenje EU projekata'!E185+'Izvršenje EU projekata'!E226+'Izvršenje EU projekata'!E267+'Izvršenje EU projekata'!E308+'Izvršenje EU projekata'!E481+'Izvršenje EU projekata'!E500+'Izvršenje EU projekata'!E519+'Izvršenje EU projekata'!E349+'Izvršenje EU projekata'!E390</f>
        <v>0</v>
      </c>
      <c r="F157" s="85">
        <f>'Izvršenje EU projekata'!F63+'Izvršenje EU projekata'!F104+'Izvršenje EU projekata'!F135+'Izvršenje EU projekata'!F160+'Izvršenje EU projekata'!F185+'Izvršenje EU projekata'!F226+'Izvršenje EU projekata'!F267+'Izvršenje EU projekata'!F308+'Izvršenje EU projekata'!F481+'Izvršenje EU projekata'!F500+'Izvršenje EU projekata'!F519+'Izvršenje EU projekata'!F349+'Izvršenje EU projekata'!F390</f>
        <v>0</v>
      </c>
      <c r="G157" s="85">
        <f>'Izvršenje EU projekata'!G63+'Izvršenje EU projekata'!G104+'Izvršenje EU projekata'!G135+'Izvršenje EU projekata'!G160+'Izvršenje EU projekata'!G185+'Izvršenje EU projekata'!G226+'Izvršenje EU projekata'!G267+'Izvršenje EU projekata'!G308+'Izvršenje EU projekata'!G481+'Izvršenje EU projekata'!G500+'Izvršenje EU projekata'!G519+'Izvršenje EU projekata'!G349+'Izvršenje EU projekata'!G390</f>
        <v>770</v>
      </c>
      <c r="H157" s="132">
        <f>'Izvršenje EU projekata'!H63+'Izvršenje EU projekata'!H104+'Izvršenje EU projekata'!H135+'Izvršenje EU projekata'!H160+'Izvršenje EU projekata'!H185+'Izvršenje EU projekata'!H226+'Izvršenje EU projekata'!H267+'Izvršenje EU projekata'!H308+'Izvršenje EU projekata'!H481+'Izvršenje EU projekata'!H500+'Izvršenje EU projekata'!H519+'Izvršenje EU projekata'!H349+'Izvršenje EU projekata'!H390</f>
        <v>950</v>
      </c>
      <c r="I157" s="173" t="e">
        <f t="shared" si="9"/>
        <v>#DIV/0!</v>
      </c>
      <c r="J157" s="173">
        <f t="shared" si="10"/>
        <v>123.37662337662339</v>
      </c>
    </row>
    <row r="158" spans="1:10" s="109" customFormat="1" ht="15" customHeight="1">
      <c r="A158" s="110"/>
      <c r="B158" s="110"/>
      <c r="C158" s="110">
        <v>3231</v>
      </c>
      <c r="D158" s="85" t="s">
        <v>1272</v>
      </c>
      <c r="E158" s="85">
        <f>'Izvršenje EU projekata'!E64+'Izvršenje EU projekata'!E105+'Izvršenje EU projekata'!E136+'Izvršenje EU projekata'!E161+'Izvršenje EU projekata'!E186+'Izvršenje EU projekata'!E227+'Izvršenje EU projekata'!E268+'Izvršenje EU projekata'!E309+'Izvršenje EU projekata'!E482+'Izvršenje EU projekata'!E501+'Izvršenje EU projekata'!E520+'Izvršenje EU projekata'!E350+'Izvršenje EU projekata'!E391</f>
        <v>0</v>
      </c>
      <c r="F158" s="85">
        <f>'Izvršenje EU projekata'!F64+'Izvršenje EU projekata'!F105+'Izvršenje EU projekata'!F136+'Izvršenje EU projekata'!F161+'Izvršenje EU projekata'!F186+'Izvršenje EU projekata'!F227+'Izvršenje EU projekata'!F268+'Izvršenje EU projekata'!F309+'Izvršenje EU projekata'!F482+'Izvršenje EU projekata'!F501+'Izvršenje EU projekata'!F520+'Izvršenje EU projekata'!F350+'Izvršenje EU projekata'!F391</f>
        <v>0</v>
      </c>
      <c r="G158" s="85">
        <f>'Izvršenje EU projekata'!G64+'Izvršenje EU projekata'!G105+'Izvršenje EU projekata'!G136+'Izvršenje EU projekata'!G161+'Izvršenje EU projekata'!G186+'Izvršenje EU projekata'!G227+'Izvršenje EU projekata'!G268+'Izvršenje EU projekata'!G309+'Izvršenje EU projekata'!G482+'Izvršenje EU projekata'!G501+'Izvršenje EU projekata'!G520+'Izvršenje EU projekata'!G350+'Izvršenje EU projekata'!G391</f>
        <v>0</v>
      </c>
      <c r="H158" s="132">
        <f>'Izvršenje EU projekata'!H64+'Izvršenje EU projekata'!H105+'Izvršenje EU projekata'!H136+'Izvršenje EU projekata'!H161+'Izvršenje EU projekata'!H186+'Izvršenje EU projekata'!H227+'Izvršenje EU projekata'!H268+'Izvršenje EU projekata'!H309+'Izvršenje EU projekata'!H482+'Izvršenje EU projekata'!H501+'Izvršenje EU projekata'!H520+'Izvršenje EU projekata'!H350+'Izvršenje EU projekata'!H391</f>
        <v>0</v>
      </c>
      <c r="I158" s="173" t="e">
        <f t="shared" si="9"/>
        <v>#DIV/0!</v>
      </c>
      <c r="J158" s="173" t="e">
        <f t="shared" si="10"/>
        <v>#DIV/0!</v>
      </c>
    </row>
    <row r="159" spans="1:10" s="109" customFormat="1" ht="15" customHeight="1">
      <c r="A159" s="110"/>
      <c r="B159" s="110"/>
      <c r="C159" s="110">
        <v>3232</v>
      </c>
      <c r="D159" s="85" t="s">
        <v>1509</v>
      </c>
      <c r="E159" s="85">
        <f>'Izvršenje EU projekata'!E65+'Izvršenje EU projekata'!E106+'Izvršenje EU projekata'!E137+'Izvršenje EU projekata'!E162+'Izvršenje EU projekata'!E187+'Izvršenje EU projekata'!E228+'Izvršenje EU projekata'!E269+'Izvršenje EU projekata'!E310+'Izvršenje EU projekata'!E483+'Izvršenje EU projekata'!E502+'Izvršenje EU projekata'!E521+'Izvršenje EU projekata'!E351+'Izvršenje EU projekata'!E392</f>
        <v>0</v>
      </c>
      <c r="F159" s="85">
        <f>'Izvršenje EU projekata'!F65+'Izvršenje EU projekata'!F106+'Izvršenje EU projekata'!F137+'Izvršenje EU projekata'!F162+'Izvršenje EU projekata'!F187+'Izvršenje EU projekata'!F228+'Izvršenje EU projekata'!F269+'Izvršenje EU projekata'!F310+'Izvršenje EU projekata'!F483+'Izvršenje EU projekata'!F502+'Izvršenje EU projekata'!F521+'Izvršenje EU projekata'!F351+'Izvršenje EU projekata'!F392</f>
        <v>0</v>
      </c>
      <c r="G159" s="85">
        <f>'Izvršenje EU projekata'!G65+'Izvršenje EU projekata'!G106+'Izvršenje EU projekata'!G137+'Izvršenje EU projekata'!G162+'Izvršenje EU projekata'!G187+'Izvršenje EU projekata'!G228+'Izvršenje EU projekata'!G269+'Izvršenje EU projekata'!G310+'Izvršenje EU projekata'!G483+'Izvršenje EU projekata'!G502+'Izvršenje EU projekata'!G521+'Izvršenje EU projekata'!G351+'Izvršenje EU projekata'!G392</f>
        <v>0</v>
      </c>
      <c r="H159" s="132">
        <f>'Izvršenje EU projekata'!H65+'Izvršenje EU projekata'!H106+'Izvršenje EU projekata'!H137+'Izvršenje EU projekata'!H162+'Izvršenje EU projekata'!H187+'Izvršenje EU projekata'!H228+'Izvršenje EU projekata'!H269+'Izvršenje EU projekata'!H310+'Izvršenje EU projekata'!H483+'Izvršenje EU projekata'!H502+'Izvršenje EU projekata'!H521+'Izvršenje EU projekata'!H351+'Izvršenje EU projekata'!H392</f>
        <v>0</v>
      </c>
      <c r="I159" s="173" t="e">
        <f t="shared" si="9"/>
        <v>#DIV/0!</v>
      </c>
      <c r="J159" s="173" t="e">
        <f t="shared" si="10"/>
        <v>#DIV/0!</v>
      </c>
    </row>
    <row r="160" spans="1:10" s="109" customFormat="1" ht="15" customHeight="1">
      <c r="A160" s="110"/>
      <c r="B160" s="110"/>
      <c r="C160" s="110">
        <v>3233</v>
      </c>
      <c r="D160" s="85" t="s">
        <v>1274</v>
      </c>
      <c r="E160" s="85">
        <f>'Izvršenje EU projekata'!E66+'Izvršenje EU projekata'!E107+'Izvršenje EU projekata'!E138+'Izvršenje EU projekata'!E163+'Izvršenje EU projekata'!E188+'Izvršenje EU projekata'!E229+'Izvršenje EU projekata'!E270+'Izvršenje EU projekata'!E311+'Izvršenje EU projekata'!E484+'Izvršenje EU projekata'!E503+'Izvršenje EU projekata'!E522+'Izvršenje EU projekata'!E352+'Izvršenje EU projekata'!E393</f>
        <v>7044.16</v>
      </c>
      <c r="F160" s="85">
        <f>'Izvršenje EU projekata'!F66+'Izvršenje EU projekata'!F107+'Izvršenje EU projekata'!F138+'Izvršenje EU projekata'!F163+'Izvršenje EU projekata'!F188+'Izvršenje EU projekata'!F229+'Izvršenje EU projekata'!F270+'Izvršenje EU projekata'!F311+'Izvršenje EU projekata'!F484+'Izvršenje EU projekata'!F503+'Izvršenje EU projekata'!F522+'Izvršenje EU projekata'!F352+'Izvršenje EU projekata'!F393</f>
        <v>0</v>
      </c>
      <c r="G160" s="85">
        <f>'Izvršenje EU projekata'!G66+'Izvršenje EU projekata'!G107+'Izvršenje EU projekata'!G138+'Izvršenje EU projekata'!G163+'Izvršenje EU projekata'!G188+'Izvršenje EU projekata'!G229+'Izvršenje EU projekata'!G270+'Izvršenje EU projekata'!G311+'Izvršenje EU projekata'!G484+'Izvršenje EU projekata'!G503+'Izvršenje EU projekata'!G522+'Izvršenje EU projekata'!G352+'Izvršenje EU projekata'!G393</f>
        <v>211</v>
      </c>
      <c r="H160" s="132">
        <f>'Izvršenje EU projekata'!H66+'Izvršenje EU projekata'!H107+'Izvršenje EU projekata'!H138+'Izvršenje EU projekata'!H163+'Izvršenje EU projekata'!H188+'Izvršenje EU projekata'!H229+'Izvršenje EU projekata'!H270+'Izvršenje EU projekata'!H311+'Izvršenje EU projekata'!H484+'Izvršenje EU projekata'!H503+'Izvršenje EU projekata'!H522+'Izvršenje EU projekata'!H352+'Izvršenje EU projekata'!H393</f>
        <v>211.32</v>
      </c>
      <c r="I160" s="173">
        <f t="shared" si="9"/>
        <v>2.9999318584472809</v>
      </c>
      <c r="J160" s="173">
        <f t="shared" si="10"/>
        <v>100.1516587677725</v>
      </c>
    </row>
    <row r="161" spans="1:10" s="109" customFormat="1" ht="15" customHeight="1">
      <c r="A161" s="110"/>
      <c r="B161" s="110"/>
      <c r="C161" s="110">
        <v>3234</v>
      </c>
      <c r="D161" s="85" t="s">
        <v>1275</v>
      </c>
      <c r="E161" s="85">
        <f>'Izvršenje EU projekata'!E67+'Izvršenje EU projekata'!E108+'Izvršenje EU projekata'!E139+'Izvršenje EU projekata'!E164+'Izvršenje EU projekata'!E189+'Izvršenje EU projekata'!E230+'Izvršenje EU projekata'!E271+'Izvršenje EU projekata'!E312+'Izvršenje EU projekata'!E524+'Izvršenje EU projekata'!E353+'Izvršenje EU projekata'!E394</f>
        <v>52.81</v>
      </c>
      <c r="F161" s="85">
        <f>'Izvršenje EU projekata'!F67+'Izvršenje EU projekata'!F108+'Izvršenje EU projekata'!F139+'Izvršenje EU projekata'!F164+'Izvršenje EU projekata'!F189+'Izvršenje EU projekata'!F230+'Izvršenje EU projekata'!F271+'Izvršenje EU projekata'!F312+'Izvršenje EU projekata'!F524+'Izvršenje EU projekata'!F353+'Izvršenje EU projekata'!F394</f>
        <v>0</v>
      </c>
      <c r="G161" s="85">
        <f>'Izvršenje EU projekata'!G67+'Izvršenje EU projekata'!G108+'Izvršenje EU projekata'!G139+'Izvršenje EU projekata'!G164+'Izvršenje EU projekata'!G189+'Izvršenje EU projekata'!G230+'Izvršenje EU projekata'!G271+'Izvršenje EU projekata'!G312+'Izvršenje EU projekata'!G524+'Izvršenje EU projekata'!G353+'Izvršenje EU projekata'!G394</f>
        <v>0</v>
      </c>
      <c r="H161" s="132">
        <f>'Izvršenje EU projekata'!H67+'Izvršenje EU projekata'!H108+'Izvršenje EU projekata'!H139+'Izvršenje EU projekata'!H164+'Izvršenje EU projekata'!H189+'Izvršenje EU projekata'!H230+'Izvršenje EU projekata'!H271+'Izvršenje EU projekata'!H312+'Izvršenje EU projekata'!H524+'Izvršenje EU projekata'!H353+'Izvršenje EU projekata'!H394</f>
        <v>0</v>
      </c>
      <c r="I161" s="173">
        <f t="shared" si="9"/>
        <v>0</v>
      </c>
      <c r="J161" s="173" t="e">
        <f t="shared" si="10"/>
        <v>#DIV/0!</v>
      </c>
    </row>
    <row r="162" spans="1:10" s="109" customFormat="1" ht="15" customHeight="1">
      <c r="A162" s="110"/>
      <c r="B162" s="110"/>
      <c r="C162" s="110">
        <v>3235</v>
      </c>
      <c r="D162" s="85" t="s">
        <v>1276</v>
      </c>
      <c r="E162" s="85">
        <f>'Izvršenje EU projekata'!E68+'Izvršenje EU projekata'!E109+'Izvršenje EU projekata'!E140+'Izvršenje EU projekata'!E165+'Izvršenje EU projekata'!E190+'Izvršenje EU projekata'!E231+'Izvršenje EU projekata'!E272+'Izvršenje EU projekata'!E313+'Izvršenje EU projekata'!E354+'Izvršenje EU projekata'!E395</f>
        <v>0</v>
      </c>
      <c r="F162" s="85">
        <f>'Izvršenje EU projekata'!F68+'Izvršenje EU projekata'!F109+'Izvršenje EU projekata'!F140+'Izvršenje EU projekata'!F165+'Izvršenje EU projekata'!F190+'Izvršenje EU projekata'!F231+'Izvršenje EU projekata'!F272+'Izvršenje EU projekata'!F313+'Izvršenje EU projekata'!F354+'Izvršenje EU projekata'!F395</f>
        <v>0</v>
      </c>
      <c r="G162" s="85">
        <f>'Izvršenje EU projekata'!G68+'Izvršenje EU projekata'!G109+'Izvršenje EU projekata'!G140+'Izvršenje EU projekata'!G165+'Izvršenje EU projekata'!G190+'Izvršenje EU projekata'!G231+'Izvršenje EU projekata'!G272+'Izvršenje EU projekata'!G313+'Izvršenje EU projekata'!G354+'Izvršenje EU projekata'!G395</f>
        <v>2400</v>
      </c>
      <c r="H162" s="132">
        <f>'Izvršenje EU projekata'!H68+'Izvršenje EU projekata'!H109+'Izvršenje EU projekata'!H140+'Izvršenje EU projekata'!H165+'Izvršenje EU projekata'!H190+'Izvršenje EU projekata'!H231+'Izvršenje EU projekata'!H272+'Izvršenje EU projekata'!H313+'Izvršenje EU projekata'!H354+'Izvršenje EU projekata'!H395</f>
        <v>2388.5</v>
      </c>
      <c r="I162" s="173" t="e">
        <f t="shared" si="9"/>
        <v>#DIV/0!</v>
      </c>
      <c r="J162" s="173">
        <f t="shared" si="10"/>
        <v>99.520833333333343</v>
      </c>
    </row>
    <row r="163" spans="1:10" s="109" customFormat="1" ht="15" customHeight="1">
      <c r="A163" s="110"/>
      <c r="B163" s="110"/>
      <c r="C163" s="110">
        <v>3237</v>
      </c>
      <c r="D163" s="85" t="s">
        <v>1278</v>
      </c>
      <c r="E163" s="85">
        <f>'Izvršenje EU projekata'!E69+'Izvršenje EU projekata'!E110+'Izvršenje EU projekata'!E141+'Izvršenje EU projekata'!E166+'Izvršenje EU projekata'!E191+'Izvršenje EU projekata'!E232+'Izvršenje EU projekata'!E273+'Izvršenje EU projekata'!E314+'Izvršenje EU projekata'!E525+'Izvršenje EU projekata'!E355+'Izvršenje EU projekata'!E396</f>
        <v>34136.53</v>
      </c>
      <c r="F163" s="85">
        <f>'Izvršenje EU projekata'!F69+'Izvršenje EU projekata'!F110+'Izvršenje EU projekata'!F141+'Izvršenje EU projekata'!F166+'Izvršenje EU projekata'!F191+'Izvršenje EU projekata'!F232+'Izvršenje EU projekata'!F273+'Izvršenje EU projekata'!F314+'Izvršenje EU projekata'!F525+'Izvršenje EU projekata'!F355+'Izvršenje EU projekata'!F396</f>
        <v>1990</v>
      </c>
      <c r="G163" s="85">
        <f>'Izvršenje EU projekata'!G69+'Izvršenje EU projekata'!G110+'Izvršenje EU projekata'!G141+'Izvršenje EU projekata'!G166+'Izvršenje EU projekata'!G191+'Izvršenje EU projekata'!G232+'Izvršenje EU projekata'!G273+'Izvršenje EU projekata'!G314+'Izvršenje EU projekata'!G525+'Izvršenje EU projekata'!G355+'Izvršenje EU projekata'!G396</f>
        <v>260</v>
      </c>
      <c r="H163" s="132">
        <f>'Izvršenje EU projekata'!H69+'Izvršenje EU projekata'!H110+'Izvršenje EU projekata'!H141+'Izvršenje EU projekata'!H166+'Izvršenje EU projekata'!H191+'Izvršenje EU projekata'!H232+'Izvršenje EU projekata'!H273+'Izvršenje EU projekata'!H314+'Izvršenje EU projekata'!H525+'Izvršenje EU projekata'!H355+'Izvršenje EU projekata'!H396</f>
        <v>261.08</v>
      </c>
      <c r="I163" s="173">
        <f t="shared" si="9"/>
        <v>0.76481118613989174</v>
      </c>
      <c r="J163" s="173">
        <f t="shared" si="10"/>
        <v>100.41538461538462</v>
      </c>
    </row>
    <row r="164" spans="1:10" s="109" customFormat="1" ht="15" customHeight="1">
      <c r="A164" s="110"/>
      <c r="B164" s="110"/>
      <c r="C164" s="110">
        <v>3239</v>
      </c>
      <c r="D164" s="85" t="s">
        <v>1280</v>
      </c>
      <c r="E164" s="85">
        <f>'Izvršenje EU projekata'!E70+'Izvršenje EU projekata'!E111+'Izvršenje EU projekata'!E142+'Izvršenje EU projekata'!E167+'Izvršenje EU projekata'!E192+'Izvršenje EU projekata'!E233+'Izvršenje EU projekata'!E274+'Izvršenje EU projekata'!E315+'Izvršenje EU projekata'!E526+'Izvršenje EU projekata'!E356+'Izvršenje EU projekata'!E397</f>
        <v>0</v>
      </c>
      <c r="F164" s="85">
        <f>'Izvršenje EU projekata'!F70+'Izvršenje EU projekata'!F111+'Izvršenje EU projekata'!F142+'Izvršenje EU projekata'!F167+'Izvršenje EU projekata'!F192+'Izvršenje EU projekata'!F233+'Izvršenje EU projekata'!F274+'Izvršenje EU projekata'!F315+'Izvršenje EU projekata'!F526+'Izvršenje EU projekata'!F356+'Izvršenje EU projekata'!F397</f>
        <v>0</v>
      </c>
      <c r="G164" s="85">
        <f>'Izvršenje EU projekata'!G70+'Izvršenje EU projekata'!G111+'Izvršenje EU projekata'!G142+'Izvršenje EU projekata'!G167+'Izvršenje EU projekata'!G192+'Izvršenje EU projekata'!G233+'Izvršenje EU projekata'!G274+'Izvršenje EU projekata'!G315+'Izvršenje EU projekata'!G526+'Izvršenje EU projekata'!G356+'Izvršenje EU projekata'!G397</f>
        <v>0</v>
      </c>
      <c r="H164" s="132">
        <f>'Izvršenje EU projekata'!H70+'Izvršenje EU projekata'!H111+'Izvršenje EU projekata'!H142+'Izvršenje EU projekata'!H167+'Izvršenje EU projekata'!H192+'Izvršenje EU projekata'!H233+'Izvršenje EU projekata'!H274+'Izvršenje EU projekata'!H315+'Izvršenje EU projekata'!H526+'Izvršenje EU projekata'!H356+'Izvršenje EU projekata'!H397</f>
        <v>0</v>
      </c>
      <c r="I164" s="173" t="e">
        <f t="shared" si="9"/>
        <v>#DIV/0!</v>
      </c>
      <c r="J164" s="173" t="e">
        <f t="shared" si="10"/>
        <v>#DIV/0!</v>
      </c>
    </row>
    <row r="165" spans="1:10" s="109" customFormat="1" ht="15" customHeight="1">
      <c r="A165" s="110"/>
      <c r="B165" s="110"/>
      <c r="C165" s="110">
        <v>3293</v>
      </c>
      <c r="D165" s="85" t="s">
        <v>1298</v>
      </c>
      <c r="E165" s="85">
        <f>'Izvršenje EU projekata'!E71+'Izvršenje EU projekata'!E112+'Izvršenje EU projekata'!E143+'Izvršenje EU projekata'!E168+'Izvršenje EU projekata'!E193+'Izvršenje EU projekata'!E234+'Izvršenje EU projekata'!E275+'Izvršenje EU projekata'!E316+'Izvršenje EU projekata'!E527+'Izvršenje EU projekata'!E357+'Izvršenje EU projekata'!E398</f>
        <v>79.540000000000006</v>
      </c>
      <c r="F165" s="85">
        <f>'Izvršenje EU projekata'!F71+'Izvršenje EU projekata'!F112+'Izvršenje EU projekata'!F143+'Izvršenje EU projekata'!F168+'Izvršenje EU projekata'!F193+'Izvršenje EU projekata'!F234+'Izvršenje EU projekata'!F275+'Izvršenje EU projekata'!F316+'Izvršenje EU projekata'!F527+'Izvršenje EU projekata'!F357+'Izvršenje EU projekata'!F398</f>
        <v>5000</v>
      </c>
      <c r="G165" s="85">
        <f>'Izvršenje EU projekata'!G71+'Izvršenje EU projekata'!G112+'Izvršenje EU projekata'!G143+'Izvršenje EU projekata'!G168+'Izvršenje EU projekata'!G193+'Izvršenje EU projekata'!G234+'Izvršenje EU projekata'!G275+'Izvršenje EU projekata'!G316+'Izvršenje EU projekata'!G527+'Izvršenje EU projekata'!G357+'Izvršenje EU projekata'!G398</f>
        <v>5753</v>
      </c>
      <c r="H165" s="132">
        <f>'Izvršenje EU projekata'!H71+'Izvršenje EU projekata'!H112+'Izvršenje EU projekata'!H143+'Izvršenje EU projekata'!H168+'Izvršenje EU projekata'!H193+'Izvršenje EU projekata'!H234+'Izvršenje EU projekata'!H275+'Izvršenje EU projekata'!H316+'Izvršenje EU projekata'!H527+'Izvršenje EU projekata'!H357+'Izvršenje EU projekata'!H398</f>
        <v>5745.87</v>
      </c>
      <c r="I165" s="173">
        <f t="shared" si="9"/>
        <v>7223.8747799849125</v>
      </c>
      <c r="J165" s="173">
        <f t="shared" si="10"/>
        <v>99.876064661915521</v>
      </c>
    </row>
    <row r="166" spans="1:10" s="109" customFormat="1" ht="15" customHeight="1">
      <c r="A166" s="110"/>
      <c r="B166" s="110"/>
      <c r="C166" s="110">
        <v>3295</v>
      </c>
      <c r="D166" s="85" t="s">
        <v>1284</v>
      </c>
      <c r="E166" s="85">
        <f>'Izvršenje EU projekata'!E72+'Izvršenje EU projekata'!E113+'Izvršenje EU projekata'!E144+'Izvršenje EU projekata'!E169+'Izvršenje EU projekata'!E194+'Izvršenje EU projekata'!E235+'Izvršenje EU projekata'!E276+'Izvršenje EU projekata'!E317+'Izvršenje EU projekata'!E528+'Izvršenje EU projekata'!E358+'Izvršenje EU projekata'!E399</f>
        <v>0</v>
      </c>
      <c r="F166" s="85">
        <f>'Izvršenje EU projekata'!F72+'Izvršenje EU projekata'!F113+'Izvršenje EU projekata'!F144+'Izvršenje EU projekata'!F169+'Izvršenje EU projekata'!F194+'Izvršenje EU projekata'!F235+'Izvršenje EU projekata'!F276+'Izvršenje EU projekata'!F317+'Izvršenje EU projekata'!F528+'Izvršenje EU projekata'!F358+'Izvršenje EU projekata'!F399</f>
        <v>0</v>
      </c>
      <c r="G166" s="85">
        <f>'Izvršenje EU projekata'!G72+'Izvršenje EU projekata'!G113+'Izvršenje EU projekata'!G144+'Izvršenje EU projekata'!G169+'Izvršenje EU projekata'!G194+'Izvršenje EU projekata'!G235+'Izvršenje EU projekata'!G276+'Izvršenje EU projekata'!G317+'Izvršenje EU projekata'!G528+'Izvršenje EU projekata'!G358+'Izvršenje EU projekata'!G399</f>
        <v>0</v>
      </c>
      <c r="H166" s="132">
        <f>'Izvršenje EU projekata'!H72+'Izvršenje EU projekata'!H113+'Izvršenje EU projekata'!H144+'Izvršenje EU projekata'!H169+'Izvršenje EU projekata'!H194+'Izvršenje EU projekata'!H235+'Izvršenje EU projekata'!H276+'Izvršenje EU projekata'!H317+'Izvršenje EU projekata'!H528+'Izvršenje EU projekata'!H358+'Izvršenje EU projekata'!H399</f>
        <v>0</v>
      </c>
      <c r="I166" s="173" t="e">
        <f t="shared" si="9"/>
        <v>#DIV/0!</v>
      </c>
      <c r="J166" s="173" t="e">
        <f t="shared" si="10"/>
        <v>#DIV/0!</v>
      </c>
    </row>
    <row r="167" spans="1:10" s="109" customFormat="1" ht="15" customHeight="1">
      <c r="A167" s="110"/>
      <c r="B167" s="128">
        <v>34</v>
      </c>
      <c r="C167" s="110"/>
      <c r="D167" s="128" t="s">
        <v>1343</v>
      </c>
      <c r="E167" s="82">
        <f>E168</f>
        <v>0</v>
      </c>
      <c r="F167" s="82">
        <f>F168</f>
        <v>0</v>
      </c>
      <c r="G167" s="82">
        <f>G168</f>
        <v>0</v>
      </c>
      <c r="H167" s="111">
        <f>H168</f>
        <v>0</v>
      </c>
      <c r="I167" s="173" t="e">
        <f t="shared" si="9"/>
        <v>#DIV/0!</v>
      </c>
      <c r="J167" s="173" t="e">
        <f t="shared" si="10"/>
        <v>#DIV/0!</v>
      </c>
    </row>
    <row r="168" spans="1:10" s="109" customFormat="1" ht="15.75" customHeight="1">
      <c r="A168" s="110"/>
      <c r="B168" s="110"/>
      <c r="C168" s="110">
        <v>3432</v>
      </c>
      <c r="D168" s="175" t="s">
        <v>1299</v>
      </c>
      <c r="E168" s="85">
        <f>'Izvršenje EU projekata'!E74+'Izvršenje EU projekata'!E196+'Izvršenje EU projekata'!E237+'Izvršenje EU projekata'!E278+'Izvršenje EU projekata'!E319+'Izvršenje EU projekata'!E425+'Izvršenje EU projekata'!E360+'Izvršenje EU projekata'!E401</f>
        <v>0</v>
      </c>
      <c r="F168" s="85">
        <f>'Izvršenje EU projekata'!F74+'Izvršenje EU projekata'!F196+'Izvršenje EU projekata'!F237+'Izvršenje EU projekata'!F278+'Izvršenje EU projekata'!F319+'Izvršenje EU projekata'!F425+'Izvršenje EU projekata'!F360+'Izvršenje EU projekata'!F401</f>
        <v>0</v>
      </c>
      <c r="G168" s="85">
        <f>'Izvršenje EU projekata'!G74+'Izvršenje EU projekata'!G196+'Izvršenje EU projekata'!G237+'Izvršenje EU projekata'!G278+'Izvršenje EU projekata'!G319+'Izvršenje EU projekata'!G425+'Izvršenje EU projekata'!G360+'Izvršenje EU projekata'!G401</f>
        <v>0</v>
      </c>
      <c r="H168" s="132">
        <f>'Izvršenje EU projekata'!H74+'Izvršenje EU projekata'!H196+'Izvršenje EU projekata'!H237+'Izvršenje EU projekata'!H278+'Izvršenje EU projekata'!H319+'Izvršenje EU projekata'!H425+'Izvršenje EU projekata'!H360+'Izvršenje EU projekata'!H401</f>
        <v>0</v>
      </c>
      <c r="I168" s="173" t="e">
        <f t="shared" si="9"/>
        <v>#DIV/0!</v>
      </c>
      <c r="J168" s="173" t="e">
        <f t="shared" si="10"/>
        <v>#DIV/0!</v>
      </c>
    </row>
    <row r="169" spans="1:10" s="109" customFormat="1" ht="15.75" customHeight="1">
      <c r="A169" s="110"/>
      <c r="B169" s="128">
        <v>35</v>
      </c>
      <c r="C169" s="110"/>
      <c r="D169" s="128" t="s">
        <v>1559</v>
      </c>
      <c r="E169" s="82">
        <f>E170</f>
        <v>450745.79</v>
      </c>
      <c r="F169" s="82">
        <f>F170</f>
        <v>0</v>
      </c>
      <c r="G169" s="82">
        <f>G170</f>
        <v>0</v>
      </c>
      <c r="H169" s="111">
        <f>H170</f>
        <v>0</v>
      </c>
      <c r="I169" s="173">
        <f t="shared" si="9"/>
        <v>0</v>
      </c>
      <c r="J169" s="173" t="e">
        <f t="shared" si="10"/>
        <v>#DIV/0!</v>
      </c>
    </row>
    <row r="170" spans="1:10" s="109" customFormat="1" ht="15" customHeight="1">
      <c r="A170" s="110"/>
      <c r="B170" s="110"/>
      <c r="C170" s="110">
        <v>3531</v>
      </c>
      <c r="D170" s="85" t="s">
        <v>1537</v>
      </c>
      <c r="E170" s="85">
        <f>'Izvršenje EU projekata'!E76+'Izvršenje EU projekata'!E198+'Izvršenje EU projekata'!E239+'Izvršenje EU projekata'!E280+'Izvršenje EU projekata'!E321+'Izvršenje EU projekata'!E427+'Izvršenje EU projekata'!E362+'Izvršenje EU projekata'!E403</f>
        <v>450745.79</v>
      </c>
      <c r="F170" s="85">
        <f>'Izvršenje EU projekata'!F76+'Izvršenje EU projekata'!F198+'Izvršenje EU projekata'!F239+'Izvršenje EU projekata'!F280+'Izvršenje EU projekata'!F321+'Izvršenje EU projekata'!F427+'Izvršenje EU projekata'!F362+'Izvršenje EU projekata'!F403</f>
        <v>0</v>
      </c>
      <c r="G170" s="85">
        <f>'Izvršenje EU projekata'!G76+'Izvršenje EU projekata'!G198+'Izvršenje EU projekata'!G239+'Izvršenje EU projekata'!G280+'Izvršenje EU projekata'!G321+'Izvršenje EU projekata'!G427+'Izvršenje EU projekata'!G362+'Izvršenje EU projekata'!G403</f>
        <v>0</v>
      </c>
      <c r="H170" s="132">
        <f>'Izvršenje EU projekata'!H76+'Izvršenje EU projekata'!H198+'Izvršenje EU projekata'!H239+'Izvršenje EU projekata'!H280+'Izvršenje EU projekata'!H321+'Izvršenje EU projekata'!H427+'Izvršenje EU projekata'!H362+'Izvršenje EU projekata'!H403</f>
        <v>0</v>
      </c>
      <c r="I170" s="173">
        <f t="shared" si="9"/>
        <v>0</v>
      </c>
      <c r="J170" s="173" t="e">
        <f t="shared" si="10"/>
        <v>#DIV/0!</v>
      </c>
    </row>
    <row r="171" spans="1:10" s="109" customFormat="1" ht="15" customHeight="1">
      <c r="A171" s="110"/>
      <c r="B171" s="128">
        <v>36</v>
      </c>
      <c r="C171" s="110"/>
      <c r="D171" s="128" t="s">
        <v>1391</v>
      </c>
      <c r="E171" s="82">
        <f>SUM(E172:E174)</f>
        <v>271060.65999999997</v>
      </c>
      <c r="F171" s="82">
        <f>SUM(F172:F174)</f>
        <v>0</v>
      </c>
      <c r="G171" s="82">
        <f>SUM(G172:G174)</f>
        <v>0</v>
      </c>
      <c r="H171" s="111">
        <f>SUM(H172:H174)</f>
        <v>0</v>
      </c>
      <c r="I171" s="173">
        <f t="shared" si="9"/>
        <v>0</v>
      </c>
      <c r="J171" s="173" t="e">
        <f t="shared" si="10"/>
        <v>#DIV/0!</v>
      </c>
    </row>
    <row r="172" spans="1:10" s="109" customFormat="1" ht="15" customHeight="1">
      <c r="A172" s="110"/>
      <c r="B172" s="110"/>
      <c r="C172" s="110">
        <v>3611</v>
      </c>
      <c r="D172" s="85" t="s">
        <v>1538</v>
      </c>
      <c r="E172" s="85">
        <f>'Izvršenje EU projekata'!E78+'Izvršenje EU projekata'!E200+'Izvršenje EU projekata'!E241+'Izvršenje EU projekata'!E282+'Izvršenje EU projekata'!E323+'Izvršenje EU projekata'!E429+'Izvršenje EU projekata'!E364+'Izvršenje EU projekata'!E405</f>
        <v>108395.64</v>
      </c>
      <c r="F172" s="85">
        <f>'Izvršenje EU projekata'!F78+'Izvršenje EU projekata'!F200+'Izvršenje EU projekata'!F241+'Izvršenje EU projekata'!F282+'Izvršenje EU projekata'!F323+'Izvršenje EU projekata'!F429+'Izvršenje EU projekata'!F364+'Izvršenje EU projekata'!F405</f>
        <v>0</v>
      </c>
      <c r="G172" s="85">
        <f>'Izvršenje EU projekata'!G78+'Izvršenje EU projekata'!G200+'Izvršenje EU projekata'!G241+'Izvršenje EU projekata'!G282+'Izvršenje EU projekata'!G323+'Izvršenje EU projekata'!G429+'Izvršenje EU projekata'!G364+'Izvršenje EU projekata'!G405</f>
        <v>0</v>
      </c>
      <c r="H172" s="132">
        <f>'Izvršenje EU projekata'!H78+'Izvršenje EU projekata'!H200+'Izvršenje EU projekata'!H241+'Izvršenje EU projekata'!H282+'Izvršenje EU projekata'!H323+'Izvršenje EU projekata'!H429+'Izvršenje EU projekata'!H364+'Izvršenje EU projekata'!H405</f>
        <v>0</v>
      </c>
      <c r="I172" s="173">
        <f t="shared" si="9"/>
        <v>0</v>
      </c>
      <c r="J172" s="173" t="e">
        <f t="shared" si="10"/>
        <v>#DIV/0!</v>
      </c>
    </row>
    <row r="173" spans="1:10" s="109" customFormat="1" ht="15" customHeight="1">
      <c r="A173" s="110"/>
      <c r="B173" s="110"/>
      <c r="C173" s="110">
        <v>3693</v>
      </c>
      <c r="D173" s="85" t="s">
        <v>1552</v>
      </c>
      <c r="E173" s="85">
        <f>'Izvršenje EU projekata'!E79+'Izvršenje EU projekata'!E201+'Izvršenje EU projekata'!E242+'Izvršenje EU projekata'!E283+'Izvršenje EU projekata'!E324+'Izvršenje EU projekata'!E430+'Izvršenje EU projekata'!E365+'Izvršenje EU projekata'!E406</f>
        <v>162665.01999999999</v>
      </c>
      <c r="F173" s="85">
        <f>'Izvršenje EU projekata'!F79+'Izvršenje EU projekata'!F201+'Izvršenje EU projekata'!F242+'Izvršenje EU projekata'!F283+'Izvršenje EU projekata'!F324+'Izvršenje EU projekata'!F430+'Izvršenje EU projekata'!F365+'Izvršenje EU projekata'!F406</f>
        <v>0</v>
      </c>
      <c r="G173" s="85">
        <f>'Izvršenje EU projekata'!G79+'Izvršenje EU projekata'!G201+'Izvršenje EU projekata'!G242+'Izvršenje EU projekata'!G283+'Izvršenje EU projekata'!G324+'Izvršenje EU projekata'!G430+'Izvršenje EU projekata'!G365+'Izvršenje EU projekata'!G406</f>
        <v>0</v>
      </c>
      <c r="H173" s="132">
        <f>'Izvršenje EU projekata'!H79+'Izvršenje EU projekata'!H201+'Izvršenje EU projekata'!H242+'Izvršenje EU projekata'!H283+'Izvršenje EU projekata'!H324+'Izvršenje EU projekata'!H430+'Izvršenje EU projekata'!H365+'Izvršenje EU projekata'!H406</f>
        <v>0</v>
      </c>
      <c r="I173" s="173">
        <f t="shared" si="9"/>
        <v>0</v>
      </c>
      <c r="J173" s="173" t="e">
        <f t="shared" si="10"/>
        <v>#DIV/0!</v>
      </c>
    </row>
    <row r="174" spans="1:10" s="109" customFormat="1" ht="15" customHeight="1">
      <c r="A174" s="110"/>
      <c r="B174" s="110"/>
      <c r="C174" s="110">
        <v>3694</v>
      </c>
      <c r="D174" s="85" t="s">
        <v>1553</v>
      </c>
      <c r="E174" s="85">
        <f>'Izvršenje EU projekata'!E80+'Izvršenje EU projekata'!E202+'Izvršenje EU projekata'!E243+'Izvršenje EU projekata'!E284+'Izvršenje EU projekata'!E325+'Izvršenje EU projekata'!E431+'Izvršenje EU projekata'!E366+'Izvršenje EU projekata'!E407</f>
        <v>0</v>
      </c>
      <c r="F174" s="85">
        <f>'Izvršenje EU projekata'!F80+'Izvršenje EU projekata'!F202+'Izvršenje EU projekata'!F243+'Izvršenje EU projekata'!F284+'Izvršenje EU projekata'!F325+'Izvršenje EU projekata'!F431+'Izvršenje EU projekata'!F366+'Izvršenje EU projekata'!F407</f>
        <v>0</v>
      </c>
      <c r="G174" s="85">
        <f>'Izvršenje EU projekata'!G80+'Izvršenje EU projekata'!G202+'Izvršenje EU projekata'!G243+'Izvršenje EU projekata'!G284+'Izvršenje EU projekata'!G325+'Izvršenje EU projekata'!G431+'Izvršenje EU projekata'!G366+'Izvršenje EU projekata'!G407</f>
        <v>0</v>
      </c>
      <c r="H174" s="132">
        <f>'Izvršenje EU projekata'!H80+'Izvršenje EU projekata'!H202+'Izvršenje EU projekata'!H243+'Izvršenje EU projekata'!H284+'Izvršenje EU projekata'!H325+'Izvršenje EU projekata'!H431+'Izvršenje EU projekata'!H366+'Izvršenje EU projekata'!H407</f>
        <v>0</v>
      </c>
      <c r="I174" s="173" t="e">
        <f t="shared" si="9"/>
        <v>#DIV/0!</v>
      </c>
      <c r="J174" s="173" t="e">
        <f t="shared" si="10"/>
        <v>#DIV/0!</v>
      </c>
    </row>
    <row r="175" spans="1:10" s="109" customFormat="1" ht="15" customHeight="1">
      <c r="A175" s="110"/>
      <c r="B175" s="128">
        <v>38</v>
      </c>
      <c r="C175" s="110"/>
      <c r="D175" s="128" t="s">
        <v>1352</v>
      </c>
      <c r="E175" s="82">
        <f>E176</f>
        <v>114509.13</v>
      </c>
      <c r="F175" s="82">
        <f>F176</f>
        <v>0</v>
      </c>
      <c r="G175" s="82">
        <f>G176</f>
        <v>0</v>
      </c>
      <c r="H175" s="111">
        <f>H176</f>
        <v>0</v>
      </c>
      <c r="I175" s="173">
        <f t="shared" si="9"/>
        <v>0</v>
      </c>
      <c r="J175" s="173" t="e">
        <f t="shared" si="10"/>
        <v>#DIV/0!</v>
      </c>
    </row>
    <row r="176" spans="1:10" s="109" customFormat="1" ht="15" customHeight="1">
      <c r="A176" s="110"/>
      <c r="B176" s="110"/>
      <c r="C176" s="110">
        <v>3813</v>
      </c>
      <c r="D176" s="85" t="s">
        <v>1539</v>
      </c>
      <c r="E176" s="85">
        <f>'Izvršenje EU projekata'!E82+'Izvršenje EU projekata'!E204+'Izvršenje EU projekata'!E245+'Izvršenje EU projekata'!E286+'Izvršenje EU projekata'!E327+'Izvršenje EU projekata'!E433+'Izvršenje EU projekata'!E368+'Izvršenje EU projekata'!E409</f>
        <v>114509.13</v>
      </c>
      <c r="F176" s="85">
        <f>'Izvršenje EU projekata'!F82+'Izvršenje EU projekata'!F204+'Izvršenje EU projekata'!F245+'Izvršenje EU projekata'!F286+'Izvršenje EU projekata'!F327+'Izvršenje EU projekata'!F433+'Izvršenje EU projekata'!F368+'Izvršenje EU projekata'!F409</f>
        <v>0</v>
      </c>
      <c r="G176" s="85">
        <f>'Izvršenje EU projekata'!G82+'Izvršenje EU projekata'!G204+'Izvršenje EU projekata'!G245+'Izvršenje EU projekata'!G286+'Izvršenje EU projekata'!G327+'Izvršenje EU projekata'!G433+'Izvršenje EU projekata'!G368+'Izvršenje EU projekata'!G409</f>
        <v>0</v>
      </c>
      <c r="H176" s="132">
        <f>'Izvršenje EU projekata'!H82+'Izvršenje EU projekata'!H204+'Izvršenje EU projekata'!H245+'Izvršenje EU projekata'!H286+'Izvršenje EU projekata'!H327+'Izvršenje EU projekata'!H433+'Izvršenje EU projekata'!H368+'Izvršenje EU projekata'!H409</f>
        <v>0</v>
      </c>
      <c r="I176" s="173">
        <f t="shared" si="9"/>
        <v>0</v>
      </c>
      <c r="J176" s="173" t="e">
        <f t="shared" si="10"/>
        <v>#DIV/0!</v>
      </c>
    </row>
    <row r="177" spans="1:10" s="109" customFormat="1" ht="15" customHeight="1">
      <c r="A177" s="128">
        <v>4</v>
      </c>
      <c r="B177" s="110"/>
      <c r="C177" s="110"/>
      <c r="D177" s="128" t="s">
        <v>1345</v>
      </c>
      <c r="E177" s="82">
        <f>E178+E180</f>
        <v>0</v>
      </c>
      <c r="F177" s="82">
        <f>F178+F180</f>
        <v>14000</v>
      </c>
      <c r="G177" s="82">
        <f>G178+G180</f>
        <v>25070</v>
      </c>
      <c r="H177" s="111">
        <f>H178+H180</f>
        <v>24926</v>
      </c>
      <c r="I177" s="173" t="e">
        <f t="shared" si="9"/>
        <v>#DIV/0!</v>
      </c>
      <c r="J177" s="173">
        <f t="shared" si="10"/>
        <v>99.425608296769042</v>
      </c>
    </row>
    <row r="178" spans="1:10" s="109" customFormat="1" ht="15" customHeight="1">
      <c r="A178" s="110"/>
      <c r="B178" s="128">
        <v>41</v>
      </c>
      <c r="C178" s="110"/>
      <c r="D178" s="128" t="s">
        <v>1355</v>
      </c>
      <c r="E178" s="82">
        <f>E179</f>
        <v>0</v>
      </c>
      <c r="F178" s="82">
        <f>F179</f>
        <v>0</v>
      </c>
      <c r="G178" s="82">
        <f>G179</f>
        <v>2400</v>
      </c>
      <c r="H178" s="111">
        <f>H179</f>
        <v>2388.5</v>
      </c>
      <c r="I178" s="173" t="e">
        <f t="shared" si="9"/>
        <v>#DIV/0!</v>
      </c>
      <c r="J178" s="173">
        <f t="shared" si="10"/>
        <v>99.520833333333343</v>
      </c>
    </row>
    <row r="179" spans="1:10" s="109" customFormat="1" ht="15" customHeight="1">
      <c r="A179" s="110"/>
      <c r="B179" s="110"/>
      <c r="C179" s="110">
        <v>4123</v>
      </c>
      <c r="D179" s="85" t="s">
        <v>1310</v>
      </c>
      <c r="E179" s="85">
        <f>'Izvršenje EU projekata'!E85+'Izvršenje EU projekata'!E207+'Izvršenje EU projekata'!E248+'Izvršenje EU projekata'!E289+'Izvršenje EU projekata'!E330+'Izvršenje EU projekata'!E436+'Izvršenje EU projekata'!E371+'Izvršenje EU projekata'!E116+'Izvršenje EU projekata'!E412</f>
        <v>0</v>
      </c>
      <c r="F179" s="85">
        <f>'Izvršenje EU projekata'!F85+'Izvršenje EU projekata'!F207+'Izvršenje EU projekata'!F248+'Izvršenje EU projekata'!F289+'Izvršenje EU projekata'!F330+'Izvršenje EU projekata'!F436+'Izvršenje EU projekata'!F371+'Izvršenje EU projekata'!F116+'Izvršenje EU projekata'!F412</f>
        <v>0</v>
      </c>
      <c r="G179" s="85">
        <f>'Izvršenje EU projekata'!G85+'Izvršenje EU projekata'!G207+'Izvršenje EU projekata'!G248+'Izvršenje EU projekata'!G289+'Izvršenje EU projekata'!G330+'Izvršenje EU projekata'!G436+'Izvršenje EU projekata'!G371+'Izvršenje EU projekata'!G116+'Izvršenje EU projekata'!G412</f>
        <v>2400</v>
      </c>
      <c r="H179" s="132">
        <f>'Izvršenje EU projekata'!H85+'Izvršenje EU projekata'!H207+'Izvršenje EU projekata'!H248+'Izvršenje EU projekata'!H289+'Izvršenje EU projekata'!H330+'Izvršenje EU projekata'!H436+'Izvršenje EU projekata'!H371+'Izvršenje EU projekata'!H116+'Izvršenje EU projekata'!H412</f>
        <v>2388.5</v>
      </c>
      <c r="I179" s="173" t="e">
        <f t="shared" si="9"/>
        <v>#DIV/0!</v>
      </c>
      <c r="J179" s="173">
        <f t="shared" si="10"/>
        <v>99.520833333333343</v>
      </c>
    </row>
    <row r="180" spans="1:10" s="109" customFormat="1" ht="15" customHeight="1">
      <c r="A180" s="110"/>
      <c r="B180" s="128">
        <v>42</v>
      </c>
      <c r="C180" s="110"/>
      <c r="D180" s="128" t="s">
        <v>1346</v>
      </c>
      <c r="E180" s="82">
        <f>SUM(E181:E182)</f>
        <v>0</v>
      </c>
      <c r="F180" s="82">
        <f>SUM(F181:F182)</f>
        <v>14000</v>
      </c>
      <c r="G180" s="82">
        <f>SUM(G181:G182)</f>
        <v>22670</v>
      </c>
      <c r="H180" s="111">
        <f>SUM(H181:H182)</f>
        <v>22537.5</v>
      </c>
      <c r="I180" s="173" t="e">
        <f t="shared" si="9"/>
        <v>#DIV/0!</v>
      </c>
      <c r="J180" s="173">
        <f t="shared" si="10"/>
        <v>99.415527128363479</v>
      </c>
    </row>
    <row r="181" spans="1:10" s="109" customFormat="1" ht="15" customHeight="1">
      <c r="A181" s="110"/>
      <c r="B181" s="110"/>
      <c r="C181" s="110">
        <v>4221</v>
      </c>
      <c r="D181" s="85" t="s">
        <v>1287</v>
      </c>
      <c r="E181" s="85">
        <f>'Izvršenje EU projekata'!E87+'Izvršenje EU projekata'!E209+'Izvršenje EU projekata'!E250+'Izvršenje EU projekata'!E291+'Izvršenje EU projekata'!E332+'Izvršenje EU projekata'!E438+'Izvršenje EU projekata'!E373+'Izvršenje EU projekata'!E118+'Izvršenje EU projekata'!E414</f>
        <v>0</v>
      </c>
      <c r="F181" s="85">
        <f>'Izvršenje EU projekata'!F87+'Izvršenje EU projekata'!F209+'Izvršenje EU projekata'!F250+'Izvršenje EU projekata'!F291+'Izvršenje EU projekata'!F332+'Izvršenje EU projekata'!F438+'Izvršenje EU projekata'!F373+'Izvršenje EU projekata'!F118+'Izvršenje EU projekata'!F414</f>
        <v>0</v>
      </c>
      <c r="G181" s="85">
        <f>'Izvršenje EU projekata'!G87+'Izvršenje EU projekata'!G209+'Izvršenje EU projekata'!G250+'Izvršenje EU projekata'!G291+'Izvršenje EU projekata'!G332+'Izvršenje EU projekata'!G438+'Izvršenje EU projekata'!G373+'Izvršenje EU projekata'!G118+'Izvršenje EU projekata'!G414</f>
        <v>22670</v>
      </c>
      <c r="H181" s="132">
        <f>'Izvršenje EU projekata'!H87+'Izvršenje EU projekata'!H209+'Izvršenje EU projekata'!H250+'Izvršenje EU projekata'!H291+'Izvršenje EU projekata'!H332+'Izvršenje EU projekata'!H438+'Izvršenje EU projekata'!H373+'Izvršenje EU projekata'!H118+'Izvršenje EU projekata'!H414</f>
        <v>22537.5</v>
      </c>
      <c r="I181" s="173" t="e">
        <f t="shared" si="9"/>
        <v>#DIV/0!</v>
      </c>
      <c r="J181" s="173">
        <f t="shared" si="10"/>
        <v>99.415527128363479</v>
      </c>
    </row>
    <row r="182" spans="1:10" s="109" customFormat="1" ht="15" customHeight="1">
      <c r="A182" s="110"/>
      <c r="B182" s="110"/>
      <c r="C182" s="110">
        <v>4227</v>
      </c>
      <c r="D182" s="85" t="s">
        <v>1480</v>
      </c>
      <c r="E182" s="85">
        <f>'Izvršenje EU projekata'!E88+'Izvršenje EU projekata'!E210+'Izvršenje EU projekata'!E251+'Izvršenje EU projekata'!E292+'Izvršenje EU projekata'!E333+'Izvršenje EU projekata'!E439+'Izvršenje EU projekata'!E374+'Izvršenje EU projekata'!E119+'Izvršenje EU projekata'!E415</f>
        <v>0</v>
      </c>
      <c r="F182" s="85">
        <f>'Izvršenje EU projekata'!F88+'Izvršenje EU projekata'!F210+'Izvršenje EU projekata'!F251+'Izvršenje EU projekata'!F292+'Izvršenje EU projekata'!F333+'Izvršenje EU projekata'!F439+'Izvršenje EU projekata'!F374+'Izvršenje EU projekata'!F119+'Izvršenje EU projekata'!F415</f>
        <v>14000</v>
      </c>
      <c r="G182" s="85">
        <f>'Izvršenje EU projekata'!G88+'Izvršenje EU projekata'!G210+'Izvršenje EU projekata'!G251+'Izvršenje EU projekata'!G292+'Izvršenje EU projekata'!G333+'Izvršenje EU projekata'!G439+'Izvršenje EU projekata'!G374+'Izvršenje EU projekata'!G119+'Izvršenje EU projekata'!G415</f>
        <v>0</v>
      </c>
      <c r="H182" s="132">
        <f>'Izvršenje EU projekata'!H88+'Izvršenje EU projekata'!H210+'Izvršenje EU projekata'!H251+'Izvršenje EU projekata'!H292+'Izvršenje EU projekata'!H333+'Izvršenje EU projekata'!H439+'Izvršenje EU projekata'!H374+'Izvršenje EU projekata'!H119+'Izvršenje EU projekata'!H415</f>
        <v>0</v>
      </c>
      <c r="I182" s="173" t="e">
        <f t="shared" si="9"/>
        <v>#DIV/0!</v>
      </c>
      <c r="J182" s="173" t="e">
        <f t="shared" si="10"/>
        <v>#DIV/0!</v>
      </c>
    </row>
    <row r="183" spans="1:10" s="109" customFormat="1" ht="15" customHeight="1">
      <c r="A183" s="321" t="s">
        <v>1471</v>
      </c>
      <c r="B183" s="332"/>
      <c r="C183" s="332"/>
      <c r="D183" s="333"/>
      <c r="E183" s="169">
        <f>E184+E205</f>
        <v>64585.25</v>
      </c>
      <c r="F183" s="169">
        <f>F184+F205</f>
        <v>44735</v>
      </c>
      <c r="G183" s="169">
        <f>G184+G205</f>
        <v>105831</v>
      </c>
      <c r="H183" s="205">
        <f>H184+H205</f>
        <v>106086.5</v>
      </c>
      <c r="I183" s="170">
        <f t="shared" si="9"/>
        <v>164.25809298562751</v>
      </c>
      <c r="J183" s="170">
        <f t="shared" si="10"/>
        <v>100.24142264553863</v>
      </c>
    </row>
    <row r="184" spans="1:10" s="109" customFormat="1" ht="15" customHeight="1">
      <c r="A184" s="128">
        <v>3</v>
      </c>
      <c r="B184" s="110"/>
      <c r="C184" s="53"/>
      <c r="D184" s="53" t="s">
        <v>1358</v>
      </c>
      <c r="E184" s="82">
        <f>E185+E189+E203</f>
        <v>62264.19</v>
      </c>
      <c r="F184" s="82">
        <f>F185+F189+F203</f>
        <v>44735</v>
      </c>
      <c r="G184" s="82">
        <f>G185+G189+G203</f>
        <v>105831</v>
      </c>
      <c r="H184" s="111">
        <f>H185+H189+H203</f>
        <v>106086.5</v>
      </c>
      <c r="I184" s="172">
        <f t="shared" si="9"/>
        <v>170.3812416093424</v>
      </c>
      <c r="J184" s="172">
        <f t="shared" si="10"/>
        <v>100.24142264553863</v>
      </c>
    </row>
    <row r="185" spans="1:10" s="109" customFormat="1" ht="15" customHeight="1">
      <c r="A185" s="110"/>
      <c r="B185" s="128">
        <v>31</v>
      </c>
      <c r="C185" s="53"/>
      <c r="D185" s="53" t="s">
        <v>1320</v>
      </c>
      <c r="E185" s="82">
        <f>SUM(E186:E188)</f>
        <v>52451.570000000007</v>
      </c>
      <c r="F185" s="82">
        <f>SUM(F186:F188)</f>
        <v>42080</v>
      </c>
      <c r="G185" s="82">
        <f>SUM(G186:G188)</f>
        <v>92113</v>
      </c>
      <c r="H185" s="111">
        <f>SUM(H186:H188)</f>
        <v>92385.7</v>
      </c>
      <c r="I185" s="172">
        <f t="shared" si="9"/>
        <v>176.13524247224629</v>
      </c>
      <c r="J185" s="172">
        <f t="shared" si="10"/>
        <v>100.29604941756321</v>
      </c>
    </row>
    <row r="186" spans="1:10" s="109" customFormat="1" ht="15.6" customHeight="1">
      <c r="A186" s="110"/>
      <c r="B186" s="110"/>
      <c r="C186" s="110">
        <v>3111</v>
      </c>
      <c r="D186" s="85" t="s">
        <v>1397</v>
      </c>
      <c r="E186" s="85">
        <f>'Izvršenje EU projekata'!E565+'Izvršenje EU projekata'!E593+'Izvršenje EU projekata'!E621+'Izvršenje EU projekata'!E681+'Izvršenje EU projekata'!E649</f>
        <v>44737.600000000006</v>
      </c>
      <c r="F186" s="85">
        <f>'Izvršenje EU projekata'!F565+'Izvršenje EU projekata'!F593+'Izvršenje EU projekata'!F621+'Izvršenje EU projekata'!F681+'Izvršenje EU projekata'!F649</f>
        <v>34821</v>
      </c>
      <c r="G186" s="85">
        <f>'Izvršenje EU projekata'!G565+'Izvršenje EU projekata'!G593+'Izvršenje EU projekata'!G621+'Izvršenje EU projekata'!G681+'Izvršenje EU projekata'!G649</f>
        <v>78810</v>
      </c>
      <c r="H186" s="132">
        <f>'Izvršenje EU projekata'!H565+'Izvršenje EU projekata'!H593+'Izvršenje EU projekata'!H621+'Izvršenje EU projekata'!H681+'Izvršenje EU projekata'!H649</f>
        <v>79043.44</v>
      </c>
      <c r="I186" s="173">
        <f t="shared" si="9"/>
        <v>176.68234326383174</v>
      </c>
      <c r="J186" s="173">
        <f t="shared" si="10"/>
        <v>100.29620606522016</v>
      </c>
    </row>
    <row r="187" spans="1:10" s="109" customFormat="1" ht="15" customHeight="1">
      <c r="A187" s="110"/>
      <c r="B187" s="110"/>
      <c r="C187" s="110">
        <v>3121</v>
      </c>
      <c r="D187" s="85" t="s">
        <v>1294</v>
      </c>
      <c r="E187" s="85">
        <f>'Izvršenje EU projekata'!E566+'Izvršenje EU projekata'!E594+'Izvršenje EU projekata'!E622+'Izvršenje EU projekata'!E650+'Izvršenje EU projekata'!E650</f>
        <v>332.26</v>
      </c>
      <c r="F187" s="85">
        <f>'Izvršenje EU projekata'!F566+'Izvršenje EU projekata'!F594+'Izvršenje EU projekata'!F622+'Izvršenje EU projekata'!F650+'Izvršenje EU projekata'!F650</f>
        <v>750</v>
      </c>
      <c r="G187" s="85">
        <f>'Izvršenje EU projekata'!G566+'Izvršenje EU projekata'!G594+'Izvršenje EU projekata'!G622+'Izvršenje EU projekata'!G650+'Izvršenje EU projekata'!G650</f>
        <v>300</v>
      </c>
      <c r="H187" s="132">
        <f>'Izvršenje EU projekata'!H566+'Izvršenje EU projekata'!H594+'Izvršenje EU projekata'!H622+'Izvršenje EU projekata'!H650+'Izvršenje EU projekata'!H650</f>
        <v>300</v>
      </c>
      <c r="I187" s="173">
        <f t="shared" si="9"/>
        <v>90.290736170468904</v>
      </c>
      <c r="J187" s="173">
        <f t="shared" si="10"/>
        <v>100</v>
      </c>
    </row>
    <row r="188" spans="1:10" s="109" customFormat="1" ht="15" customHeight="1">
      <c r="A188" s="110"/>
      <c r="B188" s="110"/>
      <c r="C188" s="110">
        <v>3132</v>
      </c>
      <c r="D188" s="85" t="s">
        <v>1356</v>
      </c>
      <c r="E188" s="85">
        <f>'Izvršenje EU projekata'!E567+'Izvršenje EU projekata'!E595+'Izvršenje EU projekata'!E623+'Izvršenje EU projekata'!E682+'Izvršenje EU projekata'!E651</f>
        <v>7381.7100000000009</v>
      </c>
      <c r="F188" s="85">
        <f>'Izvršenje EU projekata'!F567+'Izvršenje EU projekata'!F595+'Izvršenje EU projekata'!F623+'Izvršenje EU projekata'!F682+'Izvršenje EU projekata'!F651</f>
        <v>6509</v>
      </c>
      <c r="G188" s="85">
        <f>'Izvršenje EU projekata'!G567+'Izvršenje EU projekata'!G595+'Izvršenje EU projekata'!G623+'Izvršenje EU projekata'!G682+'Izvršenje EU projekata'!G651</f>
        <v>13003</v>
      </c>
      <c r="H188" s="132">
        <f>'Izvršenje EU projekata'!H567+'Izvršenje EU projekata'!H595+'Izvršenje EU projekata'!H623+'Izvršenje EU projekata'!H682+'Izvršenje EU projekata'!H651</f>
        <v>13042.26</v>
      </c>
      <c r="I188" s="173">
        <f t="shared" si="9"/>
        <v>176.68345139540835</v>
      </c>
      <c r="J188" s="173">
        <f t="shared" si="10"/>
        <v>100.30193032377144</v>
      </c>
    </row>
    <row r="189" spans="1:10" s="109" customFormat="1" ht="15" customHeight="1">
      <c r="A189" s="110"/>
      <c r="B189" s="128">
        <v>32</v>
      </c>
      <c r="C189" s="110"/>
      <c r="D189" s="128" t="s">
        <v>1323</v>
      </c>
      <c r="E189" s="82">
        <f>SUM(E190:E202)</f>
        <v>9812.619999999999</v>
      </c>
      <c r="F189" s="82">
        <f t="shared" ref="F189:H189" si="11">SUM(F190:F202)</f>
        <v>2655</v>
      </c>
      <c r="G189" s="82">
        <f t="shared" si="11"/>
        <v>13718</v>
      </c>
      <c r="H189" s="111">
        <f t="shared" si="11"/>
        <v>13700.8</v>
      </c>
      <c r="I189" s="173">
        <f t="shared" si="9"/>
        <v>139.62427975403105</v>
      </c>
      <c r="J189" s="173">
        <f t="shared" si="10"/>
        <v>99.874617291150301</v>
      </c>
    </row>
    <row r="190" spans="1:10" s="109" customFormat="1" ht="15" customHeight="1">
      <c r="A190" s="110"/>
      <c r="B190" s="110"/>
      <c r="C190" s="110">
        <v>3211</v>
      </c>
      <c r="D190" s="85" t="s">
        <v>1264</v>
      </c>
      <c r="E190" s="85">
        <f>'Izvršenje EU projekata'!E569+'Izvršenje EU projekata'!E597+'Izvršenje EU projekata'!E625+'Izvršenje EU projekata'!E653</f>
        <v>5101.03</v>
      </c>
      <c r="F190" s="85">
        <f>'Izvršenje EU projekata'!F569+'Izvršenje EU projekata'!F597+'Izvršenje EU projekata'!F625+'Izvršenje EU projekata'!F653+'Izvršenje EU projekata'!F653</f>
        <v>2655</v>
      </c>
      <c r="G190" s="85">
        <f>'Izvršenje EU projekata'!G569+'Izvršenje EU projekata'!G597+'Izvršenje EU projekata'!G625+'Izvršenje EU projekata'!G653+'Izvršenje EU projekata'!G653</f>
        <v>9208</v>
      </c>
      <c r="H190" s="132">
        <f>'Izvršenje EU projekata'!H569+'Izvršenje EU projekata'!H597+'Izvršenje EU projekata'!H625+'Izvršenje EU projekata'!H653+'Izvršenje EU projekata'!H653</f>
        <v>9195.73</v>
      </c>
      <c r="I190" s="173">
        <f t="shared" si="9"/>
        <v>180.27202349329451</v>
      </c>
      <c r="J190" s="173">
        <f t="shared" si="10"/>
        <v>99.866746307558643</v>
      </c>
    </row>
    <row r="191" spans="1:10" s="109" customFormat="1" ht="15" customHeight="1">
      <c r="A191" s="110"/>
      <c r="B191" s="110"/>
      <c r="C191" s="110">
        <v>3212</v>
      </c>
      <c r="D191" s="85" t="s">
        <v>1265</v>
      </c>
      <c r="E191" s="85">
        <f>'Izvršenje EU projekata'!E570+'Izvršenje EU projekata'!E598+'Izvršenje EU projekata'!E626+'Izvršenje EU projekata'!E654</f>
        <v>0</v>
      </c>
      <c r="F191" s="85">
        <f>'Izvršenje EU projekata'!F570+'Izvršenje EU projekata'!F598+'Izvršenje EU projekata'!F626+'Izvršenje EU projekata'!F654</f>
        <v>0</v>
      </c>
      <c r="G191" s="85">
        <f>'Izvršenje EU projekata'!G570+'Izvršenje EU projekata'!G598+'Izvršenje EU projekata'!G626+'Izvršenje EU projekata'!G654</f>
        <v>0</v>
      </c>
      <c r="H191" s="132">
        <f>'Izvršenje EU projekata'!H570+'Izvršenje EU projekata'!H598+'Izvršenje EU projekata'!H626+'Izvršenje EU projekata'!H654</f>
        <v>0</v>
      </c>
      <c r="I191" s="173" t="e">
        <f t="shared" si="9"/>
        <v>#DIV/0!</v>
      </c>
      <c r="J191" s="173" t="e">
        <f t="shared" si="10"/>
        <v>#DIV/0!</v>
      </c>
    </row>
    <row r="192" spans="1:10" s="109" customFormat="1" ht="15" customHeight="1">
      <c r="A192" s="110"/>
      <c r="B192" s="110"/>
      <c r="C192" s="110">
        <v>3213</v>
      </c>
      <c r="D192" s="85" t="s">
        <v>1266</v>
      </c>
      <c r="E192" s="85">
        <f>'Izvršenje EU projekata'!E571+'Izvršenje EU projekata'!E599+'Izvršenje EU projekata'!E627+'Izvršenje EU projekata'!E655</f>
        <v>0</v>
      </c>
      <c r="F192" s="85">
        <f>'Izvršenje EU projekata'!F571+'Izvršenje EU projekata'!F599+'Izvršenje EU projekata'!F627+'Izvršenje EU projekata'!F655</f>
        <v>0</v>
      </c>
      <c r="G192" s="85">
        <f>'Izvršenje EU projekata'!G571+'Izvršenje EU projekata'!G599+'Izvršenje EU projekata'!G627+'Izvršenje EU projekata'!G655</f>
        <v>320</v>
      </c>
      <c r="H192" s="132">
        <f>'Izvršenje EU projekata'!H571+'Izvršenje EU projekata'!H599+'Izvršenje EU projekata'!H627+'Izvršenje EU projekata'!H655</f>
        <v>320</v>
      </c>
      <c r="I192" s="173" t="e">
        <f t="shared" si="9"/>
        <v>#DIV/0!</v>
      </c>
      <c r="J192" s="173">
        <f t="shared" si="10"/>
        <v>100</v>
      </c>
    </row>
    <row r="193" spans="1:10" s="109" customFormat="1" ht="15" customHeight="1">
      <c r="A193" s="110"/>
      <c r="B193" s="110"/>
      <c r="C193" s="110">
        <v>3221</v>
      </c>
      <c r="D193" s="85" t="s">
        <v>1267</v>
      </c>
      <c r="E193" s="85">
        <f>'Izvršenje EU projekata'!E572+'Izvršenje EU projekata'!E600+'Izvršenje EU projekata'!E628+'Izvršenje EU projekata'!E656</f>
        <v>0</v>
      </c>
      <c r="F193" s="85">
        <f>'Izvršenje EU projekata'!F572+'Izvršenje EU projekata'!F600+'Izvršenje EU projekata'!F628+'Izvršenje EU projekata'!F656</f>
        <v>0</v>
      </c>
      <c r="G193" s="85">
        <f>'Izvršenje EU projekata'!G572+'Izvršenje EU projekata'!G600+'Izvršenje EU projekata'!G628+'Izvršenje EU projekata'!G656</f>
        <v>0</v>
      </c>
      <c r="H193" s="132">
        <f>'Izvršenje EU projekata'!H572+'Izvršenje EU projekata'!H600+'Izvršenje EU projekata'!H628+'Izvršenje EU projekata'!H656</f>
        <v>0</v>
      </c>
      <c r="I193" s="173" t="e">
        <f t="shared" si="9"/>
        <v>#DIV/0!</v>
      </c>
      <c r="J193" s="173" t="e">
        <f t="shared" si="10"/>
        <v>#DIV/0!</v>
      </c>
    </row>
    <row r="194" spans="1:10" s="109" customFormat="1" ht="15" customHeight="1">
      <c r="A194" s="110"/>
      <c r="B194" s="110"/>
      <c r="C194" s="110">
        <v>3231</v>
      </c>
      <c r="D194" s="85" t="s">
        <v>1272</v>
      </c>
      <c r="E194" s="85">
        <f>'Izvršenje EU projekata'!E573+'Izvršenje EU projekata'!E601+'Izvršenje EU projekata'!E629+'Izvršenje EU projekata'!E657</f>
        <v>630.87</v>
      </c>
      <c r="F194" s="85">
        <f>'Izvršenje EU projekata'!F573+'Izvršenje EU projekata'!F601+'Izvršenje EU projekata'!F629+'Izvršenje EU projekata'!F657</f>
        <v>0</v>
      </c>
      <c r="G194" s="85">
        <f>'Izvršenje EU projekata'!G573+'Izvršenje EU projekata'!G601+'Izvršenje EU projekata'!G629+'Izvršenje EU projekata'!G657</f>
        <v>0</v>
      </c>
      <c r="H194" s="132">
        <f>'Izvršenje EU projekata'!H573+'Izvršenje EU projekata'!H601+'Izvršenje EU projekata'!H629+'Izvršenje EU projekata'!H657</f>
        <v>0</v>
      </c>
      <c r="I194" s="173">
        <f t="shared" si="9"/>
        <v>0</v>
      </c>
      <c r="J194" s="173" t="e">
        <f t="shared" si="10"/>
        <v>#DIV/0!</v>
      </c>
    </row>
    <row r="195" spans="1:10" s="109" customFormat="1" ht="15" customHeight="1">
      <c r="A195" s="110"/>
      <c r="B195" s="110"/>
      <c r="C195" s="110">
        <v>3233</v>
      </c>
      <c r="D195" s="85" t="s">
        <v>1274</v>
      </c>
      <c r="E195" s="85">
        <f>'Izvršenje EU projekata'!E574+'Izvršenje EU projekata'!E602+'Izvršenje EU projekata'!E630+'Izvršenje EU projekata'!E658+'Izvršenje EU projekata'!E668</f>
        <v>4080.72</v>
      </c>
      <c r="F195" s="85">
        <f>'Izvršenje EU projekata'!F574+'Izvršenje EU projekata'!F602+'Izvršenje EU projekata'!F630+'Izvršenje EU projekata'!F658+'Izvršenje EU projekata'!F668</f>
        <v>0</v>
      </c>
      <c r="G195" s="85">
        <f>'Izvršenje EU projekata'!G574+'Izvršenje EU projekata'!G602+'Izvršenje EU projekata'!G630+'Izvršenje EU projekata'!G658+'Izvršenje EU projekata'!G668</f>
        <v>0</v>
      </c>
      <c r="H195" s="132">
        <f>'Izvršenje EU projekata'!H574+'Izvršenje EU projekata'!H602+'Izvršenje EU projekata'!H630+'Izvršenje EU projekata'!H658+'Izvršenje EU projekata'!H668</f>
        <v>0</v>
      </c>
      <c r="I195" s="173">
        <f t="shared" si="9"/>
        <v>0</v>
      </c>
      <c r="J195" s="173" t="e">
        <f t="shared" si="10"/>
        <v>#DIV/0!</v>
      </c>
    </row>
    <row r="196" spans="1:10" s="109" customFormat="1" ht="15" customHeight="1">
      <c r="A196" s="110"/>
      <c r="B196" s="110"/>
      <c r="C196" s="110">
        <v>3235</v>
      </c>
      <c r="D196" s="85" t="s">
        <v>1276</v>
      </c>
      <c r="E196" s="85">
        <f>'Izvršenje EU projekata'!E575+'Izvršenje EU projekata'!E603+'Izvršenje EU projekata'!E631+'Izvršenje EU projekata'!E659</f>
        <v>0</v>
      </c>
      <c r="F196" s="85">
        <f>'Izvršenje EU projekata'!F575+'Izvršenje EU projekata'!F603+'Izvršenje EU projekata'!F631+'Izvršenje EU projekata'!F659</f>
        <v>0</v>
      </c>
      <c r="G196" s="85">
        <f>'Izvršenje EU projekata'!G575+'Izvršenje EU projekata'!G603+'Izvršenje EU projekata'!G631+'Izvršenje EU projekata'!G659</f>
        <v>0</v>
      </c>
      <c r="H196" s="132">
        <f>'Izvršenje EU projekata'!H575+'Izvršenje EU projekata'!H603+'Izvršenje EU projekata'!H631+'Izvršenje EU projekata'!H659</f>
        <v>0</v>
      </c>
      <c r="I196" s="173" t="e">
        <f t="shared" si="9"/>
        <v>#DIV/0!</v>
      </c>
      <c r="J196" s="173" t="e">
        <f t="shared" si="10"/>
        <v>#DIV/0!</v>
      </c>
    </row>
    <row r="197" spans="1:10" s="109" customFormat="1" ht="15" customHeight="1">
      <c r="A197" s="110"/>
      <c r="B197" s="110"/>
      <c r="C197" s="110">
        <v>3237</v>
      </c>
      <c r="D197" s="85" t="s">
        <v>1278</v>
      </c>
      <c r="E197" s="85">
        <f>'Izvršenje EU projekata'!E576+'Izvršenje EU projekata'!E604+'Izvršenje EU projekata'!E632+'Izvršenje EU projekata'!E660+'Izvršenje EU projekata'!E669</f>
        <v>0</v>
      </c>
      <c r="F197" s="85">
        <f>'Izvršenje EU projekata'!F576+'Izvršenje EU projekata'!F604+'Izvršenje EU projekata'!F632+'Izvršenje EU projekata'!F660+'Izvršenje EU projekata'!F669</f>
        <v>0</v>
      </c>
      <c r="G197" s="85">
        <f>'Izvršenje EU projekata'!G576+'Izvršenje EU projekata'!G604+'Izvršenje EU projekata'!G632+'Izvršenje EU projekata'!G660+'Izvršenje EU projekata'!G669</f>
        <v>2230</v>
      </c>
      <c r="H197" s="132">
        <f>'Izvršenje EU projekata'!H576+'Izvršenje EU projekata'!H604+'Izvršenje EU projekata'!H632+'Izvršenje EU projekata'!H660+'Izvršenje EU projekata'!H669</f>
        <v>2226.6999999999998</v>
      </c>
      <c r="I197" s="173" t="e">
        <f t="shared" si="9"/>
        <v>#DIV/0!</v>
      </c>
      <c r="J197" s="173">
        <f t="shared" si="10"/>
        <v>99.852017937219728</v>
      </c>
    </row>
    <row r="198" spans="1:10" s="109" customFormat="1" ht="15" customHeight="1">
      <c r="A198" s="110"/>
      <c r="B198" s="110"/>
      <c r="C198" s="110">
        <v>3238</v>
      </c>
      <c r="D198" s="85" t="s">
        <v>1279</v>
      </c>
      <c r="E198" s="85">
        <f>'Izvršenje EU projekata'!E577+'Izvršenje EU projekata'!E605+'Izvršenje EU projekata'!E633+'Izvršenje EU projekata'!E670+'Izvršenje EU projekata'!E661</f>
        <v>0</v>
      </c>
      <c r="F198" s="85">
        <f>'Izvršenje EU projekata'!F577+'Izvršenje EU projekata'!F605+'Izvršenje EU projekata'!F633+'Izvršenje EU projekata'!F670+'Izvršenje EU projekata'!F661</f>
        <v>0</v>
      </c>
      <c r="G198" s="85">
        <f>'Izvršenje EU projekata'!G577+'Izvršenje EU projekata'!G605+'Izvršenje EU projekata'!G633+'Izvršenje EU projekata'!G670+'Izvršenje EU projekata'!G661</f>
        <v>1330</v>
      </c>
      <c r="H198" s="132">
        <f>'Izvršenje EU projekata'!H577+'Izvršenje EU projekata'!H605+'Izvršenje EU projekata'!H633+'Izvršenje EU projekata'!H670+'Izvršenje EU projekata'!H661</f>
        <v>1330</v>
      </c>
      <c r="I198" s="173" t="e">
        <f t="shared" ref="I198:I261" si="12">H198/E198*100</f>
        <v>#DIV/0!</v>
      </c>
      <c r="J198" s="173">
        <f t="shared" ref="J198:J261" si="13">H198/G198*100</f>
        <v>100</v>
      </c>
    </row>
    <row r="199" spans="1:10" s="109" customFormat="1" ht="15" customHeight="1">
      <c r="A199" s="110"/>
      <c r="B199" s="110"/>
      <c r="C199" s="110">
        <v>3239</v>
      </c>
      <c r="D199" s="85" t="s">
        <v>1280</v>
      </c>
      <c r="E199" s="85">
        <f>'Izvršenje EU projekata'!E578+'Izvršenje EU projekata'!E606+'Izvršenje EU projekata'!E634+'Izvršenje EU projekata'!E662</f>
        <v>0</v>
      </c>
      <c r="F199" s="85">
        <f>'Izvršenje EU projekata'!F578+'Izvršenje EU projekata'!F606+'Izvršenje EU projekata'!F634+'Izvršenje EU projekata'!F662</f>
        <v>0</v>
      </c>
      <c r="G199" s="85">
        <f>'Izvršenje EU projekata'!G578+'Izvršenje EU projekata'!G606+'Izvršenje EU projekata'!G634+'Izvršenje EU projekata'!G662</f>
        <v>0</v>
      </c>
      <c r="H199" s="132">
        <f>'Izvršenje EU projekata'!H578+'Izvršenje EU projekata'!H606+'Izvršenje EU projekata'!H634+'Izvršenje EU projekata'!H662</f>
        <v>0</v>
      </c>
      <c r="I199" s="173" t="e">
        <f t="shared" si="12"/>
        <v>#DIV/0!</v>
      </c>
      <c r="J199" s="173" t="e">
        <f t="shared" si="13"/>
        <v>#DIV/0!</v>
      </c>
    </row>
    <row r="200" spans="1:10" s="109" customFormat="1" ht="15" customHeight="1">
      <c r="A200" s="110"/>
      <c r="B200" s="110"/>
      <c r="C200" s="110">
        <v>3293</v>
      </c>
      <c r="D200" s="85" t="s">
        <v>1298</v>
      </c>
      <c r="E200" s="85">
        <f>'Izvršenje EU projekata'!E579+'Izvršenje EU projekata'!E607+'Izvršenje EU projekata'!E635+'Izvršenje EU projekata'!E663</f>
        <v>0</v>
      </c>
      <c r="F200" s="85">
        <f>'Izvršenje EU projekata'!F579+'Izvršenje EU projekata'!F607+'Izvršenje EU projekata'!F635+'Izvršenje EU projekata'!F663</f>
        <v>0</v>
      </c>
      <c r="G200" s="85">
        <f>'Izvršenje EU projekata'!G579+'Izvršenje EU projekata'!G607+'Izvršenje EU projekata'!G635+'Izvršenje EU projekata'!G663</f>
        <v>460</v>
      </c>
      <c r="H200" s="132">
        <f>'Izvršenje EU projekata'!H579+'Izvršenje EU projekata'!H607+'Izvršenje EU projekata'!H635+'Izvršenje EU projekata'!H663</f>
        <v>457.46</v>
      </c>
      <c r="I200" s="173" t="e">
        <f t="shared" si="12"/>
        <v>#DIV/0!</v>
      </c>
      <c r="J200" s="173">
        <f t="shared" si="13"/>
        <v>99.44782608695651</v>
      </c>
    </row>
    <row r="201" spans="1:10" s="109" customFormat="1" ht="15" customHeight="1">
      <c r="A201" s="110"/>
      <c r="B201" s="110"/>
      <c r="C201" s="110">
        <v>3295</v>
      </c>
      <c r="D201" s="85" t="s">
        <v>1284</v>
      </c>
      <c r="E201" s="85">
        <f>'Izvršenje EU projekata'!E580+'Izvršenje EU projekata'!E608+'Izvršenje EU projekata'!E636+'Izvršenje EU projekata'!E664</f>
        <v>0</v>
      </c>
      <c r="F201" s="85">
        <f>'Izvršenje EU projekata'!F580+'Izvršenje EU projekata'!F608+'Izvršenje EU projekata'!F636+'Izvršenje EU projekata'!F664</f>
        <v>0</v>
      </c>
      <c r="G201" s="85">
        <f>'Izvršenje EU projekata'!G580+'Izvršenje EU projekata'!G608+'Izvršenje EU projekata'!G636+'Izvršenje EU projekata'!G664</f>
        <v>0</v>
      </c>
      <c r="H201" s="132">
        <f>'Izvršenje EU projekata'!H580+'Izvršenje EU projekata'!H608+'Izvršenje EU projekata'!H636+'Izvršenje EU projekata'!H664</f>
        <v>0</v>
      </c>
      <c r="I201" s="173" t="e">
        <f t="shared" si="12"/>
        <v>#DIV/0!</v>
      </c>
      <c r="J201" s="173" t="e">
        <f t="shared" si="13"/>
        <v>#DIV/0!</v>
      </c>
    </row>
    <row r="202" spans="1:10" s="109" customFormat="1" ht="15" customHeight="1">
      <c r="A202" s="110"/>
      <c r="B202" s="110"/>
      <c r="C202" s="110">
        <v>3299</v>
      </c>
      <c r="D202" s="85" t="s">
        <v>1285</v>
      </c>
      <c r="E202" s="85">
        <f>'Izvršenje EU projekata'!E677</f>
        <v>0</v>
      </c>
      <c r="F202" s="85">
        <f>'Izvršenje EU projekata'!F677</f>
        <v>0</v>
      </c>
      <c r="G202" s="85">
        <f>'Izvršenje EU projekata'!G677</f>
        <v>170</v>
      </c>
      <c r="H202" s="132">
        <f>'Izvršenje EU projekata'!H677</f>
        <v>170.91</v>
      </c>
      <c r="I202" s="173" t="e">
        <f t="shared" si="12"/>
        <v>#DIV/0!</v>
      </c>
      <c r="J202" s="173">
        <f t="shared" si="13"/>
        <v>100.53529411764706</v>
      </c>
    </row>
    <row r="203" spans="1:10" s="109" customFormat="1" ht="15" customHeight="1">
      <c r="A203" s="110"/>
      <c r="B203" s="128">
        <v>34</v>
      </c>
      <c r="C203" s="110"/>
      <c r="D203" s="128" t="s">
        <v>1343</v>
      </c>
      <c r="E203" s="85">
        <f>E204</f>
        <v>0</v>
      </c>
      <c r="F203" s="82">
        <f>F204</f>
        <v>0</v>
      </c>
      <c r="G203" s="82">
        <f>G204</f>
        <v>0</v>
      </c>
      <c r="H203" s="111">
        <f>H204</f>
        <v>0</v>
      </c>
      <c r="I203" s="173" t="e">
        <f t="shared" si="12"/>
        <v>#DIV/0!</v>
      </c>
      <c r="J203" s="173" t="e">
        <f t="shared" si="13"/>
        <v>#DIV/0!</v>
      </c>
    </row>
    <row r="204" spans="1:10" s="109" customFormat="1" ht="19.5" customHeight="1">
      <c r="A204" s="110"/>
      <c r="B204" s="110"/>
      <c r="C204" s="110">
        <v>3432</v>
      </c>
      <c r="D204" s="175" t="s">
        <v>1299</v>
      </c>
      <c r="E204" s="85">
        <f>'Izvršenje EU projekata'!E582+'Izvršenje EU projekata'!E610+'Izvršenje EU projekata'!E638</f>
        <v>0</v>
      </c>
      <c r="F204" s="85">
        <f>'Izvršenje EU projekata'!F582+'Izvršenje EU projekata'!F610+'Izvršenje EU projekata'!F638</f>
        <v>0</v>
      </c>
      <c r="G204" s="85">
        <f>'Izvršenje EU projekata'!G582+'Izvršenje EU projekata'!G610+'Izvršenje EU projekata'!G638</f>
        <v>0</v>
      </c>
      <c r="H204" s="132">
        <f>'Izvršenje EU projekata'!H582+'Izvršenje EU projekata'!H610+'Izvršenje EU projekata'!H638</f>
        <v>0</v>
      </c>
      <c r="I204" s="173" t="e">
        <f t="shared" si="12"/>
        <v>#DIV/0!</v>
      </c>
      <c r="J204" s="173" t="e">
        <f t="shared" si="13"/>
        <v>#DIV/0!</v>
      </c>
    </row>
    <row r="205" spans="1:10" s="109" customFormat="1" ht="19.5" customHeight="1">
      <c r="A205" s="128">
        <v>4</v>
      </c>
      <c r="B205" s="110"/>
      <c r="C205" s="110"/>
      <c r="D205" s="128" t="s">
        <v>1345</v>
      </c>
      <c r="E205" s="82">
        <f>E206+E208</f>
        <v>2321.06</v>
      </c>
      <c r="F205" s="82">
        <f>F206+F208</f>
        <v>0</v>
      </c>
      <c r="G205" s="82">
        <f>G206+G208</f>
        <v>0</v>
      </c>
      <c r="H205" s="111">
        <f>H206+H208</f>
        <v>0</v>
      </c>
      <c r="I205" s="173">
        <f t="shared" si="12"/>
        <v>0</v>
      </c>
      <c r="J205" s="173" t="e">
        <f t="shared" si="13"/>
        <v>#DIV/0!</v>
      </c>
    </row>
    <row r="206" spans="1:10" s="109" customFormat="1" ht="19.5" customHeight="1">
      <c r="A206" s="110"/>
      <c r="B206" s="128">
        <v>41</v>
      </c>
      <c r="C206" s="110"/>
      <c r="D206" s="128" t="s">
        <v>1355</v>
      </c>
      <c r="E206" s="82">
        <f>E207</f>
        <v>0</v>
      </c>
      <c r="F206" s="82">
        <f>F207</f>
        <v>0</v>
      </c>
      <c r="G206" s="82">
        <f>G207</f>
        <v>0</v>
      </c>
      <c r="H206" s="111">
        <f>H207</f>
        <v>0</v>
      </c>
      <c r="I206" s="173" t="e">
        <f t="shared" si="12"/>
        <v>#DIV/0!</v>
      </c>
      <c r="J206" s="173" t="e">
        <f t="shared" si="13"/>
        <v>#DIV/0!</v>
      </c>
    </row>
    <row r="207" spans="1:10" s="109" customFormat="1" ht="17.25" customHeight="1">
      <c r="A207" s="110"/>
      <c r="B207" s="110"/>
      <c r="C207" s="110">
        <v>4123</v>
      </c>
      <c r="D207" s="175" t="s">
        <v>1310</v>
      </c>
      <c r="E207" s="85">
        <f>'Izvršenje EU projekata'!E585+'Izvršenje EU projekata'!E613+'Izvršenje EU projekata'!E641</f>
        <v>0</v>
      </c>
      <c r="F207" s="85">
        <f>'Izvršenje EU projekata'!F585+'Izvršenje EU projekata'!F613+'Izvršenje EU projekata'!F641</f>
        <v>0</v>
      </c>
      <c r="G207" s="85">
        <f>'Izvršenje EU projekata'!G585+'Izvršenje EU projekata'!G613+'Izvršenje EU projekata'!G641</f>
        <v>0</v>
      </c>
      <c r="H207" s="132">
        <f>'Izvršenje EU projekata'!H585+'Izvršenje EU projekata'!H613+'Izvršenje EU projekata'!H641</f>
        <v>0</v>
      </c>
      <c r="I207" s="173" t="e">
        <f t="shared" si="12"/>
        <v>#DIV/0!</v>
      </c>
      <c r="J207" s="173" t="e">
        <f t="shared" si="13"/>
        <v>#DIV/0!</v>
      </c>
    </row>
    <row r="208" spans="1:10" s="109" customFormat="1" ht="17.25" customHeight="1">
      <c r="A208" s="110"/>
      <c r="B208" s="128">
        <v>42</v>
      </c>
      <c r="C208" s="110"/>
      <c r="D208" s="128" t="s">
        <v>1346</v>
      </c>
      <c r="E208" s="82">
        <f>SUM(E209:E211)</f>
        <v>2321.06</v>
      </c>
      <c r="F208" s="82">
        <f>SUM(F209:F211)</f>
        <v>0</v>
      </c>
      <c r="G208" s="82">
        <f>SUM(G209:G211)</f>
        <v>0</v>
      </c>
      <c r="H208" s="111">
        <f>SUM(H209:H211)</f>
        <v>0</v>
      </c>
      <c r="I208" s="173">
        <f t="shared" si="12"/>
        <v>0</v>
      </c>
      <c r="J208" s="173" t="e">
        <f t="shared" si="13"/>
        <v>#DIV/0!</v>
      </c>
    </row>
    <row r="209" spans="1:10" s="109" customFormat="1" ht="15" customHeight="1">
      <c r="A209" s="110"/>
      <c r="B209" s="110"/>
      <c r="C209" s="110">
        <v>4221</v>
      </c>
      <c r="D209" s="85" t="s">
        <v>1287</v>
      </c>
      <c r="E209" s="85">
        <f>'Izvršenje EU projekata'!E587+'Izvršenje EU projekata'!E615+'Izvršenje EU projekata'!E643</f>
        <v>0</v>
      </c>
      <c r="F209" s="85">
        <f>'Izvršenje EU projekata'!F587+'Izvršenje EU projekata'!F615+'Izvršenje EU projekata'!F643</f>
        <v>0</v>
      </c>
      <c r="G209" s="85">
        <f>'Izvršenje EU projekata'!G587+'Izvršenje EU projekata'!G615+'Izvršenje EU projekata'!G643</f>
        <v>0</v>
      </c>
      <c r="H209" s="132">
        <f>'Izvršenje EU projekata'!H587+'Izvršenje EU projekata'!H615+'Izvršenje EU projekata'!H643</f>
        <v>0</v>
      </c>
      <c r="I209" s="173" t="e">
        <f t="shared" si="12"/>
        <v>#DIV/0!</v>
      </c>
      <c r="J209" s="173" t="e">
        <f t="shared" si="13"/>
        <v>#DIV/0!</v>
      </c>
    </row>
    <row r="210" spans="1:10" s="109" customFormat="1" ht="15" customHeight="1">
      <c r="A210" s="110"/>
      <c r="B210" s="110"/>
      <c r="C210" s="110">
        <v>4227</v>
      </c>
      <c r="D210" s="85" t="s">
        <v>1593</v>
      </c>
      <c r="E210" s="85">
        <f>'Izvršenje EU projekata'!E588+'Izvršenje EU projekata'!E616+'Izvršenje EU projekata'!E644+'Izvršenje EU projekata'!E673</f>
        <v>2321.06</v>
      </c>
      <c r="F210" s="85">
        <f>'Izvršenje EU projekata'!F588+'Izvršenje EU projekata'!F616+'Izvršenje EU projekata'!F644+'Izvršenje EU projekata'!F673</f>
        <v>0</v>
      </c>
      <c r="G210" s="85">
        <f>'Izvršenje EU projekata'!G588+'Izvršenje EU projekata'!G616+'Izvršenje EU projekata'!G644+'Izvršenje EU projekata'!G673</f>
        <v>0</v>
      </c>
      <c r="H210" s="132">
        <f>'Izvršenje EU projekata'!H588+'Izvršenje EU projekata'!H616+'Izvršenje EU projekata'!H644+'Izvršenje EU projekata'!H673</f>
        <v>0</v>
      </c>
      <c r="I210" s="173">
        <f t="shared" si="12"/>
        <v>0</v>
      </c>
      <c r="J210" s="173" t="e">
        <f t="shared" si="13"/>
        <v>#DIV/0!</v>
      </c>
    </row>
    <row r="211" spans="1:10" s="109" customFormat="1" ht="15" customHeight="1">
      <c r="A211" s="110"/>
      <c r="B211" s="110"/>
      <c r="C211" s="110">
        <v>4262</v>
      </c>
      <c r="D211" s="85" t="s">
        <v>1498</v>
      </c>
      <c r="E211" s="85">
        <f>'Izvršenje EU projekata'!E589+'Izvršenje EU projekata'!E617+'Izvršenje EU projekata'!E645</f>
        <v>0</v>
      </c>
      <c r="F211" s="85">
        <f>'Izvršenje EU projekata'!F589+'Izvršenje EU projekata'!F617+'Izvršenje EU projekata'!F645</f>
        <v>0</v>
      </c>
      <c r="G211" s="85">
        <f>'Izvršenje EU projekata'!G589+'Izvršenje EU projekata'!G617+'Izvršenje EU projekata'!G645</f>
        <v>0</v>
      </c>
      <c r="H211" s="132">
        <f>'Izvršenje EU projekata'!H589+'Izvršenje EU projekata'!H617+'Izvršenje EU projekata'!H645</f>
        <v>0</v>
      </c>
      <c r="I211" s="173" t="e">
        <f t="shared" si="12"/>
        <v>#DIV/0!</v>
      </c>
      <c r="J211" s="173" t="e">
        <f t="shared" si="13"/>
        <v>#DIV/0!</v>
      </c>
    </row>
    <row r="212" spans="1:10" s="109" customFormat="1" ht="15" customHeight="1">
      <c r="A212" s="321" t="s">
        <v>522</v>
      </c>
      <c r="B212" s="332"/>
      <c r="C212" s="332"/>
      <c r="D212" s="333"/>
      <c r="E212" s="169">
        <f>E213+E236</f>
        <v>125148.84999999999</v>
      </c>
      <c r="F212" s="169">
        <f>F213+F236</f>
        <v>6221</v>
      </c>
      <c r="G212" s="169">
        <f>G213+G236</f>
        <v>12592</v>
      </c>
      <c r="H212" s="205">
        <f>H213+H236</f>
        <v>12588.11</v>
      </c>
      <c r="I212" s="170">
        <f t="shared" si="12"/>
        <v>10.058510325903915</v>
      </c>
      <c r="J212" s="170">
        <f t="shared" si="13"/>
        <v>99.969107369758575</v>
      </c>
    </row>
    <row r="213" spans="1:10" s="109" customFormat="1" ht="15" customHeight="1">
      <c r="A213" s="128">
        <v>3</v>
      </c>
      <c r="B213" s="110"/>
      <c r="C213" s="53"/>
      <c r="D213" s="53" t="s">
        <v>1358</v>
      </c>
      <c r="E213" s="82">
        <f>E214+E218</f>
        <v>125148.84999999999</v>
      </c>
      <c r="F213" s="82">
        <f>F214+F218</f>
        <v>6221</v>
      </c>
      <c r="G213" s="82">
        <f>G214+G218</f>
        <v>12592</v>
      </c>
      <c r="H213" s="111">
        <f>H214+H218</f>
        <v>12588.11</v>
      </c>
      <c r="I213" s="172">
        <f t="shared" si="12"/>
        <v>10.058510325903915</v>
      </c>
      <c r="J213" s="172">
        <f t="shared" si="13"/>
        <v>99.969107369758575</v>
      </c>
    </row>
    <row r="214" spans="1:10" s="109" customFormat="1" ht="15" customHeight="1">
      <c r="A214" s="110"/>
      <c r="B214" s="128">
        <v>31</v>
      </c>
      <c r="C214" s="53"/>
      <c r="D214" s="53" t="s">
        <v>1320</v>
      </c>
      <c r="E214" s="82">
        <f>SUM(E215:E217)</f>
        <v>34343.83</v>
      </c>
      <c r="F214" s="82">
        <f>SUM(F215:F217)</f>
        <v>5371</v>
      </c>
      <c r="G214" s="82">
        <f>SUM(G215:G217)</f>
        <v>12412</v>
      </c>
      <c r="H214" s="111">
        <f>SUM(H215:H217)</f>
        <v>12412.03</v>
      </c>
      <c r="I214" s="172">
        <f t="shared" si="12"/>
        <v>36.140494522596924</v>
      </c>
      <c r="J214" s="172">
        <f t="shared" si="13"/>
        <v>100.00024170157913</v>
      </c>
    </row>
    <row r="215" spans="1:10" s="109" customFormat="1" ht="15" customHeight="1">
      <c r="A215" s="110"/>
      <c r="B215" s="110"/>
      <c r="C215" s="110">
        <v>3111</v>
      </c>
      <c r="D215" s="85" t="s">
        <v>1397</v>
      </c>
      <c r="E215" s="85">
        <f>'Izvršenje EU projekata'!E687+'Izvršenje EU projekata'!E705</f>
        <v>29479.68</v>
      </c>
      <c r="F215" s="85">
        <f>'Izvršenje EU projekata'!F687+'Izvršenje EU projekata'!F705</f>
        <v>5150</v>
      </c>
      <c r="G215" s="85">
        <f>'Izvršenje EU projekata'!G687+'Izvršenje EU projekata'!G705</f>
        <v>10654</v>
      </c>
      <c r="H215" s="132">
        <f>'Izvršenje EU projekata'!H687+'Izvršenje EU projekata'!H705</f>
        <v>10654.11</v>
      </c>
      <c r="I215" s="173">
        <f t="shared" si="12"/>
        <v>36.140521199687385</v>
      </c>
      <c r="J215" s="173">
        <f t="shared" si="13"/>
        <v>100.00103247606533</v>
      </c>
    </row>
    <row r="216" spans="1:10" s="109" customFormat="1" ht="15" customHeight="1">
      <c r="A216" s="110"/>
      <c r="B216" s="110"/>
      <c r="C216" s="110">
        <v>3121</v>
      </c>
      <c r="D216" s="85" t="s">
        <v>1294</v>
      </c>
      <c r="E216" s="85">
        <f>'Izvršenje EU projekata'!E688+'Izvršenje EU projekata'!E706</f>
        <v>0</v>
      </c>
      <c r="F216" s="85">
        <f>'Izvršenje EU projekata'!F688+'Izvršenje EU projekata'!F706</f>
        <v>0</v>
      </c>
      <c r="G216" s="85">
        <f>'Izvršenje EU projekata'!G688+'Izvršenje EU projekata'!G706</f>
        <v>0</v>
      </c>
      <c r="H216" s="132">
        <f>'Izvršenje EU projekata'!H688+'Izvršenje EU projekata'!H706</f>
        <v>0</v>
      </c>
      <c r="I216" s="173" t="e">
        <f t="shared" si="12"/>
        <v>#DIV/0!</v>
      </c>
      <c r="J216" s="173" t="e">
        <f t="shared" si="13"/>
        <v>#DIV/0!</v>
      </c>
    </row>
    <row r="217" spans="1:10" s="109" customFormat="1" ht="15" customHeight="1">
      <c r="A217" s="110"/>
      <c r="B217" s="110"/>
      <c r="C217" s="110">
        <v>3132</v>
      </c>
      <c r="D217" s="85" t="s">
        <v>1356</v>
      </c>
      <c r="E217" s="85">
        <f>'Izvršenje EU projekata'!E689+'Izvršenje EU projekata'!E707</f>
        <v>4864.1499999999996</v>
      </c>
      <c r="F217" s="85">
        <f>'Izvršenje EU projekata'!F689+'Izvršenje EU projekata'!F707</f>
        <v>221</v>
      </c>
      <c r="G217" s="85">
        <f>'Izvršenje EU projekata'!G689+'Izvršenje EU projekata'!G707</f>
        <v>1758</v>
      </c>
      <c r="H217" s="132">
        <f>'Izvršenje EU projekata'!H689+'Izvršenje EU projekata'!H707</f>
        <v>1757.92</v>
      </c>
      <c r="I217" s="173">
        <f t="shared" si="12"/>
        <v>36.140332843353931</v>
      </c>
      <c r="J217" s="173">
        <f t="shared" si="13"/>
        <v>99.995449374288967</v>
      </c>
    </row>
    <row r="218" spans="1:10" s="109" customFormat="1" ht="15" customHeight="1">
      <c r="A218" s="110"/>
      <c r="B218" s="128">
        <v>32</v>
      </c>
      <c r="C218" s="110"/>
      <c r="D218" s="128" t="s">
        <v>1323</v>
      </c>
      <c r="E218" s="129">
        <f>SUM(E219:E235)</f>
        <v>90805.01999999999</v>
      </c>
      <c r="F218" s="129">
        <f>SUM(F219:F235)</f>
        <v>850</v>
      </c>
      <c r="G218" s="129">
        <f>SUM(G219:G235)</f>
        <v>180</v>
      </c>
      <c r="H218" s="130">
        <f>SUM(H219:H235)</f>
        <v>176.08</v>
      </c>
      <c r="I218" s="173">
        <f t="shared" si="12"/>
        <v>0.19390998427179471</v>
      </c>
      <c r="J218" s="173">
        <f t="shared" si="13"/>
        <v>97.822222222222237</v>
      </c>
    </row>
    <row r="219" spans="1:10" s="109" customFormat="1" ht="15" customHeight="1">
      <c r="A219" s="110"/>
      <c r="B219" s="110"/>
      <c r="C219" s="110">
        <v>3211</v>
      </c>
      <c r="D219" s="85" t="s">
        <v>1264</v>
      </c>
      <c r="E219" s="85">
        <f>'Izvršenje EU projekata'!E691+'Izvršenje EU projekata'!E709</f>
        <v>3217.07</v>
      </c>
      <c r="F219" s="85">
        <f>'Izvršenje EU projekata'!F691+'Izvršenje EU projekata'!F709</f>
        <v>850</v>
      </c>
      <c r="G219" s="85">
        <f>'Izvršenje EU projekata'!G691+'Izvršenje EU projekata'!G709</f>
        <v>0</v>
      </c>
      <c r="H219" s="132">
        <f>'Izvršenje EU projekata'!H691+'Izvršenje EU projekata'!H709</f>
        <v>0</v>
      </c>
      <c r="I219" s="173">
        <f t="shared" si="12"/>
        <v>0</v>
      </c>
      <c r="J219" s="173" t="e">
        <f t="shared" si="13"/>
        <v>#DIV/0!</v>
      </c>
    </row>
    <row r="220" spans="1:10" s="109" customFormat="1" ht="15" customHeight="1">
      <c r="A220" s="110"/>
      <c r="B220" s="110"/>
      <c r="C220" s="110">
        <v>3212</v>
      </c>
      <c r="D220" s="85" t="s">
        <v>1265</v>
      </c>
      <c r="E220" s="85">
        <f>'Izvršenje EU projekata'!E692+'Izvršenje EU projekata'!E710</f>
        <v>0</v>
      </c>
      <c r="F220" s="85">
        <f>'Izvršenje EU projekata'!F692+'Izvršenje EU projekata'!F710</f>
        <v>0</v>
      </c>
      <c r="G220" s="85">
        <f>'Izvršenje EU projekata'!G692+'Izvršenje EU projekata'!G710</f>
        <v>180</v>
      </c>
      <c r="H220" s="132">
        <f>'Izvršenje EU projekata'!H692+'Izvršenje EU projekata'!H710</f>
        <v>176.08</v>
      </c>
      <c r="I220" s="173" t="e">
        <f t="shared" si="12"/>
        <v>#DIV/0!</v>
      </c>
      <c r="J220" s="173">
        <f t="shared" si="13"/>
        <v>97.822222222222237</v>
      </c>
    </row>
    <row r="221" spans="1:10" s="109" customFormat="1" ht="15" customHeight="1">
      <c r="A221" s="110"/>
      <c r="B221" s="110"/>
      <c r="C221" s="110">
        <v>3213</v>
      </c>
      <c r="D221" s="85" t="s">
        <v>1266</v>
      </c>
      <c r="E221" s="85">
        <f>'Izvršenje EU projekata'!E693+'Izvršenje EU projekata'!E711</f>
        <v>2396.5</v>
      </c>
      <c r="F221" s="85">
        <f>'Izvršenje EU projekata'!F693+'Izvršenje EU projekata'!F711</f>
        <v>0</v>
      </c>
      <c r="G221" s="85">
        <f>'Izvršenje EU projekata'!G693+'Izvršenje EU projekata'!G711</f>
        <v>0</v>
      </c>
      <c r="H221" s="132">
        <f>'Izvršenje EU projekata'!H693+'Izvršenje EU projekata'!H711</f>
        <v>0</v>
      </c>
      <c r="I221" s="173">
        <f t="shared" si="12"/>
        <v>0</v>
      </c>
      <c r="J221" s="173" t="e">
        <f t="shared" si="13"/>
        <v>#DIV/0!</v>
      </c>
    </row>
    <row r="222" spans="1:10" s="115" customFormat="1" ht="16.2" customHeight="1">
      <c r="A222" s="110"/>
      <c r="B222" s="110"/>
      <c r="C222" s="110">
        <v>3221</v>
      </c>
      <c r="D222" s="85" t="s">
        <v>1267</v>
      </c>
      <c r="E222" s="85">
        <f>'Izvršenje EU projekata'!E712</f>
        <v>0</v>
      </c>
      <c r="F222" s="85">
        <f>'Izvršenje EU projekata'!F712</f>
        <v>0</v>
      </c>
      <c r="G222" s="85">
        <f>'Izvršenje EU projekata'!G712</f>
        <v>0</v>
      </c>
      <c r="H222" s="132">
        <f>'Izvršenje EU projekata'!H712</f>
        <v>0</v>
      </c>
      <c r="I222" s="185" t="e">
        <f t="shared" si="12"/>
        <v>#DIV/0!</v>
      </c>
      <c r="J222" s="185" t="e">
        <f t="shared" si="13"/>
        <v>#DIV/0!</v>
      </c>
    </row>
    <row r="223" spans="1:10" s="115" customFormat="1" ht="13.2">
      <c r="A223" s="110"/>
      <c r="B223" s="110"/>
      <c r="C223" s="110">
        <v>3222</v>
      </c>
      <c r="D223" s="85" t="s">
        <v>1268</v>
      </c>
      <c r="E223" s="85">
        <f>'Izvršenje EU projekata'!E713</f>
        <v>0</v>
      </c>
      <c r="F223" s="85">
        <f>'Izvršenje EU projekata'!F713</f>
        <v>0</v>
      </c>
      <c r="G223" s="85">
        <f>'Izvršenje EU projekata'!G713</f>
        <v>0</v>
      </c>
      <c r="H223" s="132">
        <f>'Izvršenje EU projekata'!H713</f>
        <v>0</v>
      </c>
      <c r="I223" s="185" t="e">
        <f t="shared" si="12"/>
        <v>#DIV/0!</v>
      </c>
      <c r="J223" s="185" t="e">
        <f t="shared" si="13"/>
        <v>#DIV/0!</v>
      </c>
    </row>
    <row r="224" spans="1:10" s="115" customFormat="1" ht="15" customHeight="1">
      <c r="A224" s="110"/>
      <c r="B224" s="110"/>
      <c r="C224" s="110">
        <v>3223</v>
      </c>
      <c r="D224" s="85" t="s">
        <v>1269</v>
      </c>
      <c r="E224" s="85">
        <f>'Izvršenje EU projekata'!E714</f>
        <v>0</v>
      </c>
      <c r="F224" s="85">
        <f>'Izvršenje EU projekata'!F714</f>
        <v>0</v>
      </c>
      <c r="G224" s="85">
        <f>'Izvršenje EU projekata'!G714</f>
        <v>0</v>
      </c>
      <c r="H224" s="132">
        <f>'Izvršenje EU projekata'!H714</f>
        <v>0</v>
      </c>
      <c r="I224" s="185" t="e">
        <f t="shared" si="12"/>
        <v>#DIV/0!</v>
      </c>
      <c r="J224" s="185" t="e">
        <f t="shared" si="13"/>
        <v>#DIV/0!</v>
      </c>
    </row>
    <row r="225" spans="1:10" s="115" customFormat="1" ht="15" customHeight="1">
      <c r="A225" s="110"/>
      <c r="B225" s="110"/>
      <c r="C225" s="110">
        <v>3224</v>
      </c>
      <c r="D225" s="85" t="s">
        <v>1270</v>
      </c>
      <c r="E225" s="85">
        <f>'Izvršenje EU projekata'!E715</f>
        <v>0</v>
      </c>
      <c r="F225" s="85">
        <f>'Izvršenje EU projekata'!F715</f>
        <v>0</v>
      </c>
      <c r="G225" s="85">
        <f>'Izvršenje EU projekata'!G715</f>
        <v>0</v>
      </c>
      <c r="H225" s="132">
        <f>'Izvršenje EU projekata'!H715</f>
        <v>0</v>
      </c>
      <c r="I225" s="185" t="e">
        <f t="shared" si="12"/>
        <v>#DIV/0!</v>
      </c>
      <c r="J225" s="185" t="e">
        <f t="shared" si="13"/>
        <v>#DIV/0!</v>
      </c>
    </row>
    <row r="226" spans="1:10" s="109" customFormat="1" ht="15" customHeight="1">
      <c r="A226" s="110"/>
      <c r="B226" s="110"/>
      <c r="C226" s="110">
        <v>3231</v>
      </c>
      <c r="D226" s="85" t="s">
        <v>1272</v>
      </c>
      <c r="E226" s="85">
        <f>'Izvršenje EU projekata'!E694+'Izvršenje EU projekata'!E716</f>
        <v>0</v>
      </c>
      <c r="F226" s="85">
        <f>'Izvršenje EU projekata'!F694+'Izvršenje EU projekata'!F716</f>
        <v>0</v>
      </c>
      <c r="G226" s="85">
        <f>'Izvršenje EU projekata'!G694+'Izvršenje EU projekata'!G716</f>
        <v>0</v>
      </c>
      <c r="H226" s="132">
        <f>'Izvršenje EU projekata'!H694+'Izvršenje EU projekata'!H716</f>
        <v>0</v>
      </c>
      <c r="I226" s="173" t="e">
        <f t="shared" si="12"/>
        <v>#DIV/0!</v>
      </c>
      <c r="J226" s="173" t="e">
        <f t="shared" si="13"/>
        <v>#DIV/0!</v>
      </c>
    </row>
    <row r="227" spans="1:10" s="115" customFormat="1" ht="15" customHeight="1">
      <c r="A227" s="110"/>
      <c r="B227" s="110"/>
      <c r="C227" s="110">
        <v>3232</v>
      </c>
      <c r="D227" s="85" t="s">
        <v>1509</v>
      </c>
      <c r="E227" s="85">
        <f>'Izvršenje EU projekata'!E717</f>
        <v>0</v>
      </c>
      <c r="F227" s="85">
        <f>'Izvršenje EU projekata'!F717</f>
        <v>0</v>
      </c>
      <c r="G227" s="85">
        <f>'Izvršenje EU projekata'!G717</f>
        <v>0</v>
      </c>
      <c r="H227" s="132">
        <f>'Izvršenje EU projekata'!H717</f>
        <v>0</v>
      </c>
      <c r="I227" s="185" t="e">
        <f t="shared" si="12"/>
        <v>#DIV/0!</v>
      </c>
      <c r="J227" s="185" t="e">
        <f t="shared" si="13"/>
        <v>#DIV/0!</v>
      </c>
    </row>
    <row r="228" spans="1:10" s="115" customFormat="1" ht="15" customHeight="1">
      <c r="A228" s="110"/>
      <c r="B228" s="110"/>
      <c r="C228" s="110">
        <v>3233</v>
      </c>
      <c r="D228" s="85" t="s">
        <v>1274</v>
      </c>
      <c r="E228" s="85">
        <f>'Izvršenje EU projekata'!E718</f>
        <v>0</v>
      </c>
      <c r="F228" s="85">
        <f>'Izvršenje EU projekata'!F718</f>
        <v>0</v>
      </c>
      <c r="G228" s="85">
        <f>'Izvršenje EU projekata'!G718</f>
        <v>0</v>
      </c>
      <c r="H228" s="132">
        <f>'Izvršenje EU projekata'!H718</f>
        <v>0</v>
      </c>
      <c r="I228" s="185" t="e">
        <f t="shared" si="12"/>
        <v>#DIV/0!</v>
      </c>
      <c r="J228" s="185" t="e">
        <f t="shared" si="13"/>
        <v>#DIV/0!</v>
      </c>
    </row>
    <row r="229" spans="1:10" s="115" customFormat="1" ht="15" customHeight="1">
      <c r="A229" s="110"/>
      <c r="B229" s="110"/>
      <c r="C229" s="110">
        <v>3234</v>
      </c>
      <c r="D229" s="85" t="s">
        <v>1275</v>
      </c>
      <c r="E229" s="85">
        <f>'Izvršenje EU projekata'!E719</f>
        <v>0</v>
      </c>
      <c r="F229" s="85">
        <f>'Izvršenje EU projekata'!F719</f>
        <v>0</v>
      </c>
      <c r="G229" s="85">
        <f>'Izvršenje EU projekata'!G719</f>
        <v>0</v>
      </c>
      <c r="H229" s="132">
        <f>'Izvršenje EU projekata'!H719</f>
        <v>0</v>
      </c>
      <c r="I229" s="185" t="e">
        <f t="shared" si="12"/>
        <v>#DIV/0!</v>
      </c>
      <c r="J229" s="185" t="e">
        <f t="shared" si="13"/>
        <v>#DIV/0!</v>
      </c>
    </row>
    <row r="230" spans="1:10" s="115" customFormat="1" ht="15" customHeight="1">
      <c r="A230" s="110"/>
      <c r="B230" s="110"/>
      <c r="C230" s="110">
        <v>3235</v>
      </c>
      <c r="D230" s="85" t="s">
        <v>1276</v>
      </c>
      <c r="E230" s="85">
        <f>'Izvršenje EU projekata'!E720</f>
        <v>0</v>
      </c>
      <c r="F230" s="85">
        <f>'Izvršenje EU projekata'!F720</f>
        <v>0</v>
      </c>
      <c r="G230" s="85">
        <f>'Izvršenje EU projekata'!G720</f>
        <v>0</v>
      </c>
      <c r="H230" s="132">
        <f>'Izvršenje EU projekata'!H720</f>
        <v>0</v>
      </c>
      <c r="I230" s="185" t="e">
        <f t="shared" si="12"/>
        <v>#DIV/0!</v>
      </c>
      <c r="J230" s="185" t="e">
        <f t="shared" si="13"/>
        <v>#DIV/0!</v>
      </c>
    </row>
    <row r="231" spans="1:10" s="115" customFormat="1" ht="15" customHeight="1">
      <c r="A231" s="110"/>
      <c r="B231" s="110"/>
      <c r="C231" s="110">
        <v>3237</v>
      </c>
      <c r="D231" s="85" t="s">
        <v>1278</v>
      </c>
      <c r="E231" s="85">
        <f>'Izvršenje EU projekata'!E721</f>
        <v>0</v>
      </c>
      <c r="F231" s="85">
        <f>'Izvršenje EU projekata'!F721</f>
        <v>0</v>
      </c>
      <c r="G231" s="85">
        <f>'Izvršenje EU projekata'!G721</f>
        <v>0</v>
      </c>
      <c r="H231" s="132">
        <f>'Izvršenje EU projekata'!H721</f>
        <v>0</v>
      </c>
      <c r="I231" s="185" t="e">
        <f t="shared" si="12"/>
        <v>#DIV/0!</v>
      </c>
      <c r="J231" s="185" t="e">
        <f t="shared" si="13"/>
        <v>#DIV/0!</v>
      </c>
    </row>
    <row r="232" spans="1:10" s="109" customFormat="1" ht="15" customHeight="1">
      <c r="A232" s="110"/>
      <c r="B232" s="110"/>
      <c r="C232" s="110">
        <v>3238</v>
      </c>
      <c r="D232" s="85" t="s">
        <v>1279</v>
      </c>
      <c r="E232" s="85">
        <f>'Izvršenje EU projekata'!E695+'Izvršenje EU projekata'!E722</f>
        <v>85191.45</v>
      </c>
      <c r="F232" s="85">
        <f>'Izvršenje EU projekata'!F695+'Izvršenje EU projekata'!F722</f>
        <v>0</v>
      </c>
      <c r="G232" s="85">
        <f>'Izvršenje EU projekata'!G695+'Izvršenje EU projekata'!G722</f>
        <v>0</v>
      </c>
      <c r="H232" s="132">
        <f>'Izvršenje EU projekata'!H695+'Izvršenje EU projekata'!H722</f>
        <v>0</v>
      </c>
      <c r="I232" s="173">
        <f t="shared" si="12"/>
        <v>0</v>
      </c>
      <c r="J232" s="173" t="e">
        <f t="shared" si="13"/>
        <v>#DIV/0!</v>
      </c>
    </row>
    <row r="233" spans="1:10" s="109" customFormat="1" ht="15" customHeight="1">
      <c r="A233" s="110"/>
      <c r="B233" s="110"/>
      <c r="C233" s="110">
        <v>3239</v>
      </c>
      <c r="D233" s="85" t="s">
        <v>1280</v>
      </c>
      <c r="E233" s="85">
        <f>'Izvršenje EU projekata'!E696+'Izvršenje EU projekata'!E723</f>
        <v>0</v>
      </c>
      <c r="F233" s="85">
        <f>'Izvršenje EU projekata'!F696+'Izvršenje EU projekata'!F723</f>
        <v>0</v>
      </c>
      <c r="G233" s="85">
        <f>'Izvršenje EU projekata'!G696+'Izvršenje EU projekata'!G723</f>
        <v>0</v>
      </c>
      <c r="H233" s="132">
        <f>'Izvršenje EU projekata'!H696+'Izvršenje EU projekata'!H723</f>
        <v>0</v>
      </c>
      <c r="I233" s="173" t="e">
        <f t="shared" si="12"/>
        <v>#DIV/0!</v>
      </c>
      <c r="J233" s="173" t="e">
        <f t="shared" si="13"/>
        <v>#DIV/0!</v>
      </c>
    </row>
    <row r="234" spans="1:10" s="115" customFormat="1" ht="15" customHeight="1">
      <c r="A234" s="110"/>
      <c r="B234" s="110"/>
      <c r="C234" s="110">
        <v>3293</v>
      </c>
      <c r="D234" s="85" t="s">
        <v>1298</v>
      </c>
      <c r="E234" s="85">
        <f>'Izvršenje EU projekata'!E724</f>
        <v>0</v>
      </c>
      <c r="F234" s="85">
        <f>'Izvršenje EU projekata'!F724</f>
        <v>0</v>
      </c>
      <c r="G234" s="85">
        <f>'Izvršenje EU projekata'!G724</f>
        <v>0</v>
      </c>
      <c r="H234" s="132">
        <f>'Izvršenje EU projekata'!H724</f>
        <v>0</v>
      </c>
      <c r="I234" s="185" t="e">
        <f t="shared" si="12"/>
        <v>#DIV/0!</v>
      </c>
      <c r="J234" s="185" t="e">
        <f t="shared" si="13"/>
        <v>#DIV/0!</v>
      </c>
    </row>
    <row r="235" spans="1:10" s="109" customFormat="1" ht="15" customHeight="1">
      <c r="A235" s="110"/>
      <c r="B235" s="110"/>
      <c r="C235" s="110">
        <v>3294</v>
      </c>
      <c r="D235" s="85" t="s">
        <v>1283</v>
      </c>
      <c r="E235" s="85">
        <f>'Izvršenje EU projekata'!E697</f>
        <v>0</v>
      </c>
      <c r="F235" s="85">
        <f>'Izvršenje EU projekata'!F697</f>
        <v>0</v>
      </c>
      <c r="G235" s="85">
        <f>'Izvršenje EU projekata'!G697</f>
        <v>0</v>
      </c>
      <c r="H235" s="132">
        <f>'Izvršenje EU projekata'!H697</f>
        <v>0</v>
      </c>
      <c r="I235" s="173" t="e">
        <f t="shared" si="12"/>
        <v>#DIV/0!</v>
      </c>
      <c r="J235" s="173" t="e">
        <f t="shared" si="13"/>
        <v>#DIV/0!</v>
      </c>
    </row>
    <row r="236" spans="1:10" s="126" customFormat="1" ht="15" customHeight="1">
      <c r="A236" s="128">
        <v>4</v>
      </c>
      <c r="B236" s="128"/>
      <c r="C236" s="128"/>
      <c r="D236" s="129" t="s">
        <v>1345</v>
      </c>
      <c r="E236" s="129">
        <f>E237</f>
        <v>0</v>
      </c>
      <c r="F236" s="129">
        <f>F237</f>
        <v>0</v>
      </c>
      <c r="G236" s="129">
        <f>G237</f>
        <v>0</v>
      </c>
      <c r="H236" s="130">
        <f>H237</f>
        <v>0</v>
      </c>
      <c r="I236" s="174" t="e">
        <f t="shared" si="12"/>
        <v>#DIV/0!</v>
      </c>
      <c r="J236" s="174" t="e">
        <f t="shared" si="13"/>
        <v>#DIV/0!</v>
      </c>
    </row>
    <row r="237" spans="1:10" s="109" customFormat="1" ht="15" customHeight="1">
      <c r="A237" s="110"/>
      <c r="B237" s="128">
        <v>42</v>
      </c>
      <c r="C237" s="110"/>
      <c r="D237" s="128" t="s">
        <v>1346</v>
      </c>
      <c r="E237" s="129">
        <f>SUM(E238:E240)</f>
        <v>0</v>
      </c>
      <c r="F237" s="129">
        <f t="shared" ref="F237:H237" si="14">SUM(F238:F240)</f>
        <v>0</v>
      </c>
      <c r="G237" s="129">
        <f t="shared" si="14"/>
        <v>0</v>
      </c>
      <c r="H237" s="130">
        <f t="shared" si="14"/>
        <v>0</v>
      </c>
      <c r="I237" s="173" t="e">
        <f t="shared" si="12"/>
        <v>#DIV/0!</v>
      </c>
      <c r="J237" s="173" t="e">
        <f t="shared" si="13"/>
        <v>#DIV/0!</v>
      </c>
    </row>
    <row r="238" spans="1:10" s="109" customFormat="1" ht="15" customHeight="1">
      <c r="A238" s="110"/>
      <c r="B238" s="110"/>
      <c r="C238" s="110">
        <v>4221</v>
      </c>
      <c r="D238" s="110" t="s">
        <v>1287</v>
      </c>
      <c r="E238" s="85">
        <f>'Izvršenje EU projekata'!E732</f>
        <v>0</v>
      </c>
      <c r="F238" s="85">
        <f>'Izvršenje EU projekata'!F732</f>
        <v>0</v>
      </c>
      <c r="G238" s="85">
        <f>'Izvršenje EU projekata'!G732</f>
        <v>0</v>
      </c>
      <c r="H238" s="132">
        <f>'Izvršenje EU projekata'!H732</f>
        <v>0</v>
      </c>
      <c r="I238" s="173" t="e">
        <f t="shared" si="12"/>
        <v>#DIV/0!</v>
      </c>
      <c r="J238" s="173" t="e">
        <f t="shared" si="13"/>
        <v>#DIV/0!</v>
      </c>
    </row>
    <row r="239" spans="1:10" s="109" customFormat="1" ht="15" customHeight="1">
      <c r="A239" s="110"/>
      <c r="B239" s="110"/>
      <c r="C239" s="110">
        <v>4227</v>
      </c>
      <c r="D239" s="85" t="s">
        <v>1593</v>
      </c>
      <c r="E239" s="85">
        <f>'Izvršenje EU projekata'!E733</f>
        <v>0</v>
      </c>
      <c r="F239" s="85">
        <f>'Izvršenje EU projekata'!F733</f>
        <v>0</v>
      </c>
      <c r="G239" s="85">
        <f>'Izvršenje EU projekata'!G733</f>
        <v>0</v>
      </c>
      <c r="H239" s="132">
        <f>'Izvršenje EU projekata'!H733</f>
        <v>0</v>
      </c>
      <c r="I239" s="173" t="e">
        <f t="shared" si="12"/>
        <v>#DIV/0!</v>
      </c>
      <c r="J239" s="173" t="e">
        <f t="shared" si="13"/>
        <v>#DIV/0!</v>
      </c>
    </row>
    <row r="240" spans="1:10" s="109" customFormat="1" ht="15" customHeight="1">
      <c r="A240" s="110"/>
      <c r="B240" s="110"/>
      <c r="C240" s="110">
        <v>4262</v>
      </c>
      <c r="D240" s="85" t="s">
        <v>1411</v>
      </c>
      <c r="E240" s="85">
        <f>'Izvršenje EU projekata'!E734</f>
        <v>0</v>
      </c>
      <c r="F240" s="85">
        <f>'Izvršenje EU projekata'!F734</f>
        <v>0</v>
      </c>
      <c r="G240" s="85">
        <f>'Izvršenje EU projekata'!G734</f>
        <v>0</v>
      </c>
      <c r="H240" s="132">
        <f>'Izvršenje EU projekata'!H734</f>
        <v>0</v>
      </c>
      <c r="I240" s="173" t="e">
        <f t="shared" si="12"/>
        <v>#DIV/0!</v>
      </c>
      <c r="J240" s="173" t="e">
        <f t="shared" si="13"/>
        <v>#DIV/0!</v>
      </c>
    </row>
    <row r="241" spans="1:10" s="109" customFormat="1" ht="30" customHeight="1">
      <c r="A241" s="321" t="s">
        <v>1544</v>
      </c>
      <c r="B241" s="332"/>
      <c r="C241" s="332"/>
      <c r="D241" s="333"/>
      <c r="E241" s="169">
        <f>E242</f>
        <v>237819.03999999998</v>
      </c>
      <c r="F241" s="169">
        <f>F242</f>
        <v>126146</v>
      </c>
      <c r="G241" s="169">
        <f>G242</f>
        <v>94962</v>
      </c>
      <c r="H241" s="205">
        <f>H242</f>
        <v>94962.090000000011</v>
      </c>
      <c r="I241" s="170">
        <f t="shared" si="12"/>
        <v>39.930398339846981</v>
      </c>
      <c r="J241" s="170">
        <f t="shared" si="13"/>
        <v>100.00009477475203</v>
      </c>
    </row>
    <row r="242" spans="1:10" s="109" customFormat="1" ht="28.8" customHeight="1">
      <c r="A242" s="321" t="s">
        <v>1474</v>
      </c>
      <c r="B242" s="332"/>
      <c r="C242" s="332"/>
      <c r="D242" s="333"/>
      <c r="E242" s="89">
        <f>E243+E277</f>
        <v>237819.03999999998</v>
      </c>
      <c r="F242" s="89">
        <f>F243+F277</f>
        <v>126146</v>
      </c>
      <c r="G242" s="89">
        <f>G243+G277</f>
        <v>94962</v>
      </c>
      <c r="H242" s="117">
        <f>H243+H277</f>
        <v>94962.090000000011</v>
      </c>
      <c r="I242" s="171">
        <f t="shared" si="12"/>
        <v>39.930398339846981</v>
      </c>
      <c r="J242" s="171">
        <f t="shared" si="13"/>
        <v>100.00009477475203</v>
      </c>
    </row>
    <row r="243" spans="1:10" s="109" customFormat="1" ht="15" customHeight="1">
      <c r="A243" s="321" t="s">
        <v>1473</v>
      </c>
      <c r="B243" s="332"/>
      <c r="C243" s="332"/>
      <c r="D243" s="333"/>
      <c r="E243" s="169">
        <f>E244+E272</f>
        <v>202146.23999999996</v>
      </c>
      <c r="F243" s="169">
        <f>F244+F272</f>
        <v>107224</v>
      </c>
      <c r="G243" s="169">
        <f>G244+G272</f>
        <v>80717</v>
      </c>
      <c r="H243" s="205">
        <f>H244+H272</f>
        <v>80717.760000000009</v>
      </c>
      <c r="I243" s="170">
        <f t="shared" si="12"/>
        <v>39.930379115634317</v>
      </c>
      <c r="J243" s="170">
        <f t="shared" si="13"/>
        <v>100.00094156125725</v>
      </c>
    </row>
    <row r="244" spans="1:10" s="109" customFormat="1" ht="15" customHeight="1">
      <c r="A244" s="128">
        <v>3</v>
      </c>
      <c r="B244" s="110"/>
      <c r="C244" s="53"/>
      <c r="D244" s="53" t="s">
        <v>1358</v>
      </c>
      <c r="E244" s="82">
        <f>E245+E249+E266+E268+E270</f>
        <v>172929.46999999997</v>
      </c>
      <c r="F244" s="82">
        <f>F245+F249+F266+F268+F270</f>
        <v>107224</v>
      </c>
      <c r="G244" s="82">
        <f>G245+G249+G266+G268+G270</f>
        <v>44675</v>
      </c>
      <c r="H244" s="111">
        <f>H245+H249+H266+H268+H270</f>
        <v>44675.43</v>
      </c>
      <c r="I244" s="172">
        <f t="shared" si="12"/>
        <v>25.834480380932185</v>
      </c>
      <c r="J244" s="172">
        <f t="shared" si="13"/>
        <v>100.00096250699497</v>
      </c>
    </row>
    <row r="245" spans="1:10" s="109" customFormat="1" ht="15" customHeight="1">
      <c r="A245" s="110"/>
      <c r="B245" s="128">
        <v>31</v>
      </c>
      <c r="C245" s="53"/>
      <c r="D245" s="53" t="s">
        <v>1320</v>
      </c>
      <c r="E245" s="82">
        <f>SUM(E246:E248)</f>
        <v>82100.549999999988</v>
      </c>
      <c r="F245" s="82">
        <f>SUM(F246:F248)</f>
        <v>107224</v>
      </c>
      <c r="G245" s="82">
        <f>SUM(G246:G248)</f>
        <v>32755</v>
      </c>
      <c r="H245" s="111">
        <f>SUM(H246:H248)</f>
        <v>32755.69</v>
      </c>
      <c r="I245" s="172">
        <f t="shared" si="12"/>
        <v>39.897040884622584</v>
      </c>
      <c r="J245" s="172">
        <f t="shared" si="13"/>
        <v>100.00210654861851</v>
      </c>
    </row>
    <row r="246" spans="1:10" s="109" customFormat="1" ht="15" customHeight="1">
      <c r="A246" s="110"/>
      <c r="B246" s="110"/>
      <c r="C246" s="110">
        <v>3111</v>
      </c>
      <c r="D246" s="85" t="s">
        <v>1397</v>
      </c>
      <c r="E246" s="85">
        <f>'Izvršenje EU projekata'!E742+'Izvršenje EU projekata'!E777</f>
        <v>70157.81</v>
      </c>
      <c r="F246" s="85">
        <f>'Izvršenje EU projekata'!F742+'Izvršenje EU projekata'!F777</f>
        <v>92038</v>
      </c>
      <c r="G246" s="85">
        <f>'Izvršenje EU projekata'!G742+'Izvršenje EU projekata'!G777</f>
        <v>28116</v>
      </c>
      <c r="H246" s="132">
        <f>'Izvršenje EU projekata'!H742+'Izvršenje EU projekata'!H777</f>
        <v>28116.42</v>
      </c>
      <c r="I246" s="173">
        <f t="shared" si="12"/>
        <v>40.075965883199608</v>
      </c>
      <c r="J246" s="173">
        <f t="shared" si="13"/>
        <v>100.00149381135297</v>
      </c>
    </row>
    <row r="247" spans="1:10" s="109" customFormat="1" ht="15" customHeight="1">
      <c r="A247" s="110"/>
      <c r="B247" s="110"/>
      <c r="C247" s="110">
        <v>3121</v>
      </c>
      <c r="D247" s="85" t="s">
        <v>1294</v>
      </c>
      <c r="E247" s="85">
        <f>'Izvršenje EU projekata'!E743+'Izvršenje EU projekata'!E778</f>
        <v>366.65</v>
      </c>
      <c r="F247" s="85">
        <f>'Izvršenje EU projekata'!F743+'Izvršenje EU projekata'!F778</f>
        <v>0</v>
      </c>
      <c r="G247" s="85">
        <f>'Izvršenje EU projekata'!G743+'Izvršenje EU projekata'!G778</f>
        <v>0</v>
      </c>
      <c r="H247" s="132">
        <f>'Izvršenje EU projekata'!H743+'Izvršenje EU projekata'!H778</f>
        <v>0</v>
      </c>
      <c r="I247" s="173">
        <f t="shared" si="12"/>
        <v>0</v>
      </c>
      <c r="J247" s="173" t="e">
        <f t="shared" si="13"/>
        <v>#DIV/0!</v>
      </c>
    </row>
    <row r="248" spans="1:10" s="109" customFormat="1" ht="15" customHeight="1">
      <c r="A248" s="110"/>
      <c r="B248" s="110"/>
      <c r="C248" s="110">
        <v>3132</v>
      </c>
      <c r="D248" s="85" t="s">
        <v>1356</v>
      </c>
      <c r="E248" s="85">
        <f>'Izvršenje EU projekata'!E744+'Izvršenje EU projekata'!E779</f>
        <v>11576.09</v>
      </c>
      <c r="F248" s="85">
        <f>'Izvršenje EU projekata'!F744+'Izvršenje EU projekata'!F779</f>
        <v>15186</v>
      </c>
      <c r="G248" s="85">
        <f>'Izvršenje EU projekata'!G744+'Izvršenje EU projekata'!G779</f>
        <v>4639</v>
      </c>
      <c r="H248" s="132">
        <f>'Izvršenje EU projekata'!H744+'Izvršenje EU projekata'!H779</f>
        <v>4639.2700000000004</v>
      </c>
      <c r="I248" s="173">
        <f t="shared" si="12"/>
        <v>40.076312468199546</v>
      </c>
      <c r="J248" s="173">
        <f t="shared" si="13"/>
        <v>100.00582021987499</v>
      </c>
    </row>
    <row r="249" spans="1:10" s="109" customFormat="1" ht="15" customHeight="1">
      <c r="A249" s="110"/>
      <c r="B249" s="128">
        <v>32</v>
      </c>
      <c r="C249" s="110"/>
      <c r="D249" s="128" t="s">
        <v>1323</v>
      </c>
      <c r="E249" s="129">
        <f>SUM(E250:E265)</f>
        <v>25999.91</v>
      </c>
      <c r="F249" s="129">
        <f>SUM(F250:F265)</f>
        <v>0</v>
      </c>
      <c r="G249" s="129">
        <f>SUM(G250:G265)</f>
        <v>1787</v>
      </c>
      <c r="H249" s="130">
        <f>SUM(H250:H265)</f>
        <v>1786.7</v>
      </c>
      <c r="I249" s="173">
        <f t="shared" si="12"/>
        <v>6.8719468644314539</v>
      </c>
      <c r="J249" s="173">
        <f t="shared" si="13"/>
        <v>99.983212087297147</v>
      </c>
    </row>
    <row r="250" spans="1:10" s="109" customFormat="1" ht="15" customHeight="1">
      <c r="A250" s="110"/>
      <c r="B250" s="110"/>
      <c r="C250" s="110">
        <v>3211</v>
      </c>
      <c r="D250" s="85" t="s">
        <v>1264</v>
      </c>
      <c r="E250" s="85">
        <f>'Izvršenje EU projekata'!E746+'Izvršenje EU projekata'!E781</f>
        <v>2578.39</v>
      </c>
      <c r="F250" s="85">
        <f>'Izvršenje EU projekata'!F746+'Izvršenje EU projekata'!F781</f>
        <v>0</v>
      </c>
      <c r="G250" s="85">
        <f>'Izvršenje EU projekata'!G746+'Izvršenje EU projekata'!G781</f>
        <v>0</v>
      </c>
      <c r="H250" s="132">
        <f>'Izvršenje EU projekata'!H746+'Izvršenje EU projekata'!H781</f>
        <v>0</v>
      </c>
      <c r="I250" s="173">
        <f t="shared" si="12"/>
        <v>0</v>
      </c>
      <c r="J250" s="173" t="e">
        <f t="shared" si="13"/>
        <v>#DIV/0!</v>
      </c>
    </row>
    <row r="251" spans="1:10" s="109" customFormat="1" ht="15" customHeight="1">
      <c r="A251" s="110"/>
      <c r="B251" s="110"/>
      <c r="C251" s="110">
        <v>3212</v>
      </c>
      <c r="D251" s="85" t="s">
        <v>1265</v>
      </c>
      <c r="E251" s="85">
        <f>'Izvršenje EU projekata'!E747+'Izvršenje EU projekata'!E782</f>
        <v>330.53</v>
      </c>
      <c r="F251" s="85">
        <f>'Izvršenje EU projekata'!F747+'Izvršenje EU projekata'!F782</f>
        <v>0</v>
      </c>
      <c r="G251" s="85">
        <f>'Izvršenje EU projekata'!G747+'Izvršenje EU projekata'!G782</f>
        <v>129</v>
      </c>
      <c r="H251" s="132">
        <f>'Izvršenje EU projekata'!H747+'Izvršenje EU projekata'!H782</f>
        <v>129.19999999999999</v>
      </c>
      <c r="I251" s="173">
        <f t="shared" si="12"/>
        <v>39.088736272047925</v>
      </c>
      <c r="J251" s="173">
        <f t="shared" si="13"/>
        <v>100.15503875968992</v>
      </c>
    </row>
    <row r="252" spans="1:10" s="109" customFormat="1" ht="15" customHeight="1">
      <c r="A252" s="110"/>
      <c r="B252" s="110"/>
      <c r="C252" s="110">
        <v>3213</v>
      </c>
      <c r="D252" s="85" t="s">
        <v>1266</v>
      </c>
      <c r="E252" s="85">
        <f>'Izvršenje EU projekata'!E748+'Izvršenje EU projekata'!E783</f>
        <v>383.96</v>
      </c>
      <c r="F252" s="85">
        <f>'Izvršenje EU projekata'!F748+'Izvršenje EU projekata'!F783</f>
        <v>0</v>
      </c>
      <c r="G252" s="85">
        <f>'Izvršenje EU projekata'!G748+'Izvršenje EU projekata'!G783</f>
        <v>0</v>
      </c>
      <c r="H252" s="132">
        <f>'Izvršenje EU projekata'!H748+'Izvršenje EU projekata'!H783</f>
        <v>0</v>
      </c>
      <c r="I252" s="173">
        <f t="shared" si="12"/>
        <v>0</v>
      </c>
      <c r="J252" s="173" t="e">
        <f t="shared" si="13"/>
        <v>#DIV/0!</v>
      </c>
    </row>
    <row r="253" spans="1:10" s="109" customFormat="1" ht="15" customHeight="1">
      <c r="A253" s="110"/>
      <c r="B253" s="110"/>
      <c r="C253" s="110">
        <v>3221</v>
      </c>
      <c r="D253" s="85" t="s">
        <v>1267</v>
      </c>
      <c r="E253" s="85">
        <f>'Izvršenje EU projekata'!E749+'Izvršenje EU projekata'!E784</f>
        <v>0</v>
      </c>
      <c r="F253" s="85">
        <f>'Izvršenje EU projekata'!F749+'Izvršenje EU projekata'!F784</f>
        <v>0</v>
      </c>
      <c r="G253" s="85">
        <f>'Izvršenje EU projekata'!G749+'Izvršenje EU projekata'!G784</f>
        <v>0</v>
      </c>
      <c r="H253" s="132">
        <f>'Izvršenje EU projekata'!H749+'Izvršenje EU projekata'!H784</f>
        <v>0</v>
      </c>
      <c r="I253" s="173" t="e">
        <f t="shared" si="12"/>
        <v>#DIV/0!</v>
      </c>
      <c r="J253" s="173" t="e">
        <f t="shared" si="13"/>
        <v>#DIV/0!</v>
      </c>
    </row>
    <row r="254" spans="1:10" s="109" customFormat="1" ht="15" customHeight="1">
      <c r="A254" s="110"/>
      <c r="B254" s="110"/>
      <c r="C254" s="110">
        <v>3222</v>
      </c>
      <c r="D254" s="85" t="s">
        <v>1577</v>
      </c>
      <c r="E254" s="85">
        <f>'Izvršenje EU projekata'!E750+'Izvršenje EU projekata'!E785</f>
        <v>310.91000000000003</v>
      </c>
      <c r="F254" s="85">
        <f>'Izvršenje EU projekata'!F750+'Izvršenje EU projekata'!F785</f>
        <v>0</v>
      </c>
      <c r="G254" s="85">
        <f>'Izvršenje EU projekata'!G750+'Izvršenje EU projekata'!G785</f>
        <v>0</v>
      </c>
      <c r="H254" s="132">
        <f>'Izvršenje EU projekata'!H750+'Izvršenje EU projekata'!H785</f>
        <v>0</v>
      </c>
      <c r="I254" s="173">
        <f t="shared" si="12"/>
        <v>0</v>
      </c>
      <c r="J254" s="173" t="e">
        <f t="shared" si="13"/>
        <v>#DIV/0!</v>
      </c>
    </row>
    <row r="255" spans="1:10" s="109" customFormat="1" ht="15" customHeight="1">
      <c r="A255" s="110"/>
      <c r="B255" s="110"/>
      <c r="C255" s="110">
        <v>3223</v>
      </c>
      <c r="D255" s="85" t="s">
        <v>1269</v>
      </c>
      <c r="E255" s="85">
        <f>'Izvršenje EU projekata'!E751+'Izvršenje EU projekata'!E786</f>
        <v>0</v>
      </c>
      <c r="F255" s="85">
        <f>'Izvršenje EU projekata'!F751+'Izvršenje EU projekata'!F786</f>
        <v>0</v>
      </c>
      <c r="G255" s="85">
        <f>'Izvršenje EU projekata'!G751+'Izvršenje EU projekata'!G786</f>
        <v>0</v>
      </c>
      <c r="H255" s="132">
        <f>'Izvršenje EU projekata'!H751+'Izvršenje EU projekata'!H786</f>
        <v>0</v>
      </c>
      <c r="I255" s="173" t="e">
        <f t="shared" si="12"/>
        <v>#DIV/0!</v>
      </c>
      <c r="J255" s="173" t="e">
        <f t="shared" si="13"/>
        <v>#DIV/0!</v>
      </c>
    </row>
    <row r="256" spans="1:10" s="109" customFormat="1" ht="15" customHeight="1">
      <c r="A256" s="110"/>
      <c r="B256" s="110"/>
      <c r="C256" s="110">
        <v>3224</v>
      </c>
      <c r="D256" s="85" t="s">
        <v>1413</v>
      </c>
      <c r="E256" s="85">
        <f>'Izvršenje EU projekata'!E752+'Izvršenje EU projekata'!E787</f>
        <v>0</v>
      </c>
      <c r="F256" s="85">
        <f>'Izvršenje EU projekata'!F752+'Izvršenje EU projekata'!F787</f>
        <v>0</v>
      </c>
      <c r="G256" s="85">
        <f>'Izvršenje EU projekata'!G752+'Izvršenje EU projekata'!G787</f>
        <v>0</v>
      </c>
      <c r="H256" s="132">
        <f>'Izvršenje EU projekata'!H752+'Izvršenje EU projekata'!H787</f>
        <v>0</v>
      </c>
      <c r="I256" s="173" t="e">
        <f t="shared" si="12"/>
        <v>#DIV/0!</v>
      </c>
      <c r="J256" s="173" t="e">
        <f t="shared" si="13"/>
        <v>#DIV/0!</v>
      </c>
    </row>
    <row r="257" spans="1:10" s="109" customFormat="1" ht="15" customHeight="1">
      <c r="A257" s="110"/>
      <c r="B257" s="110"/>
      <c r="C257" s="110">
        <v>3231</v>
      </c>
      <c r="D257" s="85" t="s">
        <v>1272</v>
      </c>
      <c r="E257" s="85">
        <f>'Izvršenje EU projekata'!E753+'Izvršenje EU projekata'!E788</f>
        <v>1252.23</v>
      </c>
      <c r="F257" s="85">
        <f>'Izvršenje EU projekata'!F753+'Izvršenje EU projekata'!F788</f>
        <v>0</v>
      </c>
      <c r="G257" s="85">
        <f>'Izvršenje EU projekata'!G753+'Izvršenje EU projekata'!G788</f>
        <v>0</v>
      </c>
      <c r="H257" s="132">
        <f>'Izvršenje EU projekata'!H753+'Izvršenje EU projekata'!H788</f>
        <v>0</v>
      </c>
      <c r="I257" s="173">
        <f t="shared" si="12"/>
        <v>0</v>
      </c>
      <c r="J257" s="173" t="e">
        <f t="shared" si="13"/>
        <v>#DIV/0!</v>
      </c>
    </row>
    <row r="258" spans="1:10" s="109" customFormat="1" ht="15" customHeight="1">
      <c r="A258" s="110"/>
      <c r="B258" s="110"/>
      <c r="C258" s="110">
        <v>3232</v>
      </c>
      <c r="D258" s="85" t="s">
        <v>1273</v>
      </c>
      <c r="E258" s="85">
        <f>'Izvršenje EU projekata'!E754+'Izvršenje EU projekata'!E789</f>
        <v>0</v>
      </c>
      <c r="F258" s="85">
        <f>'Izvršenje EU projekata'!F754+'Izvršenje EU projekata'!F789</f>
        <v>0</v>
      </c>
      <c r="G258" s="85">
        <f>'Izvršenje EU projekata'!G754+'Izvršenje EU projekata'!G789</f>
        <v>0</v>
      </c>
      <c r="H258" s="132">
        <f>'Izvršenje EU projekata'!H754+'Izvršenje EU projekata'!H789</f>
        <v>0</v>
      </c>
      <c r="I258" s="173" t="e">
        <f t="shared" si="12"/>
        <v>#DIV/0!</v>
      </c>
      <c r="J258" s="173" t="e">
        <f t="shared" si="13"/>
        <v>#DIV/0!</v>
      </c>
    </row>
    <row r="259" spans="1:10" s="109" customFormat="1" ht="15" customHeight="1">
      <c r="A259" s="110"/>
      <c r="B259" s="110"/>
      <c r="C259" s="110">
        <v>3233</v>
      </c>
      <c r="D259" s="85" t="s">
        <v>1274</v>
      </c>
      <c r="E259" s="85">
        <f>'Izvršenje EU projekata'!E755+'Izvršenje EU projekata'!E790</f>
        <v>0</v>
      </c>
      <c r="F259" s="85">
        <f>'Izvršenje EU projekata'!F755+'Izvršenje EU projekata'!F790</f>
        <v>0</v>
      </c>
      <c r="G259" s="85">
        <f>'Izvršenje EU projekata'!G755+'Izvršenje EU projekata'!G790</f>
        <v>1658</v>
      </c>
      <c r="H259" s="132">
        <f>'Izvršenje EU projekata'!H755+'Izvršenje EU projekata'!H790</f>
        <v>1657.5</v>
      </c>
      <c r="I259" s="173" t="e">
        <f t="shared" si="12"/>
        <v>#DIV/0!</v>
      </c>
      <c r="J259" s="173">
        <f t="shared" si="13"/>
        <v>99.969843184559721</v>
      </c>
    </row>
    <row r="260" spans="1:10" s="109" customFormat="1" ht="15" customHeight="1">
      <c r="A260" s="110"/>
      <c r="B260" s="110"/>
      <c r="C260" s="110">
        <v>3234</v>
      </c>
      <c r="D260" s="85" t="s">
        <v>1275</v>
      </c>
      <c r="E260" s="85">
        <f>'Izvršenje EU projekata'!E756+'Izvršenje EU projekata'!E791</f>
        <v>0</v>
      </c>
      <c r="F260" s="85">
        <f>'Izvršenje EU projekata'!F756+'Izvršenje EU projekata'!F791</f>
        <v>0</v>
      </c>
      <c r="G260" s="85">
        <f>'Izvršenje EU projekata'!G756+'Izvršenje EU projekata'!G791</f>
        <v>0</v>
      </c>
      <c r="H260" s="132">
        <f>'Izvršenje EU projekata'!H756+'Izvršenje EU projekata'!H791</f>
        <v>0</v>
      </c>
      <c r="I260" s="173" t="e">
        <f t="shared" si="12"/>
        <v>#DIV/0!</v>
      </c>
      <c r="J260" s="173" t="e">
        <f t="shared" si="13"/>
        <v>#DIV/0!</v>
      </c>
    </row>
    <row r="261" spans="1:10" s="109" customFormat="1" ht="15" customHeight="1">
      <c r="A261" s="110"/>
      <c r="B261" s="110"/>
      <c r="C261" s="110">
        <v>3235</v>
      </c>
      <c r="D261" s="85" t="s">
        <v>1276</v>
      </c>
      <c r="E261" s="85">
        <f>'Izvršenje EU projekata'!E757+'Izvršenje EU projekata'!E792</f>
        <v>19433.09</v>
      </c>
      <c r="F261" s="85">
        <f>'Izvršenje EU projekata'!F757+'Izvršenje EU projekata'!F792</f>
        <v>0</v>
      </c>
      <c r="G261" s="85">
        <f>'Izvršenje EU projekata'!G757+'Izvršenje EU projekata'!G792</f>
        <v>0</v>
      </c>
      <c r="H261" s="132">
        <f>'Izvršenje EU projekata'!H757+'Izvršenje EU projekata'!H792</f>
        <v>0</v>
      </c>
      <c r="I261" s="173">
        <f t="shared" si="12"/>
        <v>0</v>
      </c>
      <c r="J261" s="173" t="e">
        <f t="shared" si="13"/>
        <v>#DIV/0!</v>
      </c>
    </row>
    <row r="262" spans="1:10" s="109" customFormat="1" ht="15" customHeight="1">
      <c r="A262" s="110"/>
      <c r="B262" s="110"/>
      <c r="C262" s="110">
        <v>3237</v>
      </c>
      <c r="D262" s="85" t="s">
        <v>1278</v>
      </c>
      <c r="E262" s="85">
        <f>'Izvršenje EU projekata'!E758+'Izvršenje EU projekata'!E793</f>
        <v>1353.77</v>
      </c>
      <c r="F262" s="85">
        <f>'Izvršenje EU projekata'!F758+'Izvršenje EU projekata'!F793</f>
        <v>0</v>
      </c>
      <c r="G262" s="85">
        <f>'Izvršenje EU projekata'!G758+'Izvršenje EU projekata'!G793</f>
        <v>0</v>
      </c>
      <c r="H262" s="132">
        <f>'Izvršenje EU projekata'!H758+'Izvršenje EU projekata'!H793</f>
        <v>0</v>
      </c>
      <c r="I262" s="173">
        <f t="shared" ref="I262:I325" si="15">H262/E262*100</f>
        <v>0</v>
      </c>
      <c r="J262" s="173" t="e">
        <f t="shared" ref="J262:J325" si="16">H262/G262*100</f>
        <v>#DIV/0!</v>
      </c>
    </row>
    <row r="263" spans="1:10" s="109" customFormat="1" ht="15" customHeight="1">
      <c r="A263" s="110"/>
      <c r="B263" s="110"/>
      <c r="C263" s="110">
        <v>3238</v>
      </c>
      <c r="D263" s="85" t="s">
        <v>1279</v>
      </c>
      <c r="E263" s="85">
        <f>'Izvršenje EU projekata'!E759+'Izvršenje EU projekata'!E794</f>
        <v>0</v>
      </c>
      <c r="F263" s="85">
        <f>'Izvršenje EU projekata'!F759+'Izvršenje EU projekata'!F794</f>
        <v>0</v>
      </c>
      <c r="G263" s="85">
        <f>'Izvršenje EU projekata'!G759+'Izvršenje EU projekata'!G794</f>
        <v>0</v>
      </c>
      <c r="H263" s="132">
        <f>'Izvršenje EU projekata'!H759+'Izvršenje EU projekata'!H794</f>
        <v>0</v>
      </c>
      <c r="I263" s="173" t="e">
        <f t="shared" si="15"/>
        <v>#DIV/0!</v>
      </c>
      <c r="J263" s="173" t="e">
        <f t="shared" si="16"/>
        <v>#DIV/0!</v>
      </c>
    </row>
    <row r="264" spans="1:10" s="109" customFormat="1" ht="15" customHeight="1">
      <c r="A264" s="110"/>
      <c r="B264" s="110"/>
      <c r="C264" s="110">
        <v>3239</v>
      </c>
      <c r="D264" s="85" t="s">
        <v>1280</v>
      </c>
      <c r="E264" s="85">
        <f>'Izvršenje EU projekata'!E760+'Izvršenje EU projekata'!E795</f>
        <v>0</v>
      </c>
      <c r="F264" s="85">
        <f>'Izvršenje EU projekata'!F760+'Izvršenje EU projekata'!F795</f>
        <v>0</v>
      </c>
      <c r="G264" s="85">
        <f>'Izvršenje EU projekata'!G760+'Izvršenje EU projekata'!G795</f>
        <v>0</v>
      </c>
      <c r="H264" s="132">
        <f>'Izvršenje EU projekata'!H760+'Izvršenje EU projekata'!H795</f>
        <v>0</v>
      </c>
      <c r="I264" s="173" t="e">
        <f t="shared" si="15"/>
        <v>#DIV/0!</v>
      </c>
      <c r="J264" s="173" t="e">
        <f t="shared" si="16"/>
        <v>#DIV/0!</v>
      </c>
    </row>
    <row r="265" spans="1:10" s="109" customFormat="1" ht="15" customHeight="1">
      <c r="A265" s="110"/>
      <c r="B265" s="110"/>
      <c r="C265" s="110">
        <v>3293</v>
      </c>
      <c r="D265" s="85" t="s">
        <v>1298</v>
      </c>
      <c r="E265" s="85">
        <f>'Izvršenje EU projekata'!E761+'Izvršenje EU projekata'!E796</f>
        <v>357.03</v>
      </c>
      <c r="F265" s="85">
        <f>'Izvršenje EU projekata'!F761+'Izvršenje EU projekata'!F796</f>
        <v>0</v>
      </c>
      <c r="G265" s="85">
        <f>'Izvršenje EU projekata'!G761+'Izvršenje EU projekata'!G796</f>
        <v>0</v>
      </c>
      <c r="H265" s="132">
        <f>'Izvršenje EU projekata'!H761+'Izvršenje EU projekata'!H796</f>
        <v>0</v>
      </c>
      <c r="I265" s="173">
        <f t="shared" si="15"/>
        <v>0</v>
      </c>
      <c r="J265" s="173" t="e">
        <f t="shared" si="16"/>
        <v>#DIV/0!</v>
      </c>
    </row>
    <row r="266" spans="1:10" s="109" customFormat="1" ht="15" customHeight="1">
      <c r="A266" s="110"/>
      <c r="B266" s="128">
        <v>35</v>
      </c>
      <c r="C266" s="110"/>
      <c r="D266" s="128" t="s">
        <v>1559</v>
      </c>
      <c r="E266" s="129">
        <f>E267</f>
        <v>46891.319999999992</v>
      </c>
      <c r="F266" s="129">
        <f>F267</f>
        <v>0</v>
      </c>
      <c r="G266" s="129">
        <f>G267</f>
        <v>10133</v>
      </c>
      <c r="H266" s="130">
        <f>H267</f>
        <v>10133.040000000001</v>
      </c>
      <c r="I266" s="173">
        <f t="shared" si="15"/>
        <v>21.609628391779122</v>
      </c>
      <c r="J266" s="173">
        <f t="shared" si="16"/>
        <v>100.00039474982731</v>
      </c>
    </row>
    <row r="267" spans="1:10" s="109" customFormat="1" ht="15" customHeight="1">
      <c r="A267" s="110"/>
      <c r="B267" s="110"/>
      <c r="C267" s="110">
        <v>3531</v>
      </c>
      <c r="D267" s="85" t="s">
        <v>1537</v>
      </c>
      <c r="E267" s="85">
        <f>'Izvršenje EU projekata'!E798+'Izvršenje EU projekata'!E763</f>
        <v>46891.319999999992</v>
      </c>
      <c r="F267" s="85">
        <f>'Izvršenje EU projekata'!F798+'Izvršenje EU projekata'!F763</f>
        <v>0</v>
      </c>
      <c r="G267" s="85">
        <f>'Izvršenje EU projekata'!G798+'Izvršenje EU projekata'!G763</f>
        <v>10133</v>
      </c>
      <c r="H267" s="132">
        <f>'Izvršenje EU projekata'!H798+'Izvršenje EU projekata'!H763</f>
        <v>10133.040000000001</v>
      </c>
      <c r="I267" s="173">
        <f t="shared" si="15"/>
        <v>21.609628391779122</v>
      </c>
      <c r="J267" s="173">
        <f t="shared" si="16"/>
        <v>100.00039474982731</v>
      </c>
    </row>
    <row r="268" spans="1:10" s="109" customFormat="1" ht="15" customHeight="1">
      <c r="A268" s="110"/>
      <c r="B268" s="128">
        <v>36</v>
      </c>
      <c r="C268" s="110"/>
      <c r="D268" s="128" t="s">
        <v>1391</v>
      </c>
      <c r="E268" s="129">
        <f>E269</f>
        <v>13589.48</v>
      </c>
      <c r="F268" s="129">
        <f>F269</f>
        <v>0</v>
      </c>
      <c r="G268" s="129">
        <f>G269</f>
        <v>0</v>
      </c>
      <c r="H268" s="130">
        <f>H269</f>
        <v>0</v>
      </c>
      <c r="I268" s="173">
        <f t="shared" si="15"/>
        <v>0</v>
      </c>
      <c r="J268" s="173" t="e">
        <f t="shared" si="16"/>
        <v>#DIV/0!</v>
      </c>
    </row>
    <row r="269" spans="1:10" s="109" customFormat="1" ht="15" customHeight="1">
      <c r="A269" s="110"/>
      <c r="B269" s="110"/>
      <c r="C269" s="110">
        <v>3693</v>
      </c>
      <c r="D269" s="85" t="s">
        <v>1540</v>
      </c>
      <c r="E269" s="85">
        <f>'Izvršenje EU projekata'!E800+'Izvršenje EU projekata'!E765</f>
        <v>13589.48</v>
      </c>
      <c r="F269" s="85">
        <f>'Izvršenje EU projekata'!F800+'Izvršenje EU projekata'!F765</f>
        <v>0</v>
      </c>
      <c r="G269" s="85">
        <f>'Izvršenje EU projekata'!G800+'Izvršenje EU projekata'!G765</f>
        <v>0</v>
      </c>
      <c r="H269" s="132">
        <f>'Izvršenje EU projekata'!H800+'Izvršenje EU projekata'!H765</f>
        <v>0</v>
      </c>
      <c r="I269" s="173">
        <f t="shared" si="15"/>
        <v>0</v>
      </c>
      <c r="J269" s="173" t="e">
        <f t="shared" si="16"/>
        <v>#DIV/0!</v>
      </c>
    </row>
    <row r="270" spans="1:10" s="109" customFormat="1" ht="15" customHeight="1">
      <c r="A270" s="110"/>
      <c r="B270" s="128">
        <v>38</v>
      </c>
      <c r="C270" s="110"/>
      <c r="D270" s="128" t="s">
        <v>1352</v>
      </c>
      <c r="E270" s="129">
        <f>E271</f>
        <v>4348.21</v>
      </c>
      <c r="F270" s="129">
        <f>F271</f>
        <v>0</v>
      </c>
      <c r="G270" s="129">
        <f>G271</f>
        <v>0</v>
      </c>
      <c r="H270" s="130">
        <f>H271</f>
        <v>0</v>
      </c>
      <c r="I270" s="173">
        <f t="shared" si="15"/>
        <v>0</v>
      </c>
      <c r="J270" s="173" t="e">
        <f t="shared" si="16"/>
        <v>#DIV/0!</v>
      </c>
    </row>
    <row r="271" spans="1:10" s="109" customFormat="1" ht="15" customHeight="1">
      <c r="A271" s="110"/>
      <c r="B271" s="110"/>
      <c r="C271" s="110">
        <v>3813</v>
      </c>
      <c r="D271" s="85" t="s">
        <v>1539</v>
      </c>
      <c r="E271" s="85">
        <f>'Izvršenje EU projekata'!E767+'Izvršenje EU projekata'!E802</f>
        <v>4348.21</v>
      </c>
      <c r="F271" s="85">
        <f>'Izvršenje EU projekata'!F767+'Izvršenje EU projekata'!F802</f>
        <v>0</v>
      </c>
      <c r="G271" s="85">
        <f>'Izvršenje EU projekata'!G767+'Izvršenje EU projekata'!G802</f>
        <v>0</v>
      </c>
      <c r="H271" s="132">
        <f>'Izvršenje EU projekata'!H767+'Izvršenje EU projekata'!H802</f>
        <v>0</v>
      </c>
      <c r="I271" s="173">
        <f t="shared" si="15"/>
        <v>0</v>
      </c>
      <c r="J271" s="173" t="e">
        <f t="shared" si="16"/>
        <v>#DIV/0!</v>
      </c>
    </row>
    <row r="272" spans="1:10" s="109" customFormat="1" ht="15" customHeight="1">
      <c r="A272" s="128">
        <v>4</v>
      </c>
      <c r="B272" s="110"/>
      <c r="C272" s="110"/>
      <c r="D272" s="128" t="s">
        <v>1345</v>
      </c>
      <c r="E272" s="129">
        <f>E273</f>
        <v>29216.77</v>
      </c>
      <c r="F272" s="129">
        <f>F273</f>
        <v>0</v>
      </c>
      <c r="G272" s="129">
        <f>G273</f>
        <v>36042</v>
      </c>
      <c r="H272" s="130">
        <f>H273</f>
        <v>36042.33</v>
      </c>
      <c r="I272" s="173">
        <f t="shared" si="15"/>
        <v>123.36178845231693</v>
      </c>
      <c r="J272" s="173">
        <f t="shared" si="16"/>
        <v>100.00091559846847</v>
      </c>
    </row>
    <row r="273" spans="1:10" s="109" customFormat="1" ht="15" customHeight="1">
      <c r="A273" s="110"/>
      <c r="B273" s="128">
        <v>42</v>
      </c>
      <c r="C273" s="110"/>
      <c r="D273" s="128" t="s">
        <v>1346</v>
      </c>
      <c r="E273" s="129">
        <f>SUM(E274:E276)</f>
        <v>29216.77</v>
      </c>
      <c r="F273" s="129">
        <f>SUM(F274:F276)</f>
        <v>0</v>
      </c>
      <c r="G273" s="129">
        <f>SUM(G274:G276)</f>
        <v>36042</v>
      </c>
      <c r="H273" s="130">
        <f>SUM(H274:H276)</f>
        <v>36042.33</v>
      </c>
      <c r="I273" s="173">
        <f t="shared" si="15"/>
        <v>123.36178845231693</v>
      </c>
      <c r="J273" s="173">
        <f t="shared" si="16"/>
        <v>100.00091559846847</v>
      </c>
    </row>
    <row r="274" spans="1:10" s="109" customFormat="1" ht="15" customHeight="1">
      <c r="A274" s="110"/>
      <c r="B274" s="110"/>
      <c r="C274" s="110">
        <v>4221</v>
      </c>
      <c r="D274" s="85" t="s">
        <v>1287</v>
      </c>
      <c r="E274" s="85">
        <f>'Izvršenje EU projekata'!E770+'Izvršenje EU projekata'!E805</f>
        <v>0</v>
      </c>
      <c r="F274" s="85">
        <f>'Izvršenje EU projekata'!F770+'Izvršenje EU projekata'!F805</f>
        <v>0</v>
      </c>
      <c r="G274" s="85">
        <f>'Izvršenje EU projekata'!G770+'Izvršenje EU projekata'!G805</f>
        <v>0</v>
      </c>
      <c r="H274" s="132">
        <f>'Izvršenje EU projekata'!H770+'Izvršenje EU projekata'!H805</f>
        <v>0</v>
      </c>
      <c r="I274" s="173" t="e">
        <f t="shared" si="15"/>
        <v>#DIV/0!</v>
      </c>
      <c r="J274" s="173" t="e">
        <f t="shared" si="16"/>
        <v>#DIV/0!</v>
      </c>
    </row>
    <row r="275" spans="1:10" s="109" customFormat="1" ht="15" customHeight="1">
      <c r="A275" s="110"/>
      <c r="B275" s="110"/>
      <c r="C275" s="110">
        <v>4224</v>
      </c>
      <c r="D275" s="85" t="s">
        <v>1312</v>
      </c>
      <c r="E275" s="85">
        <f>'Izvršenje EU projekata'!E771+'Izvršenje EU projekata'!E806</f>
        <v>0</v>
      </c>
      <c r="F275" s="85">
        <f>'Izvršenje EU projekata'!F771+'Izvršenje EU projekata'!F806</f>
        <v>0</v>
      </c>
      <c r="G275" s="85">
        <f>'Izvršenje EU projekata'!G771+'Izvršenje EU projekata'!G806</f>
        <v>20250</v>
      </c>
      <c r="H275" s="132">
        <f>'Izvršenje EU projekata'!H771+'Izvršenje EU projekata'!H806</f>
        <v>20250.18</v>
      </c>
      <c r="I275" s="173" t="e">
        <f t="shared" si="15"/>
        <v>#DIV/0!</v>
      </c>
      <c r="J275" s="173">
        <f t="shared" si="16"/>
        <v>100.00088888888889</v>
      </c>
    </row>
    <row r="276" spans="1:10" s="109" customFormat="1" ht="15" customHeight="1">
      <c r="A276" s="110"/>
      <c r="B276" s="110"/>
      <c r="C276" s="110">
        <v>4262</v>
      </c>
      <c r="D276" s="85" t="s">
        <v>1411</v>
      </c>
      <c r="E276" s="85">
        <f>'Izvršenje EU projekata'!E772+'Izvršenje EU projekata'!E807</f>
        <v>29216.77</v>
      </c>
      <c r="F276" s="85">
        <f>'Izvršenje EU projekata'!F772+'Izvršenje EU projekata'!F807</f>
        <v>0</v>
      </c>
      <c r="G276" s="85">
        <f>'Izvršenje EU projekata'!G772+'Izvršenje EU projekata'!G807</f>
        <v>15792</v>
      </c>
      <c r="H276" s="132">
        <f>'Izvršenje EU projekata'!H772+'Izvršenje EU projekata'!H807</f>
        <v>15792.15</v>
      </c>
      <c r="I276" s="173">
        <f t="shared" si="15"/>
        <v>54.051662795031753</v>
      </c>
      <c r="J276" s="173">
        <f t="shared" si="16"/>
        <v>100.00094984802432</v>
      </c>
    </row>
    <row r="277" spans="1:10" s="109" customFormat="1" ht="15" customHeight="1">
      <c r="A277" s="321" t="s">
        <v>1510</v>
      </c>
      <c r="B277" s="332"/>
      <c r="C277" s="332"/>
      <c r="D277" s="333"/>
      <c r="E277" s="169">
        <f>E278+E307</f>
        <v>35672.800000000003</v>
      </c>
      <c r="F277" s="169">
        <f>F278+F307</f>
        <v>18922</v>
      </c>
      <c r="G277" s="169">
        <f>G278+G307</f>
        <v>14245</v>
      </c>
      <c r="H277" s="205">
        <f>H278+H307</f>
        <v>14244.33</v>
      </c>
      <c r="I277" s="170">
        <f t="shared" si="15"/>
        <v>39.930507277253255</v>
      </c>
      <c r="J277" s="170">
        <f t="shared" si="16"/>
        <v>99.995296595296594</v>
      </c>
    </row>
    <row r="278" spans="1:10" s="109" customFormat="1" ht="15" customHeight="1">
      <c r="A278" s="128">
        <v>3</v>
      </c>
      <c r="B278" s="110"/>
      <c r="C278" s="53"/>
      <c r="D278" s="53" t="s">
        <v>1358</v>
      </c>
      <c r="E278" s="82">
        <f>E279+E283+E300+E302+E304</f>
        <v>30516.890000000003</v>
      </c>
      <c r="F278" s="82">
        <f>F279+F283+F300+F302+F304</f>
        <v>18922</v>
      </c>
      <c r="G278" s="82">
        <f>G279+G283+G300+G302+G304</f>
        <v>7884</v>
      </c>
      <c r="H278" s="111">
        <f>H279+H283+H300+H302+H304</f>
        <v>7883.92</v>
      </c>
      <c r="I278" s="172">
        <f t="shared" si="15"/>
        <v>25.834611587222678</v>
      </c>
      <c r="J278" s="172">
        <f t="shared" si="16"/>
        <v>99.99898528665652</v>
      </c>
    </row>
    <row r="279" spans="1:10" s="109" customFormat="1" ht="15" customHeight="1">
      <c r="A279" s="110"/>
      <c r="B279" s="128">
        <v>31</v>
      </c>
      <c r="C279" s="53"/>
      <c r="D279" s="53" t="s">
        <v>1320</v>
      </c>
      <c r="E279" s="82">
        <f>SUM(E280:E282)</f>
        <v>14488.27</v>
      </c>
      <c r="F279" s="82">
        <f>SUM(F280:F282)</f>
        <v>18922</v>
      </c>
      <c r="G279" s="82">
        <f>SUM(G280:G282)</f>
        <v>5780</v>
      </c>
      <c r="H279" s="111">
        <f>SUM(H280:H282)</f>
        <v>5780.41</v>
      </c>
      <c r="I279" s="172">
        <f t="shared" si="15"/>
        <v>39.897171988097959</v>
      </c>
      <c r="J279" s="172">
        <f t="shared" si="16"/>
        <v>100.00709342560555</v>
      </c>
    </row>
    <row r="280" spans="1:10" s="109" customFormat="1" ht="15" customHeight="1">
      <c r="A280" s="110"/>
      <c r="B280" s="110"/>
      <c r="C280" s="110">
        <v>3111</v>
      </c>
      <c r="D280" s="85" t="s">
        <v>1397</v>
      </c>
      <c r="E280" s="85">
        <f>'Izvršenje EU projekata'!E813+'Izvršenje EU projekata'!E848</f>
        <v>12380.76</v>
      </c>
      <c r="F280" s="85">
        <f>'Izvršenje EU projekata'!F813+'Izvršenje EU projekata'!F848</f>
        <v>16242</v>
      </c>
      <c r="G280" s="85">
        <f>'Izvršenje EU projekata'!G813+'Izvršenje EU projekata'!G848</f>
        <v>4961</v>
      </c>
      <c r="H280" s="132">
        <f>'Izvršenje EU projekata'!H813+'Izvršenje EU projekata'!H848</f>
        <v>4961.71</v>
      </c>
      <c r="I280" s="173">
        <f t="shared" si="15"/>
        <v>40.075972718960713</v>
      </c>
      <c r="J280" s="173">
        <f t="shared" si="16"/>
        <v>100.0143116307196</v>
      </c>
    </row>
    <row r="281" spans="1:10" s="109" customFormat="1" ht="15" customHeight="1">
      <c r="A281" s="110"/>
      <c r="B281" s="110"/>
      <c r="C281" s="110">
        <v>3121</v>
      </c>
      <c r="D281" s="85" t="s">
        <v>1294</v>
      </c>
      <c r="E281" s="85">
        <f>'Izvršenje EU projekata'!E814+'Izvršenje EU projekata'!E849</f>
        <v>64.7</v>
      </c>
      <c r="F281" s="85">
        <f>'Izvršenje EU projekata'!F814+'Izvršenje EU projekata'!F849</f>
        <v>0</v>
      </c>
      <c r="G281" s="85">
        <f>'Izvršenje EU projekata'!G814+'Izvršenje EU projekata'!G849</f>
        <v>0</v>
      </c>
      <c r="H281" s="132">
        <f>'Izvršenje EU projekata'!H814+'Izvršenje EU projekata'!H849</f>
        <v>0</v>
      </c>
      <c r="I281" s="173">
        <f t="shared" si="15"/>
        <v>0</v>
      </c>
      <c r="J281" s="173" t="e">
        <f t="shared" si="16"/>
        <v>#DIV/0!</v>
      </c>
    </row>
    <row r="282" spans="1:10" s="109" customFormat="1" ht="15" customHeight="1">
      <c r="A282" s="110"/>
      <c r="B282" s="110"/>
      <c r="C282" s="110">
        <v>3132</v>
      </c>
      <c r="D282" s="85" t="s">
        <v>1356</v>
      </c>
      <c r="E282" s="85">
        <f>'Izvršenje EU projekata'!E815+'Izvršenje EU projekata'!E850</f>
        <v>2042.81</v>
      </c>
      <c r="F282" s="85">
        <f>'Izvršenje EU projekata'!F815+'Izvršenje EU projekata'!F850</f>
        <v>2680</v>
      </c>
      <c r="G282" s="85">
        <f>'Izvršenje EU projekata'!G815+'Izvršenje EU projekata'!G850</f>
        <v>819</v>
      </c>
      <c r="H282" s="132">
        <f>'Izvršenje EU projekata'!H815+'Izvršenje EU projekata'!H850</f>
        <v>818.7</v>
      </c>
      <c r="I282" s="173">
        <f t="shared" si="15"/>
        <v>40.077148633499938</v>
      </c>
      <c r="J282" s="173">
        <f t="shared" si="16"/>
        <v>99.963369963369956</v>
      </c>
    </row>
    <row r="283" spans="1:10" s="109" customFormat="1" ht="15" customHeight="1">
      <c r="A283" s="110"/>
      <c r="B283" s="128">
        <v>32</v>
      </c>
      <c r="C283" s="110"/>
      <c r="D283" s="128" t="s">
        <v>1323</v>
      </c>
      <c r="E283" s="129">
        <f>SUM(E284:E299)</f>
        <v>4588.2</v>
      </c>
      <c r="F283" s="129">
        <f>SUM(F284:F299)</f>
        <v>0</v>
      </c>
      <c r="G283" s="129">
        <f>SUM(G284:G299)</f>
        <v>316</v>
      </c>
      <c r="H283" s="130">
        <f>SUM(H284:H299)</f>
        <v>315.3</v>
      </c>
      <c r="I283" s="173">
        <f t="shared" si="15"/>
        <v>6.8719759382764494</v>
      </c>
      <c r="J283" s="173">
        <f t="shared" si="16"/>
        <v>99.778481012658233</v>
      </c>
    </row>
    <row r="284" spans="1:10" s="109" customFormat="1" ht="15" customHeight="1">
      <c r="A284" s="110"/>
      <c r="B284" s="110"/>
      <c r="C284" s="110">
        <v>3211</v>
      </c>
      <c r="D284" s="85" t="s">
        <v>1264</v>
      </c>
      <c r="E284" s="85">
        <f>'Izvršenje EU projekata'!E817+'Izvršenje EU projekata'!E852</f>
        <v>455.01</v>
      </c>
      <c r="F284" s="85">
        <f>'Izvršenje EU projekata'!F817+'Izvršenje EU projekata'!F852</f>
        <v>0</v>
      </c>
      <c r="G284" s="85">
        <f>'Izvršenje EU projekata'!G817+'Izvršenje EU projekata'!G852</f>
        <v>0</v>
      </c>
      <c r="H284" s="132">
        <f>'Izvršenje EU projekata'!H817+'Izvršenje EU projekata'!H852</f>
        <v>0</v>
      </c>
      <c r="I284" s="173">
        <f t="shared" si="15"/>
        <v>0</v>
      </c>
      <c r="J284" s="173" t="e">
        <f t="shared" si="16"/>
        <v>#DIV/0!</v>
      </c>
    </row>
    <row r="285" spans="1:10" s="109" customFormat="1" ht="15" customHeight="1">
      <c r="A285" s="110"/>
      <c r="B285" s="110"/>
      <c r="C285" s="110">
        <v>3212</v>
      </c>
      <c r="D285" s="85" t="s">
        <v>1265</v>
      </c>
      <c r="E285" s="85">
        <f>'Izvršenje EU projekata'!E818+'Izvršenje EU projekata'!E853</f>
        <v>58.3</v>
      </c>
      <c r="F285" s="85">
        <f>'Izvršenje EU projekata'!F818+'Izvršenje EU projekata'!F853</f>
        <v>0</v>
      </c>
      <c r="G285" s="85">
        <f>'Izvršenje EU projekata'!G818+'Izvršenje EU projekata'!G853</f>
        <v>23</v>
      </c>
      <c r="H285" s="132">
        <f>'Izvršenje EU projekata'!H818+'Izvršenje EU projekata'!H853</f>
        <v>22.8</v>
      </c>
      <c r="I285" s="173">
        <f t="shared" si="15"/>
        <v>39.108061749571185</v>
      </c>
      <c r="J285" s="173">
        <f t="shared" si="16"/>
        <v>99.130434782608702</v>
      </c>
    </row>
    <row r="286" spans="1:10" s="109" customFormat="1" ht="15" customHeight="1">
      <c r="A286" s="110"/>
      <c r="B286" s="110"/>
      <c r="C286" s="110">
        <v>3213</v>
      </c>
      <c r="D286" s="85" t="s">
        <v>1266</v>
      </c>
      <c r="E286" s="85">
        <f>'Izvršenje EU projekata'!E819+'Izvršenje EU projekata'!E854</f>
        <v>67.760000000000005</v>
      </c>
      <c r="F286" s="85">
        <f>'Izvršenje EU projekata'!F819+'Izvršenje EU projekata'!F854</f>
        <v>0</v>
      </c>
      <c r="G286" s="85">
        <f>'Izvršenje EU projekata'!G819+'Izvršenje EU projekata'!G854</f>
        <v>0</v>
      </c>
      <c r="H286" s="132">
        <f>'Izvršenje EU projekata'!H819+'Izvršenje EU projekata'!H854</f>
        <v>0</v>
      </c>
      <c r="I286" s="173">
        <f t="shared" si="15"/>
        <v>0</v>
      </c>
      <c r="J286" s="173" t="e">
        <f t="shared" si="16"/>
        <v>#DIV/0!</v>
      </c>
    </row>
    <row r="287" spans="1:10" s="109" customFormat="1" ht="15" customHeight="1">
      <c r="A287" s="110"/>
      <c r="B287" s="110"/>
      <c r="C287" s="110">
        <v>3221</v>
      </c>
      <c r="D287" s="85" t="s">
        <v>1267</v>
      </c>
      <c r="E287" s="85">
        <f>'Izvršenje EU projekata'!E820+'Izvršenje EU projekata'!E855</f>
        <v>0</v>
      </c>
      <c r="F287" s="85">
        <f>'Izvršenje EU projekata'!F820+'Izvršenje EU projekata'!F855</f>
        <v>0</v>
      </c>
      <c r="G287" s="85">
        <f>'Izvršenje EU projekata'!G820+'Izvršenje EU projekata'!G855</f>
        <v>0</v>
      </c>
      <c r="H287" s="132">
        <f>'Izvršenje EU projekata'!H820+'Izvršenje EU projekata'!H855</f>
        <v>0</v>
      </c>
      <c r="I287" s="173" t="e">
        <f t="shared" si="15"/>
        <v>#DIV/0!</v>
      </c>
      <c r="J287" s="173" t="e">
        <f t="shared" si="16"/>
        <v>#DIV/0!</v>
      </c>
    </row>
    <row r="288" spans="1:10" s="109" customFormat="1" ht="15" customHeight="1">
      <c r="A288" s="110"/>
      <c r="B288" s="110"/>
      <c r="C288" s="110">
        <v>3222</v>
      </c>
      <c r="D288" s="85" t="s">
        <v>1575</v>
      </c>
      <c r="E288" s="85">
        <f>'Izvršenje EU projekata'!E821+'Izvršenje EU projekata'!E856</f>
        <v>54.87</v>
      </c>
      <c r="F288" s="85">
        <f>'Izvršenje EU projekata'!F821+'Izvršenje EU projekata'!F856</f>
        <v>0</v>
      </c>
      <c r="G288" s="85">
        <f>'Izvršenje EU projekata'!G821+'Izvršenje EU projekata'!G856</f>
        <v>0</v>
      </c>
      <c r="H288" s="132">
        <f>'Izvršenje EU projekata'!H821+'Izvršenje EU projekata'!H856</f>
        <v>0</v>
      </c>
      <c r="I288" s="173">
        <f t="shared" si="15"/>
        <v>0</v>
      </c>
      <c r="J288" s="173" t="e">
        <f t="shared" si="16"/>
        <v>#DIV/0!</v>
      </c>
    </row>
    <row r="289" spans="1:10" s="109" customFormat="1" ht="15" customHeight="1">
      <c r="A289" s="110"/>
      <c r="B289" s="110"/>
      <c r="C289" s="110">
        <v>3223</v>
      </c>
      <c r="D289" s="85" t="s">
        <v>1269</v>
      </c>
      <c r="E289" s="85">
        <f>'Izvršenje EU projekata'!E822+'Izvršenje EU projekata'!E857</f>
        <v>0</v>
      </c>
      <c r="F289" s="85">
        <f>'Izvršenje EU projekata'!F822+'Izvršenje EU projekata'!F857</f>
        <v>0</v>
      </c>
      <c r="G289" s="85">
        <f>'Izvršenje EU projekata'!G822+'Izvršenje EU projekata'!G857</f>
        <v>0</v>
      </c>
      <c r="H289" s="132">
        <f>'Izvršenje EU projekata'!H822+'Izvršenje EU projekata'!H857</f>
        <v>0</v>
      </c>
      <c r="I289" s="173" t="e">
        <f t="shared" si="15"/>
        <v>#DIV/0!</v>
      </c>
      <c r="J289" s="173" t="e">
        <f t="shared" si="16"/>
        <v>#DIV/0!</v>
      </c>
    </row>
    <row r="290" spans="1:10" s="109" customFormat="1" ht="15" customHeight="1">
      <c r="A290" s="110"/>
      <c r="B290" s="110"/>
      <c r="C290" s="110">
        <v>3224</v>
      </c>
      <c r="D290" s="85" t="s">
        <v>1413</v>
      </c>
      <c r="E290" s="85">
        <f>'Izvršenje EU projekata'!E823+'Izvršenje EU projekata'!E858</f>
        <v>0</v>
      </c>
      <c r="F290" s="85">
        <f>'Izvršenje EU projekata'!F823+'Izvršenje EU projekata'!F858</f>
        <v>0</v>
      </c>
      <c r="G290" s="85">
        <f>'Izvršenje EU projekata'!G823+'Izvršenje EU projekata'!G858</f>
        <v>0</v>
      </c>
      <c r="H290" s="132">
        <f>'Izvršenje EU projekata'!H823+'Izvršenje EU projekata'!H858</f>
        <v>0</v>
      </c>
      <c r="I290" s="173" t="e">
        <f t="shared" si="15"/>
        <v>#DIV/0!</v>
      </c>
      <c r="J290" s="173" t="e">
        <f t="shared" si="16"/>
        <v>#DIV/0!</v>
      </c>
    </row>
    <row r="291" spans="1:10" s="109" customFormat="1" ht="15" customHeight="1">
      <c r="A291" s="110"/>
      <c r="B291" s="110"/>
      <c r="C291" s="110">
        <v>3231</v>
      </c>
      <c r="D291" s="85" t="s">
        <v>1272</v>
      </c>
      <c r="E291" s="85">
        <f>'Izvršenje EU projekata'!E824+'Izvršenje EU projekata'!E859</f>
        <v>220.98</v>
      </c>
      <c r="F291" s="85">
        <f>'Izvršenje EU projekata'!F824+'Izvršenje EU projekata'!F859</f>
        <v>0</v>
      </c>
      <c r="G291" s="85">
        <f>'Izvršenje EU projekata'!G824+'Izvršenje EU projekata'!G859</f>
        <v>0</v>
      </c>
      <c r="H291" s="132">
        <f>'Izvršenje EU projekata'!H824+'Izvršenje EU projekata'!H859</f>
        <v>0</v>
      </c>
      <c r="I291" s="173">
        <f t="shared" si="15"/>
        <v>0</v>
      </c>
      <c r="J291" s="173" t="e">
        <f t="shared" si="16"/>
        <v>#DIV/0!</v>
      </c>
    </row>
    <row r="292" spans="1:10" s="109" customFormat="1" ht="15" customHeight="1">
      <c r="A292" s="110"/>
      <c r="B292" s="110"/>
      <c r="C292" s="110">
        <v>3232</v>
      </c>
      <c r="D292" s="85" t="s">
        <v>1273</v>
      </c>
      <c r="E292" s="85">
        <f>'Izvršenje EU projekata'!E825+'Izvršenje EU projekata'!E860</f>
        <v>0</v>
      </c>
      <c r="F292" s="85">
        <f>'Izvršenje EU projekata'!F825+'Izvršenje EU projekata'!F860</f>
        <v>0</v>
      </c>
      <c r="G292" s="85">
        <f>'Izvršenje EU projekata'!G825+'Izvršenje EU projekata'!G860</f>
        <v>0</v>
      </c>
      <c r="H292" s="132">
        <f>'Izvršenje EU projekata'!H825+'Izvršenje EU projekata'!H860</f>
        <v>0</v>
      </c>
      <c r="I292" s="173" t="e">
        <f t="shared" si="15"/>
        <v>#DIV/0!</v>
      </c>
      <c r="J292" s="173" t="e">
        <f t="shared" si="16"/>
        <v>#DIV/0!</v>
      </c>
    </row>
    <row r="293" spans="1:10" s="109" customFormat="1" ht="15" customHeight="1">
      <c r="A293" s="110"/>
      <c r="B293" s="110"/>
      <c r="C293" s="110">
        <v>3233</v>
      </c>
      <c r="D293" s="85" t="s">
        <v>1274</v>
      </c>
      <c r="E293" s="85">
        <f>'Izvršenje EU projekata'!E826+'Izvršenje EU projekata'!E861</f>
        <v>0</v>
      </c>
      <c r="F293" s="85">
        <f>'Izvršenje EU projekata'!F826+'Izvršenje EU projekata'!F861</f>
        <v>0</v>
      </c>
      <c r="G293" s="85">
        <f>'Izvršenje EU projekata'!G826+'Izvršenje EU projekata'!G861</f>
        <v>293</v>
      </c>
      <c r="H293" s="132">
        <f>'Izvršenje EU projekata'!H826+'Izvršenje EU projekata'!H861</f>
        <v>292.5</v>
      </c>
      <c r="I293" s="173" t="e">
        <f t="shared" si="15"/>
        <v>#DIV/0!</v>
      </c>
      <c r="J293" s="173">
        <f t="shared" si="16"/>
        <v>99.829351535836182</v>
      </c>
    </row>
    <row r="294" spans="1:10" s="109" customFormat="1" ht="15" customHeight="1">
      <c r="A294" s="110"/>
      <c r="B294" s="110"/>
      <c r="C294" s="110">
        <v>3234</v>
      </c>
      <c r="D294" s="85" t="s">
        <v>1275</v>
      </c>
      <c r="E294" s="85">
        <f>'Izvršenje EU projekata'!E827+'Izvršenje EU projekata'!E862</f>
        <v>0</v>
      </c>
      <c r="F294" s="85">
        <f>'Izvršenje EU projekata'!F827+'Izvršenje EU projekata'!F862</f>
        <v>0</v>
      </c>
      <c r="G294" s="85">
        <f>'Izvršenje EU projekata'!G827+'Izvršenje EU projekata'!G862</f>
        <v>0</v>
      </c>
      <c r="H294" s="132">
        <f>'Izvršenje EU projekata'!H827+'Izvršenje EU projekata'!H862</f>
        <v>0</v>
      </c>
      <c r="I294" s="173" t="e">
        <f t="shared" si="15"/>
        <v>#DIV/0!</v>
      </c>
      <c r="J294" s="173" t="e">
        <f t="shared" si="16"/>
        <v>#DIV/0!</v>
      </c>
    </row>
    <row r="295" spans="1:10" s="109" customFormat="1" ht="15" customHeight="1">
      <c r="A295" s="110"/>
      <c r="B295" s="110"/>
      <c r="C295" s="110">
        <v>3235</v>
      </c>
      <c r="D295" s="85" t="s">
        <v>1276</v>
      </c>
      <c r="E295" s="85">
        <f>'Izvršenje EU projekata'!E828+'Izvršenje EU projekata'!E863</f>
        <v>3429.37</v>
      </c>
      <c r="F295" s="85">
        <f>'Izvršenje EU projekata'!F828+'Izvršenje EU projekata'!F863</f>
        <v>0</v>
      </c>
      <c r="G295" s="85">
        <f>'Izvršenje EU projekata'!G828+'Izvršenje EU projekata'!G863</f>
        <v>0</v>
      </c>
      <c r="H295" s="132">
        <f>'Izvršenje EU projekata'!H828+'Izvršenje EU projekata'!H863</f>
        <v>0</v>
      </c>
      <c r="I295" s="173">
        <f t="shared" si="15"/>
        <v>0</v>
      </c>
      <c r="J295" s="173" t="e">
        <f t="shared" si="16"/>
        <v>#DIV/0!</v>
      </c>
    </row>
    <row r="296" spans="1:10" s="109" customFormat="1" ht="15" customHeight="1">
      <c r="A296" s="110"/>
      <c r="B296" s="110"/>
      <c r="C296" s="110">
        <v>3237</v>
      </c>
      <c r="D296" s="85" t="s">
        <v>1278</v>
      </c>
      <c r="E296" s="85">
        <f>'Izvršenje EU projekata'!E829+'Izvršenje EU projekata'!E864</f>
        <v>238.9</v>
      </c>
      <c r="F296" s="85">
        <f>'Izvršenje EU projekata'!F829+'Izvršenje EU projekata'!F864</f>
        <v>0</v>
      </c>
      <c r="G296" s="85">
        <f>'Izvršenje EU projekata'!G829+'Izvršenje EU projekata'!G864</f>
        <v>0</v>
      </c>
      <c r="H296" s="132">
        <f>'Izvršenje EU projekata'!H829+'Izvršenje EU projekata'!H864</f>
        <v>0</v>
      </c>
      <c r="I296" s="173">
        <f t="shared" si="15"/>
        <v>0</v>
      </c>
      <c r="J296" s="173" t="e">
        <f t="shared" si="16"/>
        <v>#DIV/0!</v>
      </c>
    </row>
    <row r="297" spans="1:10" s="109" customFormat="1" ht="15" customHeight="1">
      <c r="A297" s="110"/>
      <c r="B297" s="110"/>
      <c r="C297" s="110">
        <v>3238</v>
      </c>
      <c r="D297" s="85" t="s">
        <v>1279</v>
      </c>
      <c r="E297" s="85">
        <f>'Izvršenje EU projekata'!E830+'Izvršenje EU projekata'!E865</f>
        <v>0</v>
      </c>
      <c r="F297" s="85">
        <f>'Izvršenje EU projekata'!F830+'Izvršenje EU projekata'!F865</f>
        <v>0</v>
      </c>
      <c r="G297" s="85">
        <f>'Izvršenje EU projekata'!G830+'Izvršenje EU projekata'!G865</f>
        <v>0</v>
      </c>
      <c r="H297" s="132">
        <f>'Izvršenje EU projekata'!H830+'Izvršenje EU projekata'!H865</f>
        <v>0</v>
      </c>
      <c r="I297" s="173" t="e">
        <f t="shared" si="15"/>
        <v>#DIV/0!</v>
      </c>
      <c r="J297" s="173" t="e">
        <f t="shared" si="16"/>
        <v>#DIV/0!</v>
      </c>
    </row>
    <row r="298" spans="1:10" s="109" customFormat="1" ht="15" customHeight="1">
      <c r="A298" s="110"/>
      <c r="B298" s="110"/>
      <c r="C298" s="110">
        <v>3239</v>
      </c>
      <c r="D298" s="85" t="s">
        <v>1280</v>
      </c>
      <c r="E298" s="85">
        <f>'Izvršenje EU projekata'!E831+'Izvršenje EU projekata'!E866</f>
        <v>0</v>
      </c>
      <c r="F298" s="85">
        <f>'Izvršenje EU projekata'!F831+'Izvršenje EU projekata'!F866</f>
        <v>0</v>
      </c>
      <c r="G298" s="85">
        <f>'Izvršenje EU projekata'!G831+'Izvršenje EU projekata'!G866</f>
        <v>0</v>
      </c>
      <c r="H298" s="132">
        <f>'Izvršenje EU projekata'!H831+'Izvršenje EU projekata'!H866</f>
        <v>0</v>
      </c>
      <c r="I298" s="173" t="e">
        <f t="shared" si="15"/>
        <v>#DIV/0!</v>
      </c>
      <c r="J298" s="173" t="e">
        <f t="shared" si="16"/>
        <v>#DIV/0!</v>
      </c>
    </row>
    <row r="299" spans="1:10" s="109" customFormat="1" ht="15" customHeight="1">
      <c r="A299" s="110"/>
      <c r="B299" s="110"/>
      <c r="C299" s="110">
        <v>3293</v>
      </c>
      <c r="D299" s="85" t="s">
        <v>1298</v>
      </c>
      <c r="E299" s="85">
        <f>'Izvršenje EU projekata'!E832+'Izvršenje EU projekata'!E867</f>
        <v>63.01</v>
      </c>
      <c r="F299" s="85">
        <f>'Izvršenje EU projekata'!F832+'Izvršenje EU projekata'!F867</f>
        <v>0</v>
      </c>
      <c r="G299" s="85">
        <f>'Izvršenje EU projekata'!G832+'Izvršenje EU projekata'!G867</f>
        <v>0</v>
      </c>
      <c r="H299" s="132">
        <f>'Izvršenje EU projekata'!H832+'Izvršenje EU projekata'!H867</f>
        <v>0</v>
      </c>
      <c r="I299" s="173">
        <f t="shared" si="15"/>
        <v>0</v>
      </c>
      <c r="J299" s="173" t="e">
        <f t="shared" si="16"/>
        <v>#DIV/0!</v>
      </c>
    </row>
    <row r="300" spans="1:10" s="109" customFormat="1" ht="15" customHeight="1">
      <c r="A300" s="110"/>
      <c r="B300" s="128">
        <v>35</v>
      </c>
      <c r="C300" s="110"/>
      <c r="D300" s="128" t="s">
        <v>1559</v>
      </c>
      <c r="E300" s="129">
        <f>E301</f>
        <v>8274.93</v>
      </c>
      <c r="F300" s="129">
        <f>F301</f>
        <v>0</v>
      </c>
      <c r="G300" s="129">
        <f>G301</f>
        <v>1788</v>
      </c>
      <c r="H300" s="130">
        <f>H301</f>
        <v>1788.21</v>
      </c>
      <c r="I300" s="173">
        <f t="shared" si="15"/>
        <v>21.609971323020254</v>
      </c>
      <c r="J300" s="173">
        <f t="shared" si="16"/>
        <v>100.01174496644296</v>
      </c>
    </row>
    <row r="301" spans="1:10" s="109" customFormat="1" ht="15" customHeight="1">
      <c r="A301" s="110"/>
      <c r="B301" s="110"/>
      <c r="C301" s="110">
        <v>3531</v>
      </c>
      <c r="D301" s="85" t="s">
        <v>1537</v>
      </c>
      <c r="E301" s="85">
        <f>'Izvršenje EU projekata'!E834+'Izvršenje EU projekata'!E869</f>
        <v>8274.93</v>
      </c>
      <c r="F301" s="85">
        <f>'Izvršenje EU projekata'!F834+'Izvršenje EU projekata'!F869</f>
        <v>0</v>
      </c>
      <c r="G301" s="85">
        <f>'Izvršenje EU projekata'!G834+'Izvršenje EU projekata'!G869</f>
        <v>1788</v>
      </c>
      <c r="H301" s="132">
        <f>'Izvršenje EU projekata'!H834+'Izvršenje EU projekata'!H869</f>
        <v>1788.21</v>
      </c>
      <c r="I301" s="173">
        <f t="shared" si="15"/>
        <v>21.609971323020254</v>
      </c>
      <c r="J301" s="173">
        <f t="shared" si="16"/>
        <v>100.01174496644296</v>
      </c>
    </row>
    <row r="302" spans="1:10" s="109" customFormat="1" ht="15" customHeight="1">
      <c r="A302" s="110"/>
      <c r="B302" s="128">
        <v>36</v>
      </c>
      <c r="C302" s="110"/>
      <c r="D302" s="128" t="s">
        <v>1391</v>
      </c>
      <c r="E302" s="129">
        <f>E303</f>
        <v>2398.15</v>
      </c>
      <c r="F302" s="129">
        <f>F303</f>
        <v>0</v>
      </c>
      <c r="G302" s="129">
        <f>G303</f>
        <v>0</v>
      </c>
      <c r="H302" s="130">
        <f>H303</f>
        <v>0</v>
      </c>
      <c r="I302" s="173">
        <f t="shared" si="15"/>
        <v>0</v>
      </c>
      <c r="J302" s="173" t="e">
        <f t="shared" si="16"/>
        <v>#DIV/0!</v>
      </c>
    </row>
    <row r="303" spans="1:10" s="109" customFormat="1" ht="15" customHeight="1">
      <c r="A303" s="110"/>
      <c r="B303" s="110"/>
      <c r="C303" s="110">
        <v>3691</v>
      </c>
      <c r="D303" s="85" t="s">
        <v>1416</v>
      </c>
      <c r="E303" s="85">
        <f>'Izvršenje EU projekata'!E836+'Izvršenje EU projekata'!E871</f>
        <v>2398.15</v>
      </c>
      <c r="F303" s="85">
        <f>'Izvršenje EU projekata'!F836+'Izvršenje EU projekata'!F871</f>
        <v>0</v>
      </c>
      <c r="G303" s="85">
        <f>'Izvršenje EU projekata'!G836+'Izvršenje EU projekata'!G871</f>
        <v>0</v>
      </c>
      <c r="H303" s="132">
        <f>'Izvršenje EU projekata'!H836+'Izvršenje EU projekata'!H871</f>
        <v>0</v>
      </c>
      <c r="I303" s="173">
        <f t="shared" si="15"/>
        <v>0</v>
      </c>
      <c r="J303" s="173" t="e">
        <f t="shared" si="16"/>
        <v>#DIV/0!</v>
      </c>
    </row>
    <row r="304" spans="1:10" s="109" customFormat="1" ht="15" customHeight="1">
      <c r="A304" s="110"/>
      <c r="B304" s="128">
        <v>38</v>
      </c>
      <c r="C304" s="110"/>
      <c r="D304" s="128" t="s">
        <v>1352</v>
      </c>
      <c r="E304" s="129">
        <f>E305</f>
        <v>767.34</v>
      </c>
      <c r="F304" s="129">
        <f>F305</f>
        <v>0</v>
      </c>
      <c r="G304" s="129">
        <f>G305</f>
        <v>0</v>
      </c>
      <c r="H304" s="130">
        <f>H305</f>
        <v>0</v>
      </c>
      <c r="I304" s="173">
        <f t="shared" si="15"/>
        <v>0</v>
      </c>
      <c r="J304" s="173" t="e">
        <f t="shared" si="16"/>
        <v>#DIV/0!</v>
      </c>
    </row>
    <row r="305" spans="1:10" s="109" customFormat="1" ht="15" customHeight="1">
      <c r="A305" s="110"/>
      <c r="B305" s="110"/>
      <c r="C305" s="110">
        <v>3813</v>
      </c>
      <c r="D305" s="85" t="s">
        <v>1539</v>
      </c>
      <c r="E305" s="85">
        <f>'Izvršenje EU projekata'!E873+'Izvršenje EU projekata'!E838</f>
        <v>767.34</v>
      </c>
      <c r="F305" s="85">
        <f>'Izvršenje EU projekata'!F873+'Izvršenje EU projekata'!F838</f>
        <v>0</v>
      </c>
      <c r="G305" s="85">
        <f>'Izvršenje EU projekata'!G873+'Izvršenje EU projekata'!G838</f>
        <v>0</v>
      </c>
      <c r="H305" s="132">
        <f>'Izvršenje EU projekata'!H873+'Izvršenje EU projekata'!H838</f>
        <v>0</v>
      </c>
      <c r="I305" s="173">
        <f t="shared" si="15"/>
        <v>0</v>
      </c>
      <c r="J305" s="173" t="e">
        <f t="shared" si="16"/>
        <v>#DIV/0!</v>
      </c>
    </row>
    <row r="306" spans="1:10" s="109" customFormat="1" ht="15" customHeight="1">
      <c r="A306" s="128">
        <v>4</v>
      </c>
      <c r="B306" s="110"/>
      <c r="C306" s="110"/>
      <c r="D306" s="128" t="s">
        <v>1345</v>
      </c>
      <c r="E306" s="129">
        <f>E307</f>
        <v>5155.91</v>
      </c>
      <c r="F306" s="129">
        <f>F307</f>
        <v>0</v>
      </c>
      <c r="G306" s="129">
        <f>G307</f>
        <v>6361</v>
      </c>
      <c r="H306" s="130">
        <f>H307</f>
        <v>6360.41</v>
      </c>
      <c r="I306" s="173">
        <f t="shared" si="15"/>
        <v>123.36154044581849</v>
      </c>
      <c r="J306" s="173">
        <f t="shared" si="16"/>
        <v>99.990724728816232</v>
      </c>
    </row>
    <row r="307" spans="1:10" s="109" customFormat="1" ht="15" customHeight="1">
      <c r="A307" s="110"/>
      <c r="B307" s="128">
        <v>42</v>
      </c>
      <c r="C307" s="110"/>
      <c r="D307" s="128" t="s">
        <v>1346</v>
      </c>
      <c r="E307" s="129">
        <f>SUM(E308:E310)</f>
        <v>5155.91</v>
      </c>
      <c r="F307" s="129">
        <f>SUM(F308:F310)</f>
        <v>0</v>
      </c>
      <c r="G307" s="129">
        <f>SUM(G308:G310)</f>
        <v>6361</v>
      </c>
      <c r="H307" s="130">
        <f>SUM(H308:H310)</f>
        <v>6360.41</v>
      </c>
      <c r="I307" s="173">
        <f t="shared" si="15"/>
        <v>123.36154044581849</v>
      </c>
      <c r="J307" s="173">
        <f t="shared" si="16"/>
        <v>99.990724728816232</v>
      </c>
    </row>
    <row r="308" spans="1:10" s="109" customFormat="1" ht="15" customHeight="1">
      <c r="A308" s="110"/>
      <c r="B308" s="110"/>
      <c r="C308" s="110">
        <v>4221</v>
      </c>
      <c r="D308" s="85" t="s">
        <v>1287</v>
      </c>
      <c r="E308" s="85">
        <f>'Izvršenje EU projekata'!E841+'Izvršenje EU projekata'!E876</f>
        <v>0</v>
      </c>
      <c r="F308" s="85">
        <f>'Izvršenje EU projekata'!F841+'Izvršenje EU projekata'!F876</f>
        <v>0</v>
      </c>
      <c r="G308" s="85">
        <f>'Izvršenje EU projekata'!G841+'Izvršenje EU projekata'!G876</f>
        <v>0</v>
      </c>
      <c r="H308" s="132">
        <f>'Izvršenje EU projekata'!H841+'Izvršenje EU projekata'!H876</f>
        <v>0</v>
      </c>
      <c r="I308" s="173" t="e">
        <f t="shared" si="15"/>
        <v>#DIV/0!</v>
      </c>
      <c r="J308" s="173" t="e">
        <f t="shared" si="16"/>
        <v>#DIV/0!</v>
      </c>
    </row>
    <row r="309" spans="1:10" s="109" customFormat="1" ht="15" customHeight="1">
      <c r="A309" s="110"/>
      <c r="B309" s="110"/>
      <c r="C309" s="110">
        <v>4224</v>
      </c>
      <c r="D309" s="85" t="s">
        <v>1312</v>
      </c>
      <c r="E309" s="85">
        <f>'Izvršenje EU projekata'!E842+'Izvršenje EU projekata'!E877</f>
        <v>0</v>
      </c>
      <c r="F309" s="85">
        <f>'Izvršenje EU projekata'!F842+'Izvršenje EU projekata'!F877</f>
        <v>0</v>
      </c>
      <c r="G309" s="85">
        <f>'Izvršenje EU projekata'!G842+'Izvršenje EU projekata'!G877</f>
        <v>3574</v>
      </c>
      <c r="H309" s="132">
        <f>'Izvršenje EU projekata'!H842+'Izvršenje EU projekata'!H877</f>
        <v>3573.56</v>
      </c>
      <c r="I309" s="173" t="e">
        <f t="shared" si="15"/>
        <v>#DIV/0!</v>
      </c>
      <c r="J309" s="173">
        <f t="shared" si="16"/>
        <v>99.987688864017912</v>
      </c>
    </row>
    <row r="310" spans="1:10" s="109" customFormat="1" ht="15" customHeight="1">
      <c r="A310" s="110"/>
      <c r="B310" s="110"/>
      <c r="C310" s="110">
        <v>4262</v>
      </c>
      <c r="D310" s="85" t="s">
        <v>1411</v>
      </c>
      <c r="E310" s="85">
        <f>'Izvršenje EU projekata'!E843+'Izvršenje EU projekata'!E878</f>
        <v>5155.91</v>
      </c>
      <c r="F310" s="85">
        <f>'Izvršenje EU projekata'!F843+'Izvršenje EU projekata'!F878</f>
        <v>0</v>
      </c>
      <c r="G310" s="85">
        <f>'Izvršenje EU projekata'!G843+'Izvršenje EU projekata'!G878</f>
        <v>2787</v>
      </c>
      <c r="H310" s="132">
        <f>'Izvršenje EU projekata'!H843+'Izvršenje EU projekata'!H878</f>
        <v>2786.85</v>
      </c>
      <c r="I310" s="173">
        <f t="shared" si="15"/>
        <v>54.051564127380033</v>
      </c>
      <c r="J310" s="173">
        <f t="shared" si="16"/>
        <v>99.994617868675988</v>
      </c>
    </row>
    <row r="311" spans="1:10" s="109" customFormat="1" ht="30" customHeight="1">
      <c r="A311" s="321" t="s">
        <v>1527</v>
      </c>
      <c r="B311" s="332"/>
      <c r="C311" s="332"/>
      <c r="D311" s="333"/>
      <c r="E311" s="169">
        <f>E312+E434+E451+E482+E511+E563+E755+E893+E925+E939+E870</f>
        <v>2488601</v>
      </c>
      <c r="F311" s="169">
        <f>F312+F434+F451+F482+F511+F563+F755+F893+F925+F939+F870</f>
        <v>1871347.1340500365</v>
      </c>
      <c r="G311" s="169">
        <f>G312+G434+G451+G482+G511+G563+G755+G893+G925+G939+G870</f>
        <v>2192361</v>
      </c>
      <c r="H311" s="205">
        <f>H312+H434+H451+H482+H511+H563+H755+H893+H925+H939+H870</f>
        <v>2022951.11</v>
      </c>
      <c r="I311" s="170">
        <f t="shared" si="15"/>
        <v>81.288688303187215</v>
      </c>
      <c r="J311" s="170">
        <f t="shared" si="16"/>
        <v>92.272719228265785</v>
      </c>
    </row>
    <row r="312" spans="1:10" s="109" customFormat="1" ht="15" customHeight="1">
      <c r="A312" s="321" t="s">
        <v>1429</v>
      </c>
      <c r="B312" s="332"/>
      <c r="C312" s="332"/>
      <c r="D312" s="333"/>
      <c r="E312" s="89">
        <f>E313+E376</f>
        <v>1425780</v>
      </c>
      <c r="F312" s="89">
        <f>F313+F376</f>
        <v>901159.83701639134</v>
      </c>
      <c r="G312" s="89">
        <f>G313+G376</f>
        <v>1136510</v>
      </c>
      <c r="H312" s="117">
        <f>H313+H376</f>
        <v>1044310.03</v>
      </c>
      <c r="I312" s="171">
        <f t="shared" si="15"/>
        <v>73.24482248313204</v>
      </c>
      <c r="J312" s="171">
        <f t="shared" si="16"/>
        <v>91.887447536757278</v>
      </c>
    </row>
    <row r="313" spans="1:10" s="109" customFormat="1" ht="15" customHeight="1">
      <c r="A313" s="321" t="s">
        <v>1262</v>
      </c>
      <c r="B313" s="332"/>
      <c r="C313" s="332"/>
      <c r="D313" s="333"/>
      <c r="E313" s="169">
        <f>E314+E358</f>
        <v>1363054</v>
      </c>
      <c r="F313" s="169">
        <f>F314+F358</f>
        <v>702075.83701639134</v>
      </c>
      <c r="G313" s="169">
        <f>G314+G358</f>
        <v>743210</v>
      </c>
      <c r="H313" s="205">
        <f>H314+H358</f>
        <v>691144.69000000006</v>
      </c>
      <c r="I313" s="170">
        <f t="shared" si="15"/>
        <v>50.705598604310623</v>
      </c>
      <c r="J313" s="170">
        <f t="shared" si="16"/>
        <v>92.994535864695052</v>
      </c>
    </row>
    <row r="314" spans="1:10" s="109" customFormat="1" ht="15" customHeight="1">
      <c r="A314" s="128">
        <v>3</v>
      </c>
      <c r="B314" s="110"/>
      <c r="C314" s="53"/>
      <c r="D314" s="53" t="s">
        <v>1358</v>
      </c>
      <c r="E314" s="82">
        <f>E315+E321+E347+E351+E353+E356</f>
        <v>810637</v>
      </c>
      <c r="F314" s="82">
        <f>F315+F321+F347+F351+F353+F356</f>
        <v>467023.74331408861</v>
      </c>
      <c r="G314" s="82">
        <f>G315+G321+G347+G351+G353+G356</f>
        <v>621453</v>
      </c>
      <c r="H314" s="111">
        <f>H315+H321+H347+H351+H353+H356</f>
        <v>624023.02</v>
      </c>
      <c r="I314" s="172">
        <f t="shared" si="15"/>
        <v>76.979340938052417</v>
      </c>
      <c r="J314" s="172">
        <f t="shared" si="16"/>
        <v>100.41355017998144</v>
      </c>
    </row>
    <row r="315" spans="1:10" s="109" customFormat="1" ht="15" customHeight="1">
      <c r="A315" s="110"/>
      <c r="B315" s="128">
        <v>31</v>
      </c>
      <c r="C315" s="53"/>
      <c r="D315" s="53" t="s">
        <v>1320</v>
      </c>
      <c r="E315" s="82">
        <f>SUM(E316:E320)</f>
        <v>319868</v>
      </c>
      <c r="F315" s="82">
        <f>SUM(F316:F320)</f>
        <v>172167.28774304866</v>
      </c>
      <c r="G315" s="82">
        <f>SUM(G316:G320)</f>
        <v>340850</v>
      </c>
      <c r="H315" s="111">
        <f>SUM(H316:H320)</f>
        <v>338326.32</v>
      </c>
      <c r="I315" s="172">
        <f t="shared" si="15"/>
        <v>105.77060537471708</v>
      </c>
      <c r="J315" s="172">
        <f t="shared" si="16"/>
        <v>99.259592195980645</v>
      </c>
    </row>
    <row r="316" spans="1:10" s="109" customFormat="1" ht="15" customHeight="1">
      <c r="A316" s="110"/>
      <c r="B316" s="110"/>
      <c r="C316" s="131" t="s">
        <v>1431</v>
      </c>
      <c r="D316" s="85" t="s">
        <v>1397</v>
      </c>
      <c r="E316" s="85">
        <v>271332</v>
      </c>
      <c r="F316" s="85">
        <v>145847</v>
      </c>
      <c r="G316" s="85">
        <v>290000</v>
      </c>
      <c r="H316" s="132">
        <v>288691.86</v>
      </c>
      <c r="I316" s="173">
        <f t="shared" si="15"/>
        <v>106.39801424085621</v>
      </c>
      <c r="J316" s="173">
        <f t="shared" si="16"/>
        <v>99.548917241379314</v>
      </c>
    </row>
    <row r="317" spans="1:10" s="109" customFormat="1" ht="15" customHeight="1">
      <c r="A317" s="110"/>
      <c r="B317" s="110"/>
      <c r="C317" s="131" t="s">
        <v>1438</v>
      </c>
      <c r="D317" s="85" t="s">
        <v>1475</v>
      </c>
      <c r="E317" s="85">
        <v>1921</v>
      </c>
      <c r="F317" s="85">
        <v>2256.2877430486428</v>
      </c>
      <c r="G317" s="85">
        <v>2000</v>
      </c>
      <c r="H317" s="132">
        <v>1086.45</v>
      </c>
      <c r="I317" s="173">
        <f t="shared" si="15"/>
        <v>56.55648099947944</v>
      </c>
      <c r="J317" s="173">
        <f t="shared" si="16"/>
        <v>54.322500000000005</v>
      </c>
    </row>
    <row r="318" spans="1:10" s="109" customFormat="1" ht="15" customHeight="1">
      <c r="A318" s="110"/>
      <c r="B318" s="110"/>
      <c r="C318" s="131" t="s">
        <v>1439</v>
      </c>
      <c r="D318" s="85" t="s">
        <v>1294</v>
      </c>
      <c r="E318" s="85">
        <v>1845</v>
      </c>
      <c r="F318" s="85"/>
      <c r="G318" s="85">
        <v>1000</v>
      </c>
      <c r="H318" s="132">
        <v>900</v>
      </c>
      <c r="I318" s="173">
        <f t="shared" si="15"/>
        <v>48.780487804878049</v>
      </c>
      <c r="J318" s="173">
        <f t="shared" si="16"/>
        <v>90</v>
      </c>
    </row>
    <row r="319" spans="1:10" s="109" customFormat="1" ht="15" customHeight="1">
      <c r="A319" s="110"/>
      <c r="B319" s="110"/>
      <c r="C319" s="131" t="s">
        <v>1432</v>
      </c>
      <c r="D319" s="85" t="s">
        <v>1356</v>
      </c>
      <c r="E319" s="85">
        <v>44770</v>
      </c>
      <c r="F319" s="85">
        <v>24064</v>
      </c>
      <c r="G319" s="85">
        <v>47850</v>
      </c>
      <c r="H319" s="132">
        <v>47648.01</v>
      </c>
      <c r="I319" s="173">
        <f t="shared" si="15"/>
        <v>106.42843421934332</v>
      </c>
      <c r="J319" s="173">
        <f t="shared" si="16"/>
        <v>99.577868338557991</v>
      </c>
    </row>
    <row r="320" spans="1:10" s="109" customFormat="1" ht="15" customHeight="1">
      <c r="A320" s="110"/>
      <c r="B320" s="110"/>
      <c r="C320" s="131" t="s">
        <v>1433</v>
      </c>
      <c r="D320" s="85" t="s">
        <v>1476</v>
      </c>
      <c r="E320" s="85"/>
      <c r="F320" s="85">
        <v>0</v>
      </c>
      <c r="G320" s="85">
        <v>0</v>
      </c>
      <c r="H320" s="132"/>
      <c r="I320" s="173" t="e">
        <f t="shared" si="15"/>
        <v>#DIV/0!</v>
      </c>
      <c r="J320" s="173" t="e">
        <f t="shared" si="16"/>
        <v>#DIV/0!</v>
      </c>
    </row>
    <row r="321" spans="1:10" s="109" customFormat="1" ht="15" customHeight="1">
      <c r="A321" s="110"/>
      <c r="B321" s="128">
        <v>32</v>
      </c>
      <c r="C321" s="131"/>
      <c r="D321" s="128" t="s">
        <v>1323</v>
      </c>
      <c r="E321" s="82">
        <f>SUM(E322:E346)</f>
        <v>461622</v>
      </c>
      <c r="F321" s="82">
        <f>SUM(F322:F346)</f>
        <v>270302.35005640722</v>
      </c>
      <c r="G321" s="82">
        <f>SUM(G322:G346)</f>
        <v>247060</v>
      </c>
      <c r="H321" s="111">
        <f>SUM(H322:H346)</f>
        <v>251919.46000000002</v>
      </c>
      <c r="I321" s="173">
        <f t="shared" si="15"/>
        <v>54.57267201303231</v>
      </c>
      <c r="J321" s="173">
        <f t="shared" si="16"/>
        <v>101.96691491945278</v>
      </c>
    </row>
    <row r="322" spans="1:10" s="109" customFormat="1" ht="15" customHeight="1">
      <c r="A322" s="110"/>
      <c r="B322" s="110"/>
      <c r="C322" s="131">
        <v>3211</v>
      </c>
      <c r="D322" s="85" t="s">
        <v>1264</v>
      </c>
      <c r="E322" s="85">
        <v>26767</v>
      </c>
      <c r="F322" s="85">
        <v>26544.56168292521</v>
      </c>
      <c r="G322" s="85">
        <v>40000</v>
      </c>
      <c r="H322" s="132">
        <v>37127.800000000003</v>
      </c>
      <c r="I322" s="173">
        <f t="shared" si="15"/>
        <v>138.70736354466322</v>
      </c>
      <c r="J322" s="173">
        <f t="shared" si="16"/>
        <v>92.819500000000005</v>
      </c>
    </row>
    <row r="323" spans="1:10" s="109" customFormat="1" ht="15" customHeight="1">
      <c r="A323" s="110"/>
      <c r="B323" s="110"/>
      <c r="C323" s="131">
        <v>3212</v>
      </c>
      <c r="D323" s="85" t="s">
        <v>1265</v>
      </c>
      <c r="E323" s="85">
        <v>522</v>
      </c>
      <c r="F323" s="85">
        <v>0</v>
      </c>
      <c r="G323" s="85">
        <v>350</v>
      </c>
      <c r="H323" s="132">
        <v>360</v>
      </c>
      <c r="I323" s="173">
        <f t="shared" si="15"/>
        <v>68.965517241379317</v>
      </c>
      <c r="J323" s="173">
        <f t="shared" si="16"/>
        <v>102.85714285714285</v>
      </c>
    </row>
    <row r="324" spans="1:10" s="109" customFormat="1" ht="15" customHeight="1">
      <c r="A324" s="110"/>
      <c r="B324" s="110"/>
      <c r="C324" s="131" t="s">
        <v>1434</v>
      </c>
      <c r="D324" s="85" t="s">
        <v>1266</v>
      </c>
      <c r="E324" s="85">
        <v>13863</v>
      </c>
      <c r="F324" s="85">
        <v>10617.824673170084</v>
      </c>
      <c r="G324" s="85">
        <v>15000</v>
      </c>
      <c r="H324" s="132">
        <v>13402.74</v>
      </c>
      <c r="I324" s="173">
        <f t="shared" si="15"/>
        <v>96.679939407054746</v>
      </c>
      <c r="J324" s="173">
        <f t="shared" si="16"/>
        <v>89.351599999999991</v>
      </c>
    </row>
    <row r="325" spans="1:10" s="109" customFormat="1" ht="15" customHeight="1">
      <c r="A325" s="110"/>
      <c r="B325" s="110"/>
      <c r="C325" s="131">
        <v>3214</v>
      </c>
      <c r="D325" s="85" t="s">
        <v>1543</v>
      </c>
      <c r="E325" s="85">
        <v>22</v>
      </c>
      <c r="F325" s="85">
        <v>0</v>
      </c>
      <c r="G325" s="85"/>
      <c r="H325" s="132"/>
      <c r="I325" s="173">
        <f t="shared" si="15"/>
        <v>0</v>
      </c>
      <c r="J325" s="173" t="e">
        <f t="shared" si="16"/>
        <v>#DIV/0!</v>
      </c>
    </row>
    <row r="326" spans="1:10" s="109" customFormat="1" ht="15" customHeight="1">
      <c r="A326" s="110"/>
      <c r="B326" s="110"/>
      <c r="C326" s="131" t="s">
        <v>1440</v>
      </c>
      <c r="D326" s="85" t="s">
        <v>1267</v>
      </c>
      <c r="E326" s="85">
        <v>13957</v>
      </c>
      <c r="F326" s="85">
        <v>6636.1404207313026</v>
      </c>
      <c r="G326" s="85">
        <v>15000</v>
      </c>
      <c r="H326" s="132">
        <v>11479.13</v>
      </c>
      <c r="I326" s="173">
        <f t="shared" ref="I326:I389" si="17">H326/E326*100</f>
        <v>82.246399656086538</v>
      </c>
      <c r="J326" s="173">
        <f t="shared" ref="J326:J389" si="18">H326/G326*100</f>
        <v>76.527533333333338</v>
      </c>
    </row>
    <row r="327" spans="1:10" s="109" customFormat="1" ht="15" customHeight="1">
      <c r="A327" s="110"/>
      <c r="B327" s="110"/>
      <c r="C327" s="131" t="s">
        <v>1441</v>
      </c>
      <c r="D327" s="85" t="s">
        <v>1268</v>
      </c>
      <c r="E327" s="85">
        <v>171</v>
      </c>
      <c r="F327" s="85">
        <v>929.05965890238235</v>
      </c>
      <c r="G327" s="85">
        <v>2000</v>
      </c>
      <c r="H327" s="132">
        <v>985.19</v>
      </c>
      <c r="I327" s="173">
        <f t="shared" si="17"/>
        <v>576.1345029239767</v>
      </c>
      <c r="J327" s="173">
        <f t="shared" si="18"/>
        <v>49.259500000000003</v>
      </c>
    </row>
    <row r="328" spans="1:10" s="109" customFormat="1" ht="15" customHeight="1">
      <c r="A328" s="110"/>
      <c r="B328" s="110"/>
      <c r="C328" s="131" t="s">
        <v>1442</v>
      </c>
      <c r="D328" s="85" t="s">
        <v>1269</v>
      </c>
      <c r="E328" s="85">
        <v>33986</v>
      </c>
      <c r="F328" s="85">
        <v>5308.9123365850419</v>
      </c>
      <c r="G328" s="85">
        <v>18000</v>
      </c>
      <c r="H328" s="132">
        <v>9521.33</v>
      </c>
      <c r="I328" s="173">
        <f t="shared" si="17"/>
        <v>28.01544753722121</v>
      </c>
      <c r="J328" s="173">
        <f t="shared" si="18"/>
        <v>52.896277777777776</v>
      </c>
    </row>
    <row r="329" spans="1:10" s="109" customFormat="1" ht="15" customHeight="1">
      <c r="A329" s="110"/>
      <c r="B329" s="110"/>
      <c r="C329" s="131">
        <v>3224</v>
      </c>
      <c r="D329" s="85" t="s">
        <v>1270</v>
      </c>
      <c r="E329" s="85">
        <v>42012</v>
      </c>
      <c r="F329" s="85">
        <v>15926.737009755125</v>
      </c>
      <c r="G329" s="85">
        <v>10000</v>
      </c>
      <c r="H329" s="132">
        <f>13137.92+282</f>
        <v>13419.92</v>
      </c>
      <c r="I329" s="173">
        <f t="shared" si="17"/>
        <v>31.943063886508615</v>
      </c>
      <c r="J329" s="173">
        <f t="shared" si="18"/>
        <v>134.19920000000002</v>
      </c>
    </row>
    <row r="330" spans="1:10" s="109" customFormat="1" ht="15" customHeight="1">
      <c r="A330" s="110"/>
      <c r="B330" s="110"/>
      <c r="C330" s="131">
        <v>3227</v>
      </c>
      <c r="D330" s="85" t="s">
        <v>1477</v>
      </c>
      <c r="E330" s="85">
        <v>575</v>
      </c>
      <c r="F330" s="85">
        <v>0</v>
      </c>
      <c r="G330" s="85">
        <v>1900</v>
      </c>
      <c r="H330" s="132">
        <v>1131.92</v>
      </c>
      <c r="I330" s="173">
        <f t="shared" si="17"/>
        <v>196.85565217391306</v>
      </c>
      <c r="J330" s="173">
        <f t="shared" si="18"/>
        <v>59.574736842105267</v>
      </c>
    </row>
    <row r="331" spans="1:10" s="109" customFormat="1" ht="15" customHeight="1">
      <c r="A331" s="110"/>
      <c r="B331" s="110"/>
      <c r="C331" s="131" t="s">
        <v>1444</v>
      </c>
      <c r="D331" s="85" t="s">
        <v>1272</v>
      </c>
      <c r="E331" s="85">
        <v>3220</v>
      </c>
      <c r="F331" s="85">
        <v>1327.2280841462605</v>
      </c>
      <c r="G331" s="85">
        <v>2500</v>
      </c>
      <c r="H331" s="132">
        <v>1390.03</v>
      </c>
      <c r="I331" s="173">
        <f t="shared" si="17"/>
        <v>43.168633540372667</v>
      </c>
      <c r="J331" s="173">
        <f t="shared" si="18"/>
        <v>55.601199999999992</v>
      </c>
    </row>
    <row r="332" spans="1:10" s="109" customFormat="1" ht="15" customHeight="1">
      <c r="A332" s="110"/>
      <c r="B332" s="110"/>
      <c r="C332" s="131" t="s">
        <v>1445</v>
      </c>
      <c r="D332" s="85" t="s">
        <v>1273</v>
      </c>
      <c r="E332" s="85">
        <v>96521</v>
      </c>
      <c r="F332" s="85">
        <v>65007.366115867007</v>
      </c>
      <c r="G332" s="85">
        <v>7000</v>
      </c>
      <c r="H332" s="132">
        <f>41713.59+1000</f>
        <v>42713.59</v>
      </c>
      <c r="I332" s="173">
        <f t="shared" si="17"/>
        <v>44.253157343997671</v>
      </c>
      <c r="J332" s="173">
        <f t="shared" si="18"/>
        <v>610.19414285714277</v>
      </c>
    </row>
    <row r="333" spans="1:10" s="109" customFormat="1" ht="15" customHeight="1">
      <c r="A333" s="110"/>
      <c r="B333" s="110"/>
      <c r="C333" s="131" t="s">
        <v>1446</v>
      </c>
      <c r="D333" s="85" t="s">
        <v>1274</v>
      </c>
      <c r="E333" s="85">
        <v>9295</v>
      </c>
      <c r="F333" s="85">
        <v>2654.4561682925209</v>
      </c>
      <c r="G333" s="85">
        <v>10000</v>
      </c>
      <c r="H333" s="132">
        <v>3884.07</v>
      </c>
      <c r="I333" s="173">
        <f t="shared" si="17"/>
        <v>41.786659494351802</v>
      </c>
      <c r="J333" s="173">
        <f t="shared" si="18"/>
        <v>38.840699999999998</v>
      </c>
    </row>
    <row r="334" spans="1:10" s="109" customFormat="1" ht="15" customHeight="1">
      <c r="A334" s="110"/>
      <c r="B334" s="110"/>
      <c r="C334" s="131">
        <v>3234</v>
      </c>
      <c r="D334" s="85" t="s">
        <v>1275</v>
      </c>
      <c r="E334" s="85">
        <v>15891</v>
      </c>
      <c r="F334" s="85">
        <v>1592.6737009755125</v>
      </c>
      <c r="G334" s="85">
        <v>12000</v>
      </c>
      <c r="H334" s="132">
        <v>11055.42</v>
      </c>
      <c r="I334" s="173">
        <f t="shared" si="17"/>
        <v>69.570322824240137</v>
      </c>
      <c r="J334" s="173">
        <f t="shared" si="18"/>
        <v>92.128500000000003</v>
      </c>
    </row>
    <row r="335" spans="1:10" s="109" customFormat="1" ht="15" customHeight="1">
      <c r="A335" s="110"/>
      <c r="B335" s="110"/>
      <c r="C335" s="131">
        <v>3235</v>
      </c>
      <c r="D335" s="85" t="s">
        <v>1276</v>
      </c>
      <c r="E335" s="85">
        <v>66337</v>
      </c>
      <c r="F335" s="85">
        <v>41144.070608534072</v>
      </c>
      <c r="G335" s="85">
        <v>19000</v>
      </c>
      <c r="H335" s="132">
        <v>16666.830000000002</v>
      </c>
      <c r="I335" s="173">
        <f t="shared" si="17"/>
        <v>25.124485581199028</v>
      </c>
      <c r="J335" s="173">
        <f t="shared" si="18"/>
        <v>87.720157894736843</v>
      </c>
    </row>
    <row r="336" spans="1:10" s="109" customFormat="1" ht="15" customHeight="1">
      <c r="A336" s="110"/>
      <c r="B336" s="110"/>
      <c r="C336" s="131">
        <v>3236</v>
      </c>
      <c r="D336" s="85" t="s">
        <v>1277</v>
      </c>
      <c r="E336" s="85">
        <v>76</v>
      </c>
      <c r="F336" s="85">
        <v>66.361404207313029</v>
      </c>
      <c r="G336" s="85">
        <v>100</v>
      </c>
      <c r="H336" s="132"/>
      <c r="I336" s="173">
        <f t="shared" si="17"/>
        <v>0</v>
      </c>
      <c r="J336" s="173">
        <f t="shared" si="18"/>
        <v>0</v>
      </c>
    </row>
    <row r="337" spans="1:10" s="109" customFormat="1" ht="15" customHeight="1">
      <c r="A337" s="110"/>
      <c r="B337" s="110"/>
      <c r="C337" s="131">
        <v>3237</v>
      </c>
      <c r="D337" s="85" t="s">
        <v>1278</v>
      </c>
      <c r="E337" s="85">
        <v>81819</v>
      </c>
      <c r="F337" s="85">
        <v>64277</v>
      </c>
      <c r="G337" s="85">
        <v>50000</v>
      </c>
      <c r="H337" s="132">
        <v>55302.12</v>
      </c>
      <c r="I337" s="173">
        <f t="shared" si="17"/>
        <v>67.590804091959086</v>
      </c>
      <c r="J337" s="173">
        <f t="shared" si="18"/>
        <v>110.60424</v>
      </c>
    </row>
    <row r="338" spans="1:10" s="109" customFormat="1" ht="15" customHeight="1">
      <c r="A338" s="110"/>
      <c r="B338" s="110"/>
      <c r="C338" s="131">
        <v>3238</v>
      </c>
      <c r="D338" s="85" t="s">
        <v>1279</v>
      </c>
      <c r="E338" s="85">
        <v>8585</v>
      </c>
      <c r="F338" s="85">
        <v>2654.4561682925209</v>
      </c>
      <c r="G338" s="85">
        <v>7000</v>
      </c>
      <c r="H338" s="132">
        <v>6184.11</v>
      </c>
      <c r="I338" s="173">
        <f t="shared" si="17"/>
        <v>72.03389633080954</v>
      </c>
      <c r="J338" s="173">
        <f t="shared" si="18"/>
        <v>88.344428571428566</v>
      </c>
    </row>
    <row r="339" spans="1:10" s="109" customFormat="1" ht="15" customHeight="1">
      <c r="A339" s="110"/>
      <c r="B339" s="110"/>
      <c r="C339" s="131">
        <v>3239</v>
      </c>
      <c r="D339" s="85" t="s">
        <v>1280</v>
      </c>
      <c r="E339" s="85">
        <v>24029</v>
      </c>
      <c r="F339" s="85">
        <v>14599.508925608865</v>
      </c>
      <c r="G339" s="85">
        <v>15000</v>
      </c>
      <c r="H339" s="132">
        <v>5948.71</v>
      </c>
      <c r="I339" s="173">
        <f t="shared" si="17"/>
        <v>24.756377710266761</v>
      </c>
      <c r="J339" s="173">
        <f t="shared" si="18"/>
        <v>39.65806666666667</v>
      </c>
    </row>
    <row r="340" spans="1:10" s="109" customFormat="1" ht="15" customHeight="1">
      <c r="A340" s="110"/>
      <c r="B340" s="110"/>
      <c r="C340" s="131">
        <v>3241</v>
      </c>
      <c r="D340" s="85" t="s">
        <v>1350</v>
      </c>
      <c r="E340" s="85">
        <v>2839</v>
      </c>
      <c r="F340" s="85">
        <v>1592.6737009755125</v>
      </c>
      <c r="G340" s="85">
        <v>200</v>
      </c>
      <c r="H340" s="132">
        <v>1764.92</v>
      </c>
      <c r="I340" s="173">
        <f t="shared" si="17"/>
        <v>62.16696019725255</v>
      </c>
      <c r="J340" s="173">
        <f t="shared" si="18"/>
        <v>882.46</v>
      </c>
    </row>
    <row r="341" spans="1:10" s="109" customFormat="1" ht="15" customHeight="1">
      <c r="A341" s="110"/>
      <c r="B341" s="110"/>
      <c r="C341" s="131">
        <v>3292</v>
      </c>
      <c r="D341" s="85" t="s">
        <v>1281</v>
      </c>
      <c r="E341" s="85">
        <v>3020</v>
      </c>
      <c r="F341" s="85">
        <v>1990.8421262193906</v>
      </c>
      <c r="G341" s="85">
        <v>3000</v>
      </c>
      <c r="H341" s="132">
        <v>2045.96</v>
      </c>
      <c r="I341" s="173">
        <f t="shared" si="17"/>
        <v>67.747019867549668</v>
      </c>
      <c r="J341" s="173">
        <f t="shared" si="18"/>
        <v>68.198666666666668</v>
      </c>
    </row>
    <row r="342" spans="1:10" s="109" customFormat="1" ht="15" customHeight="1">
      <c r="A342" s="110"/>
      <c r="B342" s="110"/>
      <c r="C342" s="131">
        <v>3293</v>
      </c>
      <c r="D342" s="85" t="s">
        <v>1298</v>
      </c>
      <c r="E342" s="85">
        <v>824</v>
      </c>
      <c r="F342" s="85">
        <v>1327.2280841462605</v>
      </c>
      <c r="G342" s="85">
        <v>5000</v>
      </c>
      <c r="H342" s="132">
        <v>5366.93</v>
      </c>
      <c r="I342" s="173">
        <f t="shared" si="17"/>
        <v>651.32645631067965</v>
      </c>
      <c r="J342" s="173">
        <f t="shared" si="18"/>
        <v>107.3386</v>
      </c>
    </row>
    <row r="343" spans="1:10" s="109" customFormat="1" ht="15" customHeight="1">
      <c r="A343" s="110"/>
      <c r="B343" s="110"/>
      <c r="C343" s="131">
        <v>3294</v>
      </c>
      <c r="D343" s="85" t="s">
        <v>1283</v>
      </c>
      <c r="E343" s="85">
        <v>816</v>
      </c>
      <c r="F343" s="85">
        <v>796.33685048775624</v>
      </c>
      <c r="G343" s="85">
        <v>3000</v>
      </c>
      <c r="H343" s="132">
        <v>2527.6</v>
      </c>
      <c r="I343" s="173">
        <f t="shared" si="17"/>
        <v>309.75490196078431</v>
      </c>
      <c r="J343" s="173">
        <f t="shared" si="18"/>
        <v>84.25333333333333</v>
      </c>
    </row>
    <row r="344" spans="1:10" s="109" customFormat="1" ht="15" customHeight="1">
      <c r="A344" s="110"/>
      <c r="B344" s="110"/>
      <c r="C344" s="131">
        <v>3295</v>
      </c>
      <c r="D344" s="85" t="s">
        <v>1284</v>
      </c>
      <c r="E344" s="85">
        <v>662</v>
      </c>
      <c r="F344" s="85">
        <v>663.61404207313024</v>
      </c>
      <c r="G344" s="85">
        <v>10</v>
      </c>
      <c r="H344" s="132">
        <v>6.32</v>
      </c>
      <c r="I344" s="173">
        <f t="shared" si="17"/>
        <v>0.9546827794561934</v>
      </c>
      <c r="J344" s="173">
        <f t="shared" si="18"/>
        <v>63.2</v>
      </c>
    </row>
    <row r="345" spans="1:10" s="109" customFormat="1" ht="15" customHeight="1">
      <c r="A345" s="110"/>
      <c r="B345" s="110"/>
      <c r="C345" s="131">
        <v>3296</v>
      </c>
      <c r="D345" s="85" t="s">
        <v>1425</v>
      </c>
      <c r="E345" s="85"/>
      <c r="F345" s="85">
        <v>0</v>
      </c>
      <c r="G345" s="85"/>
      <c r="H345" s="132"/>
      <c r="I345" s="173" t="e">
        <f t="shared" si="17"/>
        <v>#DIV/0!</v>
      </c>
      <c r="J345" s="173" t="e">
        <f t="shared" si="18"/>
        <v>#DIV/0!</v>
      </c>
    </row>
    <row r="346" spans="1:10" s="109" customFormat="1" ht="15" customHeight="1">
      <c r="A346" s="110"/>
      <c r="B346" s="110"/>
      <c r="C346" s="131">
        <v>3299</v>
      </c>
      <c r="D346" s="85" t="s">
        <v>1285</v>
      </c>
      <c r="E346" s="85">
        <v>15813</v>
      </c>
      <c r="F346" s="85">
        <v>4645.298294511912</v>
      </c>
      <c r="G346" s="85">
        <v>11000</v>
      </c>
      <c r="H346" s="132">
        <v>9634.82</v>
      </c>
      <c r="I346" s="173">
        <f t="shared" si="17"/>
        <v>60.929741352052105</v>
      </c>
      <c r="J346" s="173">
        <f t="shared" si="18"/>
        <v>87.589272727272729</v>
      </c>
    </row>
    <row r="347" spans="1:10" s="109" customFormat="1" ht="15" customHeight="1">
      <c r="A347" s="110"/>
      <c r="B347" s="128">
        <v>34</v>
      </c>
      <c r="C347" s="131"/>
      <c r="D347" s="128" t="s">
        <v>1343</v>
      </c>
      <c r="E347" s="82">
        <f>SUM(E348:E350)</f>
        <v>1889</v>
      </c>
      <c r="F347" s="82">
        <f>SUM(F348:F350)</f>
        <v>664</v>
      </c>
      <c r="G347" s="82">
        <f>SUM(G348:G350)</f>
        <v>1200</v>
      </c>
      <c r="H347" s="111">
        <f>SUM(H348:H350)</f>
        <v>1435.97</v>
      </c>
      <c r="I347" s="173">
        <f t="shared" si="17"/>
        <v>76.017469560614074</v>
      </c>
      <c r="J347" s="173">
        <f t="shared" si="18"/>
        <v>119.66416666666666</v>
      </c>
    </row>
    <row r="348" spans="1:10" s="109" customFormat="1" ht="15" customHeight="1">
      <c r="A348" s="110"/>
      <c r="B348" s="110"/>
      <c r="C348" s="131" t="s">
        <v>1454</v>
      </c>
      <c r="D348" s="85" t="s">
        <v>1286</v>
      </c>
      <c r="E348" s="85">
        <v>1877</v>
      </c>
      <c r="F348" s="85">
        <v>664</v>
      </c>
      <c r="G348" s="85">
        <v>1200</v>
      </c>
      <c r="H348" s="132">
        <v>1435.97</v>
      </c>
      <c r="I348" s="173">
        <f t="shared" si="17"/>
        <v>76.503462972828984</v>
      </c>
      <c r="J348" s="173">
        <f t="shared" si="18"/>
        <v>119.66416666666666</v>
      </c>
    </row>
    <row r="349" spans="1:10" s="109" customFormat="1" ht="15" customHeight="1">
      <c r="A349" s="110"/>
      <c r="B349" s="110"/>
      <c r="C349" s="131" t="s">
        <v>1437</v>
      </c>
      <c r="D349" s="85" t="s">
        <v>1299</v>
      </c>
      <c r="E349" s="85"/>
      <c r="F349" s="85">
        <v>0</v>
      </c>
      <c r="G349" s="85">
        <v>0</v>
      </c>
      <c r="H349" s="132"/>
      <c r="I349" s="173" t="e">
        <f t="shared" si="17"/>
        <v>#DIV/0!</v>
      </c>
      <c r="J349" s="173" t="e">
        <f t="shared" si="18"/>
        <v>#DIV/0!</v>
      </c>
    </row>
    <row r="350" spans="1:10" s="109" customFormat="1" ht="15" customHeight="1">
      <c r="A350" s="110"/>
      <c r="B350" s="110"/>
      <c r="C350" s="131">
        <v>3433</v>
      </c>
      <c r="D350" s="85" t="s">
        <v>1408</v>
      </c>
      <c r="E350" s="85">
        <v>12</v>
      </c>
      <c r="F350" s="85">
        <v>0</v>
      </c>
      <c r="G350" s="85">
        <v>0</v>
      </c>
      <c r="H350" s="132"/>
      <c r="I350" s="173">
        <f t="shared" si="17"/>
        <v>0</v>
      </c>
      <c r="J350" s="173" t="e">
        <f t="shared" si="18"/>
        <v>#DIV/0!</v>
      </c>
    </row>
    <row r="351" spans="1:10" s="109" customFormat="1" ht="15" customHeight="1">
      <c r="A351" s="110"/>
      <c r="B351" s="128">
        <v>36</v>
      </c>
      <c r="C351" s="131"/>
      <c r="D351" s="128" t="s">
        <v>1391</v>
      </c>
      <c r="E351" s="82">
        <f>E352</f>
        <v>24164</v>
      </c>
      <c r="F351" s="82">
        <f>F352</f>
        <v>23890.105514632687</v>
      </c>
      <c r="G351" s="82">
        <f>G352</f>
        <v>29643</v>
      </c>
      <c r="H351" s="111">
        <f>H352</f>
        <v>29643.18</v>
      </c>
      <c r="I351" s="173">
        <f t="shared" si="17"/>
        <v>122.67497103128622</v>
      </c>
      <c r="J351" s="173">
        <f t="shared" si="18"/>
        <v>100.00060722598927</v>
      </c>
    </row>
    <row r="352" spans="1:10" s="109" customFormat="1" ht="15" customHeight="1">
      <c r="A352" s="110"/>
      <c r="B352" s="110"/>
      <c r="C352" s="131" t="s">
        <v>1455</v>
      </c>
      <c r="D352" s="85" t="s">
        <v>1301</v>
      </c>
      <c r="E352" s="85">
        <v>24164</v>
      </c>
      <c r="F352" s="85">
        <v>23890.105514632687</v>
      </c>
      <c r="G352" s="85">
        <v>29643</v>
      </c>
      <c r="H352" s="132">
        <v>29643.18</v>
      </c>
      <c r="I352" s="173">
        <f t="shared" si="17"/>
        <v>122.67497103128622</v>
      </c>
      <c r="J352" s="173">
        <f t="shared" si="18"/>
        <v>100.00060722598927</v>
      </c>
    </row>
    <row r="353" spans="1:10" s="109" customFormat="1" ht="15" customHeight="1">
      <c r="A353" s="110"/>
      <c r="B353" s="128">
        <v>37</v>
      </c>
      <c r="C353" s="131"/>
      <c r="D353" s="128" t="s">
        <v>1353</v>
      </c>
      <c r="E353" s="82">
        <f>SUM(E354:E355)</f>
        <v>1740</v>
      </c>
      <c r="F353" s="82">
        <f>SUM(F354:F355)</f>
        <v>0</v>
      </c>
      <c r="G353" s="82">
        <f>SUM(G354:G355)</f>
        <v>1200</v>
      </c>
      <c r="H353" s="111">
        <f>SUM(H354:H355)</f>
        <v>1139.82</v>
      </c>
      <c r="I353" s="173">
        <f t="shared" si="17"/>
        <v>65.506896551724139</v>
      </c>
      <c r="J353" s="173">
        <f t="shared" si="18"/>
        <v>94.984999999999999</v>
      </c>
    </row>
    <row r="354" spans="1:10" s="109" customFormat="1" ht="15" customHeight="1">
      <c r="A354" s="110"/>
      <c r="B354" s="110"/>
      <c r="C354" s="131">
        <v>3721</v>
      </c>
      <c r="D354" s="85" t="s">
        <v>1602</v>
      </c>
      <c r="E354" s="85">
        <v>1740</v>
      </c>
      <c r="F354" s="85">
        <v>0</v>
      </c>
      <c r="G354" s="85">
        <v>1200</v>
      </c>
      <c r="H354" s="132">
        <v>1139.82</v>
      </c>
      <c r="I354" s="173">
        <f t="shared" si="17"/>
        <v>65.506896551724139</v>
      </c>
      <c r="J354" s="173">
        <f t="shared" si="18"/>
        <v>94.984999999999999</v>
      </c>
    </row>
    <row r="355" spans="1:10" s="109" customFormat="1" ht="15" customHeight="1">
      <c r="A355" s="110"/>
      <c r="B355" s="110"/>
      <c r="C355" s="131">
        <v>3722</v>
      </c>
      <c r="D355" s="85" t="s">
        <v>1308</v>
      </c>
      <c r="E355" s="85"/>
      <c r="F355" s="85">
        <v>0</v>
      </c>
      <c r="G355" s="85">
        <v>0</v>
      </c>
      <c r="H355" s="132"/>
      <c r="I355" s="173" t="e">
        <f t="shared" si="17"/>
        <v>#DIV/0!</v>
      </c>
      <c r="J355" s="173" t="e">
        <f t="shared" si="18"/>
        <v>#DIV/0!</v>
      </c>
    </row>
    <row r="356" spans="1:10" s="109" customFormat="1" ht="15" customHeight="1">
      <c r="A356" s="110"/>
      <c r="B356" s="128">
        <v>38</v>
      </c>
      <c r="C356" s="131"/>
      <c r="D356" s="128" t="s">
        <v>1352</v>
      </c>
      <c r="E356" s="82">
        <f>E357</f>
        <v>1354</v>
      </c>
      <c r="F356" s="82">
        <f>F357</f>
        <v>0</v>
      </c>
      <c r="G356" s="82">
        <f>G357</f>
        <v>1500</v>
      </c>
      <c r="H356" s="111">
        <f>H357</f>
        <v>1558.27</v>
      </c>
      <c r="I356" s="173">
        <f t="shared" si="17"/>
        <v>115.0864106351551</v>
      </c>
      <c r="J356" s="173">
        <f t="shared" si="18"/>
        <v>103.88466666666667</v>
      </c>
    </row>
    <row r="357" spans="1:10" s="109" customFormat="1" ht="15" customHeight="1">
      <c r="A357" s="110"/>
      <c r="B357" s="110"/>
      <c r="C357" s="131" t="s">
        <v>1456</v>
      </c>
      <c r="D357" s="85" t="s">
        <v>1404</v>
      </c>
      <c r="E357" s="85">
        <v>1354</v>
      </c>
      <c r="F357" s="85">
        <v>0</v>
      </c>
      <c r="G357" s="85">
        <v>1500</v>
      </c>
      <c r="H357" s="132">
        <v>1558.27</v>
      </c>
      <c r="I357" s="173">
        <f t="shared" si="17"/>
        <v>115.0864106351551</v>
      </c>
      <c r="J357" s="173">
        <f t="shared" si="18"/>
        <v>103.88466666666667</v>
      </c>
    </row>
    <row r="358" spans="1:10" s="109" customFormat="1" ht="15" customHeight="1">
      <c r="A358" s="128">
        <v>4</v>
      </c>
      <c r="B358" s="110"/>
      <c r="C358" s="131"/>
      <c r="D358" s="128" t="s">
        <v>1345</v>
      </c>
      <c r="E358" s="82">
        <f>E359+E362+E374</f>
        <v>552417</v>
      </c>
      <c r="F358" s="82">
        <f>F359+F362+F374</f>
        <v>235052.09370230272</v>
      </c>
      <c r="G358" s="82">
        <f>G359+G362+G374</f>
        <v>121757</v>
      </c>
      <c r="H358" s="111">
        <f>H359+H362+H374</f>
        <v>67121.67</v>
      </c>
      <c r="I358" s="173">
        <f t="shared" si="17"/>
        <v>12.150543882610419</v>
      </c>
      <c r="J358" s="173">
        <f t="shared" si="18"/>
        <v>55.127565560912309</v>
      </c>
    </row>
    <row r="359" spans="1:10" s="109" customFormat="1" ht="15" customHeight="1">
      <c r="A359" s="110"/>
      <c r="B359" s="128">
        <v>41</v>
      </c>
      <c r="C359" s="131"/>
      <c r="D359" s="128" t="s">
        <v>1355</v>
      </c>
      <c r="E359" s="82">
        <f>SUM(E360:E361)</f>
        <v>0</v>
      </c>
      <c r="F359" s="82">
        <f>SUM(F360:F361)</f>
        <v>3981.6842524387812</v>
      </c>
      <c r="G359" s="82">
        <f>SUM(G360:G361)</f>
        <v>10625</v>
      </c>
      <c r="H359" s="111">
        <f>SUM(H360:H361)</f>
        <v>2498.2600000000002</v>
      </c>
      <c r="I359" s="173" t="e">
        <f t="shared" si="17"/>
        <v>#DIV/0!</v>
      </c>
      <c r="J359" s="173">
        <f t="shared" si="18"/>
        <v>23.51303529411765</v>
      </c>
    </row>
    <row r="360" spans="1:10" s="109" customFormat="1" ht="15" customHeight="1">
      <c r="A360" s="110"/>
      <c r="B360" s="110"/>
      <c r="C360" s="131" t="s">
        <v>1457</v>
      </c>
      <c r="D360" s="85" t="s">
        <v>1310</v>
      </c>
      <c r="E360" s="85"/>
      <c r="F360" s="85">
        <v>3981.6842524387812</v>
      </c>
      <c r="G360" s="85"/>
      <c r="H360" s="132"/>
      <c r="I360" s="173" t="e">
        <f t="shared" si="17"/>
        <v>#DIV/0!</v>
      </c>
      <c r="J360" s="173" t="e">
        <f t="shared" si="18"/>
        <v>#DIV/0!</v>
      </c>
    </row>
    <row r="361" spans="1:10" s="109" customFormat="1" ht="15" customHeight="1">
      <c r="A361" s="110"/>
      <c r="B361" s="110"/>
      <c r="C361" s="131">
        <v>4124</v>
      </c>
      <c r="D361" s="85" t="s">
        <v>1503</v>
      </c>
      <c r="E361" s="85"/>
      <c r="F361" s="85">
        <v>0</v>
      </c>
      <c r="G361" s="85">
        <v>10625</v>
      </c>
      <c r="H361" s="132">
        <v>2498.2600000000002</v>
      </c>
      <c r="I361" s="173" t="e">
        <f t="shared" si="17"/>
        <v>#DIV/0!</v>
      </c>
      <c r="J361" s="173">
        <f t="shared" si="18"/>
        <v>23.51303529411765</v>
      </c>
    </row>
    <row r="362" spans="1:10" s="109" customFormat="1" ht="15" customHeight="1">
      <c r="A362" s="110"/>
      <c r="B362" s="128">
        <v>42</v>
      </c>
      <c r="C362" s="131"/>
      <c r="D362" s="128" t="s">
        <v>1346</v>
      </c>
      <c r="E362" s="82">
        <f>SUM(E363:E373)</f>
        <v>315936</v>
      </c>
      <c r="F362" s="82">
        <f>SUM(F363:F373)</f>
        <v>231070.40944986395</v>
      </c>
      <c r="G362" s="82">
        <f>SUM(G363:G373)</f>
        <v>104600</v>
      </c>
      <c r="H362" s="111">
        <f>SUM(H363:H373)</f>
        <v>58091.369999999995</v>
      </c>
      <c r="I362" s="173">
        <f t="shared" si="17"/>
        <v>18.387068900030386</v>
      </c>
      <c r="J362" s="173">
        <f t="shared" si="18"/>
        <v>55.536682600382406</v>
      </c>
    </row>
    <row r="363" spans="1:10" s="109" customFormat="1" ht="15" customHeight="1">
      <c r="A363" s="110"/>
      <c r="B363" s="110"/>
      <c r="C363" s="131" t="s">
        <v>1458</v>
      </c>
      <c r="D363" s="85" t="s">
        <v>1287</v>
      </c>
      <c r="E363" s="85">
        <v>169076</v>
      </c>
      <c r="F363" s="85">
        <v>79633.685048775631</v>
      </c>
      <c r="G363" s="85">
        <v>45000</v>
      </c>
      <c r="H363" s="132">
        <v>26745.34</v>
      </c>
      <c r="I363" s="173">
        <f t="shared" si="17"/>
        <v>15.818531311362937</v>
      </c>
      <c r="J363" s="173">
        <f t="shared" si="18"/>
        <v>59.434088888888894</v>
      </c>
    </row>
    <row r="364" spans="1:10" s="109" customFormat="1" ht="15" customHeight="1">
      <c r="A364" s="110"/>
      <c r="B364" s="110"/>
      <c r="C364" s="131" t="s">
        <v>1459</v>
      </c>
      <c r="D364" s="85" t="s">
        <v>1303</v>
      </c>
      <c r="E364" s="85"/>
      <c r="F364" s="85">
        <v>0</v>
      </c>
      <c r="G364" s="85"/>
      <c r="H364" s="132"/>
      <c r="I364" s="173" t="e">
        <f t="shared" si="17"/>
        <v>#DIV/0!</v>
      </c>
      <c r="J364" s="173" t="e">
        <f t="shared" si="18"/>
        <v>#DIV/0!</v>
      </c>
    </row>
    <row r="365" spans="1:10" s="109" customFormat="1" ht="15" customHeight="1">
      <c r="A365" s="110"/>
      <c r="B365" s="110"/>
      <c r="C365" s="131" t="s">
        <v>1460</v>
      </c>
      <c r="D365" s="85" t="s">
        <v>1311</v>
      </c>
      <c r="E365" s="85">
        <v>11911</v>
      </c>
      <c r="F365" s="85">
        <v>2787.1789767071468</v>
      </c>
      <c r="G365" s="85">
        <v>1500</v>
      </c>
      <c r="H365" s="132">
        <v>2028.46</v>
      </c>
      <c r="I365" s="173">
        <f t="shared" si="17"/>
        <v>17.030140206531776</v>
      </c>
      <c r="J365" s="173">
        <f t="shared" si="18"/>
        <v>135.23066666666668</v>
      </c>
    </row>
    <row r="366" spans="1:10" s="109" customFormat="1" ht="15" customHeight="1">
      <c r="A366" s="110"/>
      <c r="B366" s="110"/>
      <c r="C366" s="131" t="s">
        <v>1461</v>
      </c>
      <c r="D366" s="85" t="s">
        <v>1312</v>
      </c>
      <c r="E366" s="85">
        <v>47438</v>
      </c>
      <c r="F366" s="85">
        <v>92905.965890238236</v>
      </c>
      <c r="G366" s="85">
        <v>21000</v>
      </c>
      <c r="H366" s="132">
        <v>20757.150000000001</v>
      </c>
      <c r="I366" s="173">
        <f t="shared" si="17"/>
        <v>43.756376744382145</v>
      </c>
      <c r="J366" s="173">
        <f t="shared" si="18"/>
        <v>98.843571428571437</v>
      </c>
    </row>
    <row r="367" spans="1:10" s="109" customFormat="1" ht="15" customHeight="1">
      <c r="A367" s="110"/>
      <c r="B367" s="110"/>
      <c r="C367" s="131" t="s">
        <v>1462</v>
      </c>
      <c r="D367" s="85" t="s">
        <v>1426</v>
      </c>
      <c r="E367" s="85">
        <v>1299</v>
      </c>
      <c r="F367" s="85">
        <v>10617.824673170084</v>
      </c>
      <c r="G367" s="85">
        <v>30000</v>
      </c>
      <c r="H367" s="132">
        <v>2281.25</v>
      </c>
      <c r="I367" s="173">
        <f t="shared" si="17"/>
        <v>175.61585835257893</v>
      </c>
      <c r="J367" s="173">
        <f t="shared" si="18"/>
        <v>7.6041666666666661</v>
      </c>
    </row>
    <row r="368" spans="1:10" s="109" customFormat="1" ht="15" customHeight="1">
      <c r="A368" s="110"/>
      <c r="B368" s="110"/>
      <c r="C368" s="131">
        <v>4227</v>
      </c>
      <c r="D368" s="85" t="s">
        <v>1288</v>
      </c>
      <c r="E368" s="85">
        <v>39202</v>
      </c>
      <c r="F368" s="85">
        <v>10617.824673170084</v>
      </c>
      <c r="G368" s="85">
        <v>600</v>
      </c>
      <c r="H368" s="132">
        <v>599</v>
      </c>
      <c r="I368" s="173">
        <f t="shared" si="17"/>
        <v>1.5279832661598898</v>
      </c>
      <c r="J368" s="173">
        <f t="shared" si="18"/>
        <v>99.833333333333329</v>
      </c>
    </row>
    <row r="369" spans="1:10" s="109" customFormat="1" ht="15" customHeight="1">
      <c r="A369" s="110"/>
      <c r="B369" s="110"/>
      <c r="C369" s="131">
        <v>4231</v>
      </c>
      <c r="D369" s="85" t="s">
        <v>1567</v>
      </c>
      <c r="E369" s="85"/>
      <c r="F369" s="85">
        <v>0</v>
      </c>
      <c r="G369" s="85"/>
      <c r="H369" s="132"/>
      <c r="I369" s="173" t="e">
        <f t="shared" si="17"/>
        <v>#DIV/0!</v>
      </c>
      <c r="J369" s="173" t="e">
        <f t="shared" si="18"/>
        <v>#DIV/0!</v>
      </c>
    </row>
    <row r="370" spans="1:10" s="109" customFormat="1" ht="15" customHeight="1">
      <c r="A370" s="110"/>
      <c r="B370" s="110"/>
      <c r="C370" s="131">
        <v>4241</v>
      </c>
      <c r="D370" s="85" t="s">
        <v>1304</v>
      </c>
      <c r="E370" s="85">
        <v>5292</v>
      </c>
      <c r="F370" s="85">
        <v>7963.3685048775624</v>
      </c>
      <c r="G370" s="85">
        <v>6500</v>
      </c>
      <c r="H370" s="132">
        <v>5680.17</v>
      </c>
      <c r="I370" s="173">
        <f t="shared" si="17"/>
        <v>107.33503401360545</v>
      </c>
      <c r="J370" s="173">
        <f t="shared" si="18"/>
        <v>87.387230769230769</v>
      </c>
    </row>
    <row r="371" spans="1:10" s="109" customFormat="1" ht="15" customHeight="1">
      <c r="A371" s="110"/>
      <c r="B371" s="110"/>
      <c r="C371" s="131">
        <v>4262</v>
      </c>
      <c r="D371" s="85" t="s">
        <v>1411</v>
      </c>
      <c r="E371" s="85">
        <v>41718</v>
      </c>
      <c r="F371" s="85">
        <v>26544.56168292521</v>
      </c>
      <c r="G371" s="85"/>
      <c r="H371" s="132"/>
      <c r="I371" s="173">
        <f t="shared" si="17"/>
        <v>0</v>
      </c>
      <c r="J371" s="173" t="e">
        <f t="shared" si="18"/>
        <v>#DIV/0!</v>
      </c>
    </row>
    <row r="372" spans="1:10" s="109" customFormat="1" ht="15" customHeight="1">
      <c r="A372" s="110"/>
      <c r="B372" s="110"/>
      <c r="C372" s="131">
        <v>4263</v>
      </c>
      <c r="D372" s="85" t="s">
        <v>1478</v>
      </c>
      <c r="E372" s="85"/>
      <c r="F372" s="85"/>
      <c r="G372" s="85"/>
      <c r="H372" s="132"/>
      <c r="I372" s="173" t="e">
        <f t="shared" si="17"/>
        <v>#DIV/0!</v>
      </c>
      <c r="J372" s="173" t="e">
        <f t="shared" si="18"/>
        <v>#DIV/0!</v>
      </c>
    </row>
    <row r="373" spans="1:10" s="109" customFormat="1" ht="15" customHeight="1">
      <c r="A373" s="110"/>
      <c r="B373" s="110"/>
      <c r="C373" s="131" t="s">
        <v>1463</v>
      </c>
      <c r="D373" s="85" t="s">
        <v>1305</v>
      </c>
      <c r="E373" s="85"/>
      <c r="F373" s="85"/>
      <c r="G373" s="85"/>
      <c r="H373" s="132"/>
      <c r="I373" s="173" t="e">
        <f t="shared" si="17"/>
        <v>#DIV/0!</v>
      </c>
      <c r="J373" s="173" t="e">
        <f t="shared" si="18"/>
        <v>#DIV/0!</v>
      </c>
    </row>
    <row r="374" spans="1:10" s="109" customFormat="1" ht="15" customHeight="1">
      <c r="A374" s="110"/>
      <c r="B374" s="128">
        <v>45</v>
      </c>
      <c r="C374" s="131"/>
      <c r="D374" s="128" t="s">
        <v>1518</v>
      </c>
      <c r="E374" s="82">
        <f>E375</f>
        <v>236481</v>
      </c>
      <c r="F374" s="82">
        <f>F375</f>
        <v>0</v>
      </c>
      <c r="G374" s="82">
        <f>G375</f>
        <v>6532</v>
      </c>
      <c r="H374" s="111">
        <f>H375</f>
        <v>6532.04</v>
      </c>
      <c r="I374" s="173">
        <f t="shared" si="17"/>
        <v>2.7621838540939865</v>
      </c>
      <c r="J374" s="173">
        <f t="shared" si="18"/>
        <v>100.0006123698714</v>
      </c>
    </row>
    <row r="375" spans="1:10" s="109" customFormat="1" ht="15" customHeight="1">
      <c r="A375" s="110"/>
      <c r="B375" s="110"/>
      <c r="C375" s="131">
        <v>4511</v>
      </c>
      <c r="D375" s="85" t="s">
        <v>1587</v>
      </c>
      <c r="E375" s="85">
        <v>236481</v>
      </c>
      <c r="F375" s="85"/>
      <c r="G375" s="85">
        <v>6532</v>
      </c>
      <c r="H375" s="132">
        <v>6532.04</v>
      </c>
      <c r="I375" s="173">
        <f t="shared" si="17"/>
        <v>2.7621838540939865</v>
      </c>
      <c r="J375" s="173">
        <f t="shared" si="18"/>
        <v>100.0006123698714</v>
      </c>
    </row>
    <row r="376" spans="1:10" s="109" customFormat="1" ht="15" customHeight="1">
      <c r="A376" s="321" t="s">
        <v>1586</v>
      </c>
      <c r="B376" s="332"/>
      <c r="C376" s="332"/>
      <c r="D376" s="333"/>
      <c r="E376" s="169">
        <f>E377+E416</f>
        <v>62726</v>
      </c>
      <c r="F376" s="169">
        <f>F377+F416</f>
        <v>199084</v>
      </c>
      <c r="G376" s="169">
        <f>G377+G416</f>
        <v>393300</v>
      </c>
      <c r="H376" s="205">
        <f>H377+H416</f>
        <v>353165.34</v>
      </c>
      <c r="I376" s="170">
        <f t="shared" si="17"/>
        <v>563.02863246500658</v>
      </c>
      <c r="J376" s="170">
        <f t="shared" si="18"/>
        <v>89.795408085430978</v>
      </c>
    </row>
    <row r="377" spans="1:10" s="109" customFormat="1" ht="15" customHeight="1">
      <c r="A377" s="128">
        <v>3</v>
      </c>
      <c r="B377" s="110"/>
      <c r="C377" s="53"/>
      <c r="D377" s="53" t="s">
        <v>1358</v>
      </c>
      <c r="E377" s="82">
        <f>E378+E384+E410+E414</f>
        <v>367</v>
      </c>
      <c r="F377" s="82">
        <f>F378+F384+F410+F414</f>
        <v>199084</v>
      </c>
      <c r="G377" s="82">
        <f>G378+G384+G410+G414</f>
        <v>292800</v>
      </c>
      <c r="H377" s="111">
        <f>H378+H384+H410+H414</f>
        <v>253675.88</v>
      </c>
      <c r="I377" s="172">
        <f t="shared" si="17"/>
        <v>69121.493188010907</v>
      </c>
      <c r="J377" s="172">
        <f t="shared" si="18"/>
        <v>86.637937158469953</v>
      </c>
    </row>
    <row r="378" spans="1:10" s="109" customFormat="1" ht="15" customHeight="1">
      <c r="A378" s="110"/>
      <c r="B378" s="128">
        <v>31</v>
      </c>
      <c r="C378" s="53"/>
      <c r="D378" s="53" t="s">
        <v>1320</v>
      </c>
      <c r="E378" s="82">
        <f>SUM(E379:E383)</f>
        <v>0</v>
      </c>
      <c r="F378" s="82">
        <f>SUM(F379:F383)</f>
        <v>0</v>
      </c>
      <c r="G378" s="82">
        <f>SUM(G379:G383)</f>
        <v>93200</v>
      </c>
      <c r="H378" s="111">
        <f>SUM(H379:H383)</f>
        <v>92942.23</v>
      </c>
      <c r="I378" s="172" t="e">
        <f t="shared" si="17"/>
        <v>#DIV/0!</v>
      </c>
      <c r="J378" s="172">
        <f t="shared" si="18"/>
        <v>99.723422746781111</v>
      </c>
    </row>
    <row r="379" spans="1:10" s="109" customFormat="1" ht="15" customHeight="1">
      <c r="A379" s="110"/>
      <c r="B379" s="110"/>
      <c r="C379" s="131" t="s">
        <v>1431</v>
      </c>
      <c r="D379" s="85" t="s">
        <v>1397</v>
      </c>
      <c r="E379" s="85"/>
      <c r="F379" s="85"/>
      <c r="G379" s="85">
        <v>80000</v>
      </c>
      <c r="H379" s="132">
        <v>79778.759999999995</v>
      </c>
      <c r="I379" s="173" t="e">
        <f t="shared" si="17"/>
        <v>#DIV/0!</v>
      </c>
      <c r="J379" s="173">
        <f t="shared" si="18"/>
        <v>99.723449999999985</v>
      </c>
    </row>
    <row r="380" spans="1:10" s="109" customFormat="1" ht="15" customHeight="1">
      <c r="A380" s="110"/>
      <c r="B380" s="110"/>
      <c r="C380" s="131" t="s">
        <v>1438</v>
      </c>
      <c r="D380" s="85" t="s">
        <v>1475</v>
      </c>
      <c r="E380" s="85"/>
      <c r="F380" s="85"/>
      <c r="G380" s="85"/>
      <c r="H380" s="132"/>
      <c r="I380" s="173" t="e">
        <f t="shared" si="17"/>
        <v>#DIV/0!</v>
      </c>
      <c r="J380" s="173" t="e">
        <f t="shared" si="18"/>
        <v>#DIV/0!</v>
      </c>
    </row>
    <row r="381" spans="1:10" s="109" customFormat="1" ht="15" customHeight="1">
      <c r="A381" s="110"/>
      <c r="B381" s="110"/>
      <c r="C381" s="131" t="s">
        <v>1439</v>
      </c>
      <c r="D381" s="85" t="s">
        <v>1294</v>
      </c>
      <c r="E381" s="85"/>
      <c r="F381" s="85"/>
      <c r="G381" s="85"/>
      <c r="H381" s="132"/>
      <c r="I381" s="173" t="e">
        <f t="shared" si="17"/>
        <v>#DIV/0!</v>
      </c>
      <c r="J381" s="173" t="e">
        <f t="shared" si="18"/>
        <v>#DIV/0!</v>
      </c>
    </row>
    <row r="382" spans="1:10" s="109" customFormat="1" ht="15" customHeight="1">
      <c r="A382" s="110"/>
      <c r="B382" s="110"/>
      <c r="C382" s="131" t="s">
        <v>1432</v>
      </c>
      <c r="D382" s="85" t="s">
        <v>1356</v>
      </c>
      <c r="E382" s="85"/>
      <c r="F382" s="85"/>
      <c r="G382" s="85">
        <v>13200</v>
      </c>
      <c r="H382" s="132">
        <v>13163.47</v>
      </c>
      <c r="I382" s="173" t="e">
        <f t="shared" si="17"/>
        <v>#DIV/0!</v>
      </c>
      <c r="J382" s="173">
        <f t="shared" si="18"/>
        <v>99.723257575757572</v>
      </c>
    </row>
    <row r="383" spans="1:10" s="109" customFormat="1" ht="15" customHeight="1">
      <c r="A383" s="110"/>
      <c r="B383" s="110"/>
      <c r="C383" s="131" t="s">
        <v>1433</v>
      </c>
      <c r="D383" s="85" t="s">
        <v>1476</v>
      </c>
      <c r="E383" s="85"/>
      <c r="F383" s="85"/>
      <c r="G383" s="85"/>
      <c r="H383" s="132"/>
      <c r="I383" s="173" t="e">
        <f t="shared" si="17"/>
        <v>#DIV/0!</v>
      </c>
      <c r="J383" s="173" t="e">
        <f t="shared" si="18"/>
        <v>#DIV/0!</v>
      </c>
    </row>
    <row r="384" spans="1:10" s="109" customFormat="1" ht="15" customHeight="1">
      <c r="A384" s="110"/>
      <c r="B384" s="128">
        <v>32</v>
      </c>
      <c r="C384" s="131"/>
      <c r="D384" s="128" t="s">
        <v>1323</v>
      </c>
      <c r="E384" s="129">
        <f>SUM(E385:E409)</f>
        <v>367</v>
      </c>
      <c r="F384" s="129">
        <f>SUM(F385:F409)</f>
        <v>199084</v>
      </c>
      <c r="G384" s="129">
        <f>SUM(G385:G409)</f>
        <v>199600</v>
      </c>
      <c r="H384" s="130">
        <f>SUM(H385:H409)</f>
        <v>160733.65</v>
      </c>
      <c r="I384" s="173">
        <f t="shared" si="17"/>
        <v>43796.634877384196</v>
      </c>
      <c r="J384" s="173">
        <f t="shared" si="18"/>
        <v>80.527880761523036</v>
      </c>
    </row>
    <row r="385" spans="1:10" s="109" customFormat="1" ht="15" customHeight="1">
      <c r="A385" s="110"/>
      <c r="B385" s="110"/>
      <c r="C385" s="131">
        <v>3211</v>
      </c>
      <c r="D385" s="85" t="s">
        <v>1264</v>
      </c>
      <c r="E385" s="85"/>
      <c r="F385" s="85"/>
      <c r="G385" s="85">
        <v>6000</v>
      </c>
      <c r="H385" s="132">
        <v>4327.5200000000004</v>
      </c>
      <c r="I385" s="173" t="e">
        <f t="shared" si="17"/>
        <v>#DIV/0!</v>
      </c>
      <c r="J385" s="173">
        <f t="shared" si="18"/>
        <v>72.125333333333344</v>
      </c>
    </row>
    <row r="386" spans="1:10" s="109" customFormat="1" ht="15" customHeight="1">
      <c r="A386" s="110"/>
      <c r="B386" s="110"/>
      <c r="C386" s="131">
        <v>3212</v>
      </c>
      <c r="D386" s="85" t="s">
        <v>1265</v>
      </c>
      <c r="E386" s="85"/>
      <c r="F386" s="85"/>
      <c r="G386" s="85"/>
      <c r="H386" s="132"/>
      <c r="I386" s="173" t="e">
        <f t="shared" si="17"/>
        <v>#DIV/0!</v>
      </c>
      <c r="J386" s="173" t="e">
        <f t="shared" si="18"/>
        <v>#DIV/0!</v>
      </c>
    </row>
    <row r="387" spans="1:10" s="109" customFormat="1" ht="15" customHeight="1">
      <c r="A387" s="110"/>
      <c r="B387" s="110"/>
      <c r="C387" s="131" t="s">
        <v>1434</v>
      </c>
      <c r="D387" s="85" t="s">
        <v>1266</v>
      </c>
      <c r="E387" s="85"/>
      <c r="F387" s="85"/>
      <c r="G387" s="85">
        <v>7500</v>
      </c>
      <c r="H387" s="132">
        <v>6413.68</v>
      </c>
      <c r="I387" s="173" t="e">
        <f t="shared" si="17"/>
        <v>#DIV/0!</v>
      </c>
      <c r="J387" s="173">
        <f t="shared" si="18"/>
        <v>85.51573333333333</v>
      </c>
    </row>
    <row r="388" spans="1:10" s="109" customFormat="1" ht="15" customHeight="1">
      <c r="A388" s="110"/>
      <c r="B388" s="110"/>
      <c r="C388" s="131">
        <v>3214</v>
      </c>
      <c r="D388" s="85" t="s">
        <v>1542</v>
      </c>
      <c r="E388" s="85"/>
      <c r="F388" s="85"/>
      <c r="G388" s="85"/>
      <c r="H388" s="132"/>
      <c r="I388" s="173" t="e">
        <f t="shared" si="17"/>
        <v>#DIV/0!</v>
      </c>
      <c r="J388" s="173" t="e">
        <f t="shared" si="18"/>
        <v>#DIV/0!</v>
      </c>
    </row>
    <row r="389" spans="1:10" s="109" customFormat="1" ht="15" customHeight="1">
      <c r="A389" s="110"/>
      <c r="B389" s="110"/>
      <c r="C389" s="131">
        <v>3221</v>
      </c>
      <c r="D389" s="85" t="s">
        <v>1267</v>
      </c>
      <c r="E389" s="85"/>
      <c r="F389" s="85"/>
      <c r="G389" s="85">
        <v>3000</v>
      </c>
      <c r="H389" s="132">
        <v>2412.1999999999998</v>
      </c>
      <c r="I389" s="173" t="e">
        <f t="shared" si="17"/>
        <v>#DIV/0!</v>
      </c>
      <c r="J389" s="173">
        <f t="shared" si="18"/>
        <v>80.406666666666666</v>
      </c>
    </row>
    <row r="390" spans="1:10" s="109" customFormat="1" ht="15" customHeight="1">
      <c r="A390" s="110"/>
      <c r="B390" s="110"/>
      <c r="C390" s="131">
        <v>3222</v>
      </c>
      <c r="D390" s="85" t="s">
        <v>1268</v>
      </c>
      <c r="E390" s="85"/>
      <c r="F390" s="85"/>
      <c r="G390" s="85"/>
      <c r="H390" s="132"/>
      <c r="I390" s="173" t="e">
        <f t="shared" ref="I390:I453" si="19">H390/E390*100</f>
        <v>#DIV/0!</v>
      </c>
      <c r="J390" s="173" t="e">
        <f t="shared" ref="J390:J453" si="20">H390/G390*100</f>
        <v>#DIV/0!</v>
      </c>
    </row>
    <row r="391" spans="1:10" s="109" customFormat="1" ht="15" customHeight="1">
      <c r="A391" s="110"/>
      <c r="B391" s="110"/>
      <c r="C391" s="131">
        <v>3223</v>
      </c>
      <c r="D391" s="85" t="s">
        <v>1269</v>
      </c>
      <c r="E391" s="85"/>
      <c r="F391" s="85"/>
      <c r="G391" s="85">
        <v>8000</v>
      </c>
      <c r="H391" s="132">
        <v>7977.54</v>
      </c>
      <c r="I391" s="173" t="e">
        <f t="shared" si="19"/>
        <v>#DIV/0!</v>
      </c>
      <c r="J391" s="173">
        <f t="shared" si="20"/>
        <v>99.719250000000002</v>
      </c>
    </row>
    <row r="392" spans="1:10" s="109" customFormat="1" ht="15" customHeight="1">
      <c r="A392" s="110"/>
      <c r="B392" s="110"/>
      <c r="C392" s="131" t="s">
        <v>1443</v>
      </c>
      <c r="D392" s="85" t="s">
        <v>1270</v>
      </c>
      <c r="E392" s="85">
        <v>48</v>
      </c>
      <c r="F392" s="85"/>
      <c r="G392" s="85">
        <v>500</v>
      </c>
      <c r="H392" s="132">
        <v>494.18</v>
      </c>
      <c r="I392" s="173">
        <f t="shared" si="19"/>
        <v>1029.5416666666665</v>
      </c>
      <c r="J392" s="173">
        <f t="shared" si="20"/>
        <v>98.835999999999999</v>
      </c>
    </row>
    <row r="393" spans="1:10" s="109" customFormat="1" ht="15" customHeight="1">
      <c r="A393" s="110"/>
      <c r="B393" s="110"/>
      <c r="C393" s="131">
        <v>3227</v>
      </c>
      <c r="D393" s="85" t="s">
        <v>1477</v>
      </c>
      <c r="E393" s="85"/>
      <c r="F393" s="85"/>
      <c r="G393" s="85"/>
      <c r="H393" s="132"/>
      <c r="I393" s="173" t="e">
        <f t="shared" si="19"/>
        <v>#DIV/0!</v>
      </c>
      <c r="J393" s="173" t="e">
        <f t="shared" si="20"/>
        <v>#DIV/0!</v>
      </c>
    </row>
    <row r="394" spans="1:10" s="109" customFormat="1" ht="15" customHeight="1">
      <c r="A394" s="110"/>
      <c r="B394" s="110"/>
      <c r="C394" s="131">
        <v>3231</v>
      </c>
      <c r="D394" s="85" t="s">
        <v>1272</v>
      </c>
      <c r="E394" s="85"/>
      <c r="F394" s="85"/>
      <c r="G394" s="85">
        <v>20500</v>
      </c>
      <c r="H394" s="132">
        <v>20483.939999999999</v>
      </c>
      <c r="I394" s="173" t="e">
        <f t="shared" si="19"/>
        <v>#DIV/0!</v>
      </c>
      <c r="J394" s="173">
        <f t="shared" si="20"/>
        <v>99.921658536585355</v>
      </c>
    </row>
    <row r="395" spans="1:10" s="109" customFormat="1" ht="15" customHeight="1">
      <c r="A395" s="110"/>
      <c r="B395" s="110"/>
      <c r="C395" s="131" t="s">
        <v>1445</v>
      </c>
      <c r="D395" s="85" t="s">
        <v>1273</v>
      </c>
      <c r="E395" s="85"/>
      <c r="F395" s="85">
        <v>199084</v>
      </c>
      <c r="G395" s="85">
        <v>72000</v>
      </c>
      <c r="H395" s="132">
        <v>43891.18</v>
      </c>
      <c r="I395" s="173" t="e">
        <f t="shared" si="19"/>
        <v>#DIV/0!</v>
      </c>
      <c r="J395" s="173">
        <f t="shared" si="20"/>
        <v>60.959972222222227</v>
      </c>
    </row>
    <row r="396" spans="1:10" s="109" customFormat="1" ht="15" customHeight="1">
      <c r="A396" s="110"/>
      <c r="B396" s="110"/>
      <c r="C396" s="131" t="s">
        <v>1446</v>
      </c>
      <c r="D396" s="85" t="s">
        <v>1274</v>
      </c>
      <c r="E396" s="85"/>
      <c r="F396" s="85"/>
      <c r="G396" s="85">
        <v>7000</v>
      </c>
      <c r="H396" s="132">
        <v>6609.17</v>
      </c>
      <c r="I396" s="173" t="e">
        <f t="shared" si="19"/>
        <v>#DIV/0!</v>
      </c>
      <c r="J396" s="173">
        <f t="shared" si="20"/>
        <v>94.416714285714292</v>
      </c>
    </row>
    <row r="397" spans="1:10" s="109" customFormat="1" ht="15" customHeight="1">
      <c r="A397" s="110"/>
      <c r="B397" s="110"/>
      <c r="C397" s="131">
        <v>3234</v>
      </c>
      <c r="D397" s="85" t="s">
        <v>1275</v>
      </c>
      <c r="E397" s="85"/>
      <c r="F397" s="85"/>
      <c r="G397" s="85">
        <v>3000</v>
      </c>
      <c r="H397" s="132">
        <v>1877.87</v>
      </c>
      <c r="I397" s="173" t="e">
        <f t="shared" si="19"/>
        <v>#DIV/0!</v>
      </c>
      <c r="J397" s="173">
        <f t="shared" si="20"/>
        <v>62.595666666666659</v>
      </c>
    </row>
    <row r="398" spans="1:10" s="109" customFormat="1" ht="15" customHeight="1">
      <c r="A398" s="110"/>
      <c r="B398" s="110"/>
      <c r="C398" s="131" t="s">
        <v>1447</v>
      </c>
      <c r="D398" s="85" t="s">
        <v>1276</v>
      </c>
      <c r="E398" s="85">
        <v>319</v>
      </c>
      <c r="F398" s="85"/>
      <c r="G398" s="85">
        <v>40000</v>
      </c>
      <c r="H398" s="132">
        <v>42843.58</v>
      </c>
      <c r="I398" s="173">
        <f t="shared" si="19"/>
        <v>13430.589341692792</v>
      </c>
      <c r="J398" s="173">
        <f t="shared" si="20"/>
        <v>107.10895000000001</v>
      </c>
    </row>
    <row r="399" spans="1:10" s="109" customFormat="1" ht="15" customHeight="1">
      <c r="A399" s="110"/>
      <c r="B399" s="110"/>
      <c r="C399" s="131" t="s">
        <v>1448</v>
      </c>
      <c r="D399" s="85" t="s">
        <v>1277</v>
      </c>
      <c r="E399" s="85"/>
      <c r="F399" s="85"/>
      <c r="G399" s="85"/>
      <c r="H399" s="132"/>
      <c r="I399" s="173" t="e">
        <f t="shared" si="19"/>
        <v>#DIV/0!</v>
      </c>
      <c r="J399" s="173" t="e">
        <f t="shared" si="20"/>
        <v>#DIV/0!</v>
      </c>
    </row>
    <row r="400" spans="1:10" s="109" customFormat="1" ht="15" customHeight="1">
      <c r="A400" s="110"/>
      <c r="B400" s="110"/>
      <c r="C400" s="131" t="s">
        <v>1435</v>
      </c>
      <c r="D400" s="85" t="s">
        <v>1278</v>
      </c>
      <c r="E400" s="85"/>
      <c r="F400" s="85"/>
      <c r="G400" s="85">
        <v>15000</v>
      </c>
      <c r="H400" s="132">
        <v>10510.14</v>
      </c>
      <c r="I400" s="173" t="e">
        <f t="shared" si="19"/>
        <v>#DIV/0!</v>
      </c>
      <c r="J400" s="173">
        <f t="shared" si="20"/>
        <v>70.067599999999999</v>
      </c>
    </row>
    <row r="401" spans="1:10" s="109" customFormat="1" ht="15" customHeight="1">
      <c r="A401" s="110"/>
      <c r="B401" s="110"/>
      <c r="C401" s="131" t="s">
        <v>1449</v>
      </c>
      <c r="D401" s="85" t="s">
        <v>1279</v>
      </c>
      <c r="E401" s="85"/>
      <c r="F401" s="85"/>
      <c r="G401" s="85">
        <v>2000</v>
      </c>
      <c r="H401" s="132">
        <v>1271.2</v>
      </c>
      <c r="I401" s="173" t="e">
        <f t="shared" si="19"/>
        <v>#DIV/0!</v>
      </c>
      <c r="J401" s="173">
        <f t="shared" si="20"/>
        <v>63.56</v>
      </c>
    </row>
    <row r="402" spans="1:10" s="109" customFormat="1" ht="15" customHeight="1">
      <c r="A402" s="110"/>
      <c r="B402" s="110"/>
      <c r="C402" s="131" t="s">
        <v>1450</v>
      </c>
      <c r="D402" s="85" t="s">
        <v>1280</v>
      </c>
      <c r="E402" s="85"/>
      <c r="F402" s="85"/>
      <c r="G402" s="85">
        <v>2000</v>
      </c>
      <c r="H402" s="132">
        <v>337.11</v>
      </c>
      <c r="I402" s="173" t="e">
        <f t="shared" si="19"/>
        <v>#DIV/0!</v>
      </c>
      <c r="J402" s="173">
        <f t="shared" si="20"/>
        <v>16.855499999999999</v>
      </c>
    </row>
    <row r="403" spans="1:10" s="109" customFormat="1" ht="15" customHeight="1">
      <c r="A403" s="110"/>
      <c r="B403" s="110"/>
      <c r="C403" s="131" t="s">
        <v>1436</v>
      </c>
      <c r="D403" s="85" t="s">
        <v>1350</v>
      </c>
      <c r="E403" s="85"/>
      <c r="F403" s="85"/>
      <c r="G403" s="85">
        <v>1600</v>
      </c>
      <c r="H403" s="132"/>
      <c r="I403" s="173" t="e">
        <f t="shared" si="19"/>
        <v>#DIV/0!</v>
      </c>
      <c r="J403" s="173">
        <f t="shared" si="20"/>
        <v>0</v>
      </c>
    </row>
    <row r="404" spans="1:10" s="109" customFormat="1" ht="15" customHeight="1">
      <c r="A404" s="110"/>
      <c r="B404" s="110"/>
      <c r="C404" s="131">
        <v>3292</v>
      </c>
      <c r="D404" s="85" t="s">
        <v>1281</v>
      </c>
      <c r="E404" s="85"/>
      <c r="F404" s="85"/>
      <c r="G404" s="85"/>
      <c r="H404" s="132"/>
      <c r="I404" s="173" t="e">
        <f t="shared" si="19"/>
        <v>#DIV/0!</v>
      </c>
      <c r="J404" s="173" t="e">
        <f t="shared" si="20"/>
        <v>#DIV/0!</v>
      </c>
    </row>
    <row r="405" spans="1:10" s="109" customFormat="1" ht="15" customHeight="1">
      <c r="A405" s="110"/>
      <c r="B405" s="110"/>
      <c r="C405" s="131" t="s">
        <v>1451</v>
      </c>
      <c r="D405" s="85" t="s">
        <v>1298</v>
      </c>
      <c r="E405" s="85"/>
      <c r="F405" s="85"/>
      <c r="G405" s="85">
        <v>11000</v>
      </c>
      <c r="H405" s="132">
        <v>10935.94</v>
      </c>
      <c r="I405" s="173" t="e">
        <f t="shared" si="19"/>
        <v>#DIV/0!</v>
      </c>
      <c r="J405" s="173">
        <f t="shared" si="20"/>
        <v>99.417636363636362</v>
      </c>
    </row>
    <row r="406" spans="1:10" s="109" customFormat="1" ht="15" customHeight="1">
      <c r="A406" s="110"/>
      <c r="B406" s="110"/>
      <c r="C406" s="131">
        <v>3294</v>
      </c>
      <c r="D406" s="85" t="s">
        <v>1283</v>
      </c>
      <c r="E406" s="85"/>
      <c r="F406" s="85"/>
      <c r="G406" s="85">
        <v>500</v>
      </c>
      <c r="H406" s="132">
        <v>331.81</v>
      </c>
      <c r="I406" s="173" t="e">
        <f t="shared" si="19"/>
        <v>#DIV/0!</v>
      </c>
      <c r="J406" s="173">
        <f t="shared" si="20"/>
        <v>66.361999999999995</v>
      </c>
    </row>
    <row r="407" spans="1:10" s="109" customFormat="1" ht="15" customHeight="1">
      <c r="A407" s="110"/>
      <c r="B407" s="110"/>
      <c r="C407" s="131" t="s">
        <v>1452</v>
      </c>
      <c r="D407" s="85" t="s">
        <v>1284</v>
      </c>
      <c r="E407" s="85"/>
      <c r="F407" s="85"/>
      <c r="G407" s="85"/>
      <c r="H407" s="132"/>
      <c r="I407" s="173" t="e">
        <f t="shared" si="19"/>
        <v>#DIV/0!</v>
      </c>
      <c r="J407" s="173" t="e">
        <f t="shared" si="20"/>
        <v>#DIV/0!</v>
      </c>
    </row>
    <row r="408" spans="1:10" s="109" customFormat="1" ht="15" customHeight="1">
      <c r="A408" s="110"/>
      <c r="B408" s="110"/>
      <c r="C408" s="131">
        <v>3296</v>
      </c>
      <c r="D408" s="85" t="s">
        <v>1425</v>
      </c>
      <c r="E408" s="85"/>
      <c r="F408" s="85"/>
      <c r="G408" s="85"/>
      <c r="H408" s="132"/>
      <c r="I408" s="173" t="e">
        <f t="shared" si="19"/>
        <v>#DIV/0!</v>
      </c>
      <c r="J408" s="173" t="e">
        <f t="shared" si="20"/>
        <v>#DIV/0!</v>
      </c>
    </row>
    <row r="409" spans="1:10" s="109" customFormat="1" ht="15" customHeight="1">
      <c r="A409" s="110"/>
      <c r="B409" s="110"/>
      <c r="C409" s="131" t="s">
        <v>1453</v>
      </c>
      <c r="D409" s="85" t="s">
        <v>1285</v>
      </c>
      <c r="E409" s="85"/>
      <c r="F409" s="85"/>
      <c r="G409" s="85"/>
      <c r="H409" s="132">
        <v>16.59</v>
      </c>
      <c r="I409" s="173" t="e">
        <f t="shared" si="19"/>
        <v>#DIV/0!</v>
      </c>
      <c r="J409" s="173" t="e">
        <f t="shared" si="20"/>
        <v>#DIV/0!</v>
      </c>
    </row>
    <row r="410" spans="1:10" s="109" customFormat="1" ht="15" customHeight="1">
      <c r="A410" s="110"/>
      <c r="B410" s="128">
        <v>34</v>
      </c>
      <c r="C410" s="131"/>
      <c r="D410" s="128" t="s">
        <v>1343</v>
      </c>
      <c r="E410" s="129">
        <f>SUM(E411:E413)</f>
        <v>0</v>
      </c>
      <c r="F410" s="129">
        <f>SUM(F411:F413)</f>
        <v>0</v>
      </c>
      <c r="G410" s="129">
        <f>SUM(G411:G413)</f>
        <v>0</v>
      </c>
      <c r="H410" s="130">
        <f>SUM(H411:H413)</f>
        <v>0</v>
      </c>
      <c r="I410" s="173" t="e">
        <f t="shared" si="19"/>
        <v>#DIV/0!</v>
      </c>
      <c r="J410" s="173" t="e">
        <f t="shared" si="20"/>
        <v>#DIV/0!</v>
      </c>
    </row>
    <row r="411" spans="1:10" s="109" customFormat="1" ht="15" customHeight="1">
      <c r="A411" s="110"/>
      <c r="B411" s="110"/>
      <c r="C411" s="131" t="s">
        <v>1454</v>
      </c>
      <c r="D411" s="85" t="s">
        <v>1286</v>
      </c>
      <c r="E411" s="85"/>
      <c r="F411" s="85"/>
      <c r="G411" s="85"/>
      <c r="H411" s="132"/>
      <c r="I411" s="173" t="e">
        <f t="shared" si="19"/>
        <v>#DIV/0!</v>
      </c>
      <c r="J411" s="173" t="e">
        <f t="shared" si="20"/>
        <v>#DIV/0!</v>
      </c>
    </row>
    <row r="412" spans="1:10" s="109" customFormat="1" ht="15" customHeight="1">
      <c r="A412" s="110"/>
      <c r="B412" s="110"/>
      <c r="C412" s="131" t="s">
        <v>1437</v>
      </c>
      <c r="D412" s="85" t="s">
        <v>1299</v>
      </c>
      <c r="E412" s="85"/>
      <c r="F412" s="85"/>
      <c r="G412" s="85"/>
      <c r="H412" s="132"/>
      <c r="I412" s="173" t="e">
        <f t="shared" si="19"/>
        <v>#DIV/0!</v>
      </c>
      <c r="J412" s="173" t="e">
        <f t="shared" si="20"/>
        <v>#DIV/0!</v>
      </c>
    </row>
    <row r="413" spans="1:10" s="109" customFormat="1" ht="15" customHeight="1">
      <c r="A413" s="110"/>
      <c r="B413" s="110"/>
      <c r="C413" s="131">
        <v>3433</v>
      </c>
      <c r="D413" s="85" t="s">
        <v>1408</v>
      </c>
      <c r="E413" s="85"/>
      <c r="F413" s="85"/>
      <c r="G413" s="85"/>
      <c r="H413" s="132"/>
      <c r="I413" s="173" t="e">
        <f t="shared" si="19"/>
        <v>#DIV/0!</v>
      </c>
      <c r="J413" s="173" t="e">
        <f t="shared" si="20"/>
        <v>#DIV/0!</v>
      </c>
    </row>
    <row r="414" spans="1:10" s="109" customFormat="1" ht="15" customHeight="1">
      <c r="A414" s="110"/>
      <c r="B414" s="128">
        <v>36</v>
      </c>
      <c r="C414" s="131"/>
      <c r="D414" s="128" t="s">
        <v>1391</v>
      </c>
      <c r="E414" s="129">
        <f>E415</f>
        <v>0</v>
      </c>
      <c r="F414" s="129">
        <f>F415</f>
        <v>0</v>
      </c>
      <c r="G414" s="129">
        <f>G415</f>
        <v>0</v>
      </c>
      <c r="H414" s="130">
        <f>H415</f>
        <v>0</v>
      </c>
      <c r="I414" s="173" t="e">
        <f t="shared" si="19"/>
        <v>#DIV/0!</v>
      </c>
      <c r="J414" s="173" t="e">
        <f t="shared" si="20"/>
        <v>#DIV/0!</v>
      </c>
    </row>
    <row r="415" spans="1:10" s="109" customFormat="1" ht="15" customHeight="1">
      <c r="A415" s="110"/>
      <c r="B415" s="110"/>
      <c r="C415" s="131" t="s">
        <v>1455</v>
      </c>
      <c r="D415" s="85" t="s">
        <v>1301</v>
      </c>
      <c r="E415" s="85"/>
      <c r="F415" s="85"/>
      <c r="G415" s="85"/>
      <c r="H415" s="132"/>
      <c r="I415" s="173" t="e">
        <f t="shared" si="19"/>
        <v>#DIV/0!</v>
      </c>
      <c r="J415" s="173" t="e">
        <f t="shared" si="20"/>
        <v>#DIV/0!</v>
      </c>
    </row>
    <row r="416" spans="1:10" s="109" customFormat="1" ht="15" customHeight="1">
      <c r="A416" s="128">
        <v>4</v>
      </c>
      <c r="B416" s="110"/>
      <c r="C416" s="131"/>
      <c r="D416" s="128" t="s">
        <v>1345</v>
      </c>
      <c r="E416" s="129">
        <f>E417+E420+E432</f>
        <v>62359</v>
      </c>
      <c r="F416" s="129">
        <f>F417+F420+F432</f>
        <v>0</v>
      </c>
      <c r="G416" s="129">
        <f>G417+G420+G432</f>
        <v>100500</v>
      </c>
      <c r="H416" s="130">
        <f>H417+H420+H432</f>
        <v>99489.46</v>
      </c>
      <c r="I416" s="173">
        <f t="shared" si="19"/>
        <v>159.54306515498965</v>
      </c>
      <c r="J416" s="173">
        <f t="shared" si="20"/>
        <v>98.994487562189065</v>
      </c>
    </row>
    <row r="417" spans="1:10" s="109" customFormat="1" ht="15" customHeight="1">
      <c r="A417" s="110"/>
      <c r="B417" s="128">
        <v>41</v>
      </c>
      <c r="C417" s="131"/>
      <c r="D417" s="128" t="s">
        <v>1355</v>
      </c>
      <c r="E417" s="129">
        <f>E418+E419</f>
        <v>0</v>
      </c>
      <c r="F417" s="129">
        <f t="shared" ref="F417:G417" si="21">F418+F419</f>
        <v>0</v>
      </c>
      <c r="G417" s="129">
        <f t="shared" si="21"/>
        <v>67000</v>
      </c>
      <c r="H417" s="130">
        <f>H418+H419</f>
        <v>66962.490000000005</v>
      </c>
      <c r="I417" s="173" t="e">
        <f t="shared" si="19"/>
        <v>#DIV/0!</v>
      </c>
      <c r="J417" s="173">
        <f t="shared" si="20"/>
        <v>99.944014925373139</v>
      </c>
    </row>
    <row r="418" spans="1:10" s="109" customFormat="1" ht="15" customHeight="1">
      <c r="A418" s="110"/>
      <c r="B418" s="110"/>
      <c r="C418" s="131" t="s">
        <v>1457</v>
      </c>
      <c r="D418" s="85" t="s">
        <v>1310</v>
      </c>
      <c r="E418" s="85"/>
      <c r="F418" s="85"/>
      <c r="G418" s="85"/>
      <c r="H418" s="132"/>
      <c r="I418" s="173" t="e">
        <f t="shared" si="19"/>
        <v>#DIV/0!</v>
      </c>
      <c r="J418" s="173" t="e">
        <f t="shared" si="20"/>
        <v>#DIV/0!</v>
      </c>
    </row>
    <row r="419" spans="1:10" s="109" customFormat="1" ht="15" customHeight="1">
      <c r="A419" s="110"/>
      <c r="B419" s="110"/>
      <c r="C419" s="131">
        <v>4124</v>
      </c>
      <c r="D419" s="85" t="s">
        <v>1668</v>
      </c>
      <c r="E419" s="85"/>
      <c r="F419" s="85"/>
      <c r="G419" s="85">
        <v>67000</v>
      </c>
      <c r="H419" s="132">
        <v>66962.490000000005</v>
      </c>
      <c r="I419" s="173" t="e">
        <f t="shared" si="19"/>
        <v>#DIV/0!</v>
      </c>
      <c r="J419" s="173">
        <f t="shared" si="20"/>
        <v>99.944014925373139</v>
      </c>
    </row>
    <row r="420" spans="1:10" s="109" customFormat="1" ht="15" customHeight="1">
      <c r="A420" s="110"/>
      <c r="B420" s="128">
        <v>42</v>
      </c>
      <c r="C420" s="131"/>
      <c r="D420" s="128" t="s">
        <v>1346</v>
      </c>
      <c r="E420" s="129">
        <f>SUM(E421:E431)</f>
        <v>62359</v>
      </c>
      <c r="F420" s="129">
        <f>SUM(F421:F431)</f>
        <v>0</v>
      </c>
      <c r="G420" s="129">
        <f>SUM(G421:G431)</f>
        <v>33500</v>
      </c>
      <c r="H420" s="130">
        <f>SUM(H421:H431)</f>
        <v>32526.97</v>
      </c>
      <c r="I420" s="173">
        <f t="shared" si="19"/>
        <v>52.160826825317919</v>
      </c>
      <c r="J420" s="173">
        <f t="shared" si="20"/>
        <v>97.095432835820901</v>
      </c>
    </row>
    <row r="421" spans="1:10" s="109" customFormat="1" ht="15" customHeight="1">
      <c r="A421" s="110"/>
      <c r="B421" s="110"/>
      <c r="C421" s="131" t="s">
        <v>1458</v>
      </c>
      <c r="D421" s="85" t="s">
        <v>1287</v>
      </c>
      <c r="E421" s="85">
        <v>18664</v>
      </c>
      <c r="F421" s="85"/>
      <c r="G421" s="85">
        <v>1100</v>
      </c>
      <c r="H421" s="132">
        <v>1017.5</v>
      </c>
      <c r="I421" s="173">
        <f t="shared" si="19"/>
        <v>5.4516716673810546</v>
      </c>
      <c r="J421" s="173">
        <f t="shared" si="20"/>
        <v>92.5</v>
      </c>
    </row>
    <row r="422" spans="1:10" s="109" customFormat="1" ht="15" customHeight="1">
      <c r="A422" s="110"/>
      <c r="B422" s="110"/>
      <c r="C422" s="131" t="s">
        <v>1459</v>
      </c>
      <c r="D422" s="85" t="s">
        <v>1303</v>
      </c>
      <c r="E422" s="85"/>
      <c r="F422" s="85"/>
      <c r="G422" s="85"/>
      <c r="H422" s="132"/>
      <c r="I422" s="173" t="e">
        <f t="shared" si="19"/>
        <v>#DIV/0!</v>
      </c>
      <c r="J422" s="173" t="e">
        <f t="shared" si="20"/>
        <v>#DIV/0!</v>
      </c>
    </row>
    <row r="423" spans="1:10" s="109" customFormat="1" ht="15" customHeight="1">
      <c r="A423" s="110"/>
      <c r="B423" s="110"/>
      <c r="C423" s="131" t="s">
        <v>1460</v>
      </c>
      <c r="D423" s="85" t="s">
        <v>1311</v>
      </c>
      <c r="E423" s="85"/>
      <c r="F423" s="85"/>
      <c r="G423" s="85"/>
      <c r="H423" s="132"/>
      <c r="I423" s="173" t="e">
        <f t="shared" si="19"/>
        <v>#DIV/0!</v>
      </c>
      <c r="J423" s="173" t="e">
        <f t="shared" si="20"/>
        <v>#DIV/0!</v>
      </c>
    </row>
    <row r="424" spans="1:10" s="109" customFormat="1" ht="15" customHeight="1">
      <c r="A424" s="110"/>
      <c r="B424" s="110"/>
      <c r="C424" s="131" t="s">
        <v>1461</v>
      </c>
      <c r="D424" s="85" t="s">
        <v>1312</v>
      </c>
      <c r="E424" s="85"/>
      <c r="F424" s="85"/>
      <c r="G424" s="85"/>
      <c r="H424" s="132"/>
      <c r="I424" s="173" t="e">
        <f t="shared" si="19"/>
        <v>#DIV/0!</v>
      </c>
      <c r="J424" s="173" t="e">
        <f t="shared" si="20"/>
        <v>#DIV/0!</v>
      </c>
    </row>
    <row r="425" spans="1:10" s="109" customFormat="1" ht="15" customHeight="1">
      <c r="A425" s="110"/>
      <c r="B425" s="110"/>
      <c r="C425" s="131" t="s">
        <v>1462</v>
      </c>
      <c r="D425" s="85" t="s">
        <v>1426</v>
      </c>
      <c r="E425" s="85"/>
      <c r="F425" s="85"/>
      <c r="G425" s="85">
        <v>32000</v>
      </c>
      <c r="H425" s="132">
        <v>31130.47</v>
      </c>
      <c r="I425" s="173" t="e">
        <f t="shared" si="19"/>
        <v>#DIV/0!</v>
      </c>
      <c r="J425" s="173">
        <f t="shared" si="20"/>
        <v>97.282718750000015</v>
      </c>
    </row>
    <row r="426" spans="1:10" s="109" customFormat="1" ht="15" customHeight="1">
      <c r="A426" s="110"/>
      <c r="B426" s="110"/>
      <c r="C426" s="131">
        <v>4227</v>
      </c>
      <c r="D426" s="85" t="s">
        <v>1288</v>
      </c>
      <c r="E426" s="85"/>
      <c r="F426" s="85"/>
      <c r="G426" s="85">
        <v>400</v>
      </c>
      <c r="H426" s="132">
        <v>379</v>
      </c>
      <c r="I426" s="173" t="e">
        <f t="shared" si="19"/>
        <v>#DIV/0!</v>
      </c>
      <c r="J426" s="173">
        <f t="shared" si="20"/>
        <v>94.75</v>
      </c>
    </row>
    <row r="427" spans="1:10" s="109" customFormat="1" ht="15" customHeight="1">
      <c r="A427" s="110"/>
      <c r="B427" s="110"/>
      <c r="C427" s="131">
        <v>4231</v>
      </c>
      <c r="D427" s="85" t="s">
        <v>1567</v>
      </c>
      <c r="E427" s="85"/>
      <c r="F427" s="85"/>
      <c r="G427" s="85"/>
      <c r="H427" s="132"/>
      <c r="I427" s="173" t="e">
        <f t="shared" si="19"/>
        <v>#DIV/0!</v>
      </c>
      <c r="J427" s="173" t="e">
        <f t="shared" si="20"/>
        <v>#DIV/0!</v>
      </c>
    </row>
    <row r="428" spans="1:10" s="109" customFormat="1" ht="15" customHeight="1">
      <c r="A428" s="110"/>
      <c r="B428" s="110"/>
      <c r="C428" s="131">
        <v>4241</v>
      </c>
      <c r="D428" s="85" t="s">
        <v>1304</v>
      </c>
      <c r="E428" s="85"/>
      <c r="F428" s="85"/>
      <c r="G428" s="85"/>
      <c r="H428" s="132"/>
      <c r="I428" s="173" t="e">
        <f t="shared" si="19"/>
        <v>#DIV/0!</v>
      </c>
      <c r="J428" s="173" t="e">
        <f t="shared" si="20"/>
        <v>#DIV/0!</v>
      </c>
    </row>
    <row r="429" spans="1:10" s="109" customFormat="1" ht="15" customHeight="1">
      <c r="A429" s="110"/>
      <c r="B429" s="110"/>
      <c r="C429" s="131">
        <v>4262</v>
      </c>
      <c r="D429" s="85" t="s">
        <v>1411</v>
      </c>
      <c r="E429" s="85">
        <v>43695</v>
      </c>
      <c r="F429" s="85"/>
      <c r="G429" s="85"/>
      <c r="H429" s="132"/>
      <c r="I429" s="173">
        <f t="shared" si="19"/>
        <v>0</v>
      </c>
      <c r="J429" s="173" t="e">
        <f t="shared" si="20"/>
        <v>#DIV/0!</v>
      </c>
    </row>
    <row r="430" spans="1:10" s="109" customFormat="1" ht="15" customHeight="1">
      <c r="A430" s="110"/>
      <c r="B430" s="110"/>
      <c r="C430" s="131">
        <v>4263</v>
      </c>
      <c r="D430" s="85" t="s">
        <v>1478</v>
      </c>
      <c r="E430" s="85"/>
      <c r="F430" s="85"/>
      <c r="G430" s="85"/>
      <c r="H430" s="132"/>
      <c r="I430" s="173" t="e">
        <f t="shared" si="19"/>
        <v>#DIV/0!</v>
      </c>
      <c r="J430" s="173" t="e">
        <f t="shared" si="20"/>
        <v>#DIV/0!</v>
      </c>
    </row>
    <row r="431" spans="1:10" s="109" customFormat="1" ht="15" customHeight="1">
      <c r="A431" s="110"/>
      <c r="B431" s="110"/>
      <c r="C431" s="131" t="s">
        <v>1463</v>
      </c>
      <c r="D431" s="85" t="s">
        <v>1305</v>
      </c>
      <c r="E431" s="85"/>
      <c r="F431" s="85"/>
      <c r="G431" s="85"/>
      <c r="H431" s="132"/>
      <c r="I431" s="173" t="e">
        <f t="shared" si="19"/>
        <v>#DIV/0!</v>
      </c>
      <c r="J431" s="173" t="e">
        <f t="shared" si="20"/>
        <v>#DIV/0!</v>
      </c>
    </row>
    <row r="432" spans="1:10" s="109" customFormat="1" ht="15" customHeight="1">
      <c r="A432" s="110"/>
      <c r="B432" s="128">
        <v>45</v>
      </c>
      <c r="C432" s="131"/>
      <c r="D432" s="128" t="s">
        <v>1518</v>
      </c>
      <c r="E432" s="129">
        <f>SUM(E433)</f>
        <v>0</v>
      </c>
      <c r="F432" s="129">
        <f>SUM(F433)</f>
        <v>0</v>
      </c>
      <c r="G432" s="129">
        <f>SUM(G433)</f>
        <v>0</v>
      </c>
      <c r="H432" s="130">
        <f>SUM(H433)</f>
        <v>0</v>
      </c>
      <c r="I432" s="173" t="e">
        <f t="shared" si="19"/>
        <v>#DIV/0!</v>
      </c>
      <c r="J432" s="173" t="e">
        <f t="shared" si="20"/>
        <v>#DIV/0!</v>
      </c>
    </row>
    <row r="433" spans="1:10" s="109" customFormat="1" ht="26.4" customHeight="1">
      <c r="A433" s="110"/>
      <c r="B433" s="110"/>
      <c r="C433" s="131">
        <v>4511</v>
      </c>
      <c r="D433" s="85" t="s">
        <v>1587</v>
      </c>
      <c r="E433" s="85"/>
      <c r="F433" s="85"/>
      <c r="G433" s="85"/>
      <c r="H433" s="132"/>
      <c r="I433" s="173" t="e">
        <f t="shared" si="19"/>
        <v>#DIV/0!</v>
      </c>
      <c r="J433" s="173" t="e">
        <f t="shared" si="20"/>
        <v>#DIV/0!</v>
      </c>
    </row>
    <row r="434" spans="1:10" s="109" customFormat="1" ht="15" customHeight="1">
      <c r="A434" s="321" t="s">
        <v>1430</v>
      </c>
      <c r="B434" s="332"/>
      <c r="C434" s="332"/>
      <c r="D434" s="333"/>
      <c r="E434" s="169">
        <f t="shared" ref="E434:H435" si="22">E435</f>
        <v>30013</v>
      </c>
      <c r="F434" s="169">
        <f t="shared" si="22"/>
        <v>30273.473289534821</v>
      </c>
      <c r="G434" s="169">
        <f t="shared" si="22"/>
        <v>30530</v>
      </c>
      <c r="H434" s="205">
        <f t="shared" si="22"/>
        <v>30531.279999999999</v>
      </c>
      <c r="I434" s="170">
        <f t="shared" si="19"/>
        <v>101.7268516975977</v>
      </c>
      <c r="J434" s="170">
        <f t="shared" si="20"/>
        <v>100.00419259744513</v>
      </c>
    </row>
    <row r="435" spans="1:10" s="109" customFormat="1" ht="15" customHeight="1">
      <c r="A435" s="321" t="s">
        <v>1262</v>
      </c>
      <c r="B435" s="332"/>
      <c r="C435" s="332"/>
      <c r="D435" s="333"/>
      <c r="E435" s="89">
        <f t="shared" si="22"/>
        <v>30013</v>
      </c>
      <c r="F435" s="89">
        <f t="shared" si="22"/>
        <v>30273.473289534821</v>
      </c>
      <c r="G435" s="89">
        <f t="shared" si="22"/>
        <v>30530</v>
      </c>
      <c r="H435" s="117">
        <f t="shared" si="22"/>
        <v>30531.279999999999</v>
      </c>
      <c r="I435" s="171">
        <f t="shared" si="19"/>
        <v>101.7268516975977</v>
      </c>
      <c r="J435" s="171">
        <f t="shared" si="20"/>
        <v>100.00419259744513</v>
      </c>
    </row>
    <row r="436" spans="1:10" s="109" customFormat="1" ht="15" customHeight="1">
      <c r="A436" s="128">
        <v>3</v>
      </c>
      <c r="B436" s="110"/>
      <c r="C436" s="53"/>
      <c r="D436" s="53" t="s">
        <v>1358</v>
      </c>
      <c r="E436" s="82">
        <f>E437+E441+E449</f>
        <v>30013</v>
      </c>
      <c r="F436" s="82">
        <f>F437+F441+F449</f>
        <v>30273.473289534821</v>
      </c>
      <c r="G436" s="82">
        <f>G437+G441+G449</f>
        <v>30530</v>
      </c>
      <c r="H436" s="111">
        <f>H437+H441+H449</f>
        <v>30531.279999999999</v>
      </c>
      <c r="I436" s="172">
        <f t="shared" si="19"/>
        <v>101.7268516975977</v>
      </c>
      <c r="J436" s="172">
        <f t="shared" si="20"/>
        <v>100.00419259744513</v>
      </c>
    </row>
    <row r="437" spans="1:10" s="109" customFormat="1" ht="15" customHeight="1">
      <c r="A437" s="110"/>
      <c r="B437" s="128">
        <v>31</v>
      </c>
      <c r="C437" s="53"/>
      <c r="D437" s="53" t="s">
        <v>1320</v>
      </c>
      <c r="E437" s="82">
        <f>SUM(E438:E440)</f>
        <v>21226</v>
      </c>
      <c r="F437" s="82">
        <f>SUM(F438:F440)</f>
        <v>18554.648616364721</v>
      </c>
      <c r="G437" s="82">
        <f>SUM(G438:G440)</f>
        <v>21220</v>
      </c>
      <c r="H437" s="111">
        <f>SUM(H438:H440)</f>
        <v>19630.98</v>
      </c>
      <c r="I437" s="172">
        <f t="shared" si="19"/>
        <v>92.48553660604918</v>
      </c>
      <c r="J437" s="172">
        <f t="shared" si="20"/>
        <v>92.511687087653158</v>
      </c>
    </row>
    <row r="438" spans="1:10" s="109" customFormat="1" ht="15" customHeight="1">
      <c r="A438" s="110"/>
      <c r="B438" s="110"/>
      <c r="C438" s="131" t="s">
        <v>1431</v>
      </c>
      <c r="D438" s="85" t="s">
        <v>1397</v>
      </c>
      <c r="E438" s="85">
        <v>18220</v>
      </c>
      <c r="F438" s="85">
        <v>15926.737009755125</v>
      </c>
      <c r="G438" s="85">
        <v>18220</v>
      </c>
      <c r="H438" s="132">
        <v>16850.59</v>
      </c>
      <c r="I438" s="173">
        <f t="shared" si="19"/>
        <v>92.484028540065864</v>
      </c>
      <c r="J438" s="173">
        <f t="shared" si="20"/>
        <v>92.484028540065864</v>
      </c>
    </row>
    <row r="439" spans="1:10" s="109" customFormat="1" ht="15" customHeight="1">
      <c r="A439" s="110"/>
      <c r="B439" s="110"/>
      <c r="C439" s="131" t="s">
        <v>1432</v>
      </c>
      <c r="D439" s="85" t="s">
        <v>1356</v>
      </c>
      <c r="E439" s="85">
        <v>3006</v>
      </c>
      <c r="F439" s="85">
        <v>2627.9116066095958</v>
      </c>
      <c r="G439" s="85">
        <v>3000</v>
      </c>
      <c r="H439" s="132">
        <v>2780.39</v>
      </c>
      <c r="I439" s="173">
        <f t="shared" si="19"/>
        <v>92.494677312042569</v>
      </c>
      <c r="J439" s="173">
        <f t="shared" si="20"/>
        <v>92.679666666666662</v>
      </c>
    </row>
    <row r="440" spans="1:10" s="109" customFormat="1" ht="15" customHeight="1">
      <c r="A440" s="110"/>
      <c r="B440" s="110"/>
      <c r="C440" s="131" t="s">
        <v>1433</v>
      </c>
      <c r="D440" s="85" t="s">
        <v>1476</v>
      </c>
      <c r="E440" s="85"/>
      <c r="F440" s="85">
        <v>0</v>
      </c>
      <c r="G440" s="85">
        <v>0</v>
      </c>
      <c r="H440" s="132"/>
      <c r="I440" s="173" t="e">
        <f t="shared" si="19"/>
        <v>#DIV/0!</v>
      </c>
      <c r="J440" s="173" t="e">
        <f t="shared" si="20"/>
        <v>#DIV/0!</v>
      </c>
    </row>
    <row r="441" spans="1:10" s="109" customFormat="1" ht="15" customHeight="1">
      <c r="A441" s="110"/>
      <c r="B441" s="128">
        <v>32</v>
      </c>
      <c r="C441" s="131"/>
      <c r="D441" s="128" t="s">
        <v>1323</v>
      </c>
      <c r="E441" s="129">
        <f>SUM(E442:E448)</f>
        <v>8787</v>
      </c>
      <c r="F441" s="129">
        <f>SUM(F442:F448)</f>
        <v>11718.8246731701</v>
      </c>
      <c r="G441" s="129">
        <f>SUM(G442:G448)</f>
        <v>9310</v>
      </c>
      <c r="H441" s="130">
        <f>SUM(H442:H448)</f>
        <v>10900.300000000001</v>
      </c>
      <c r="I441" s="173">
        <f t="shared" si="19"/>
        <v>124.05030158188235</v>
      </c>
      <c r="J441" s="173">
        <f t="shared" si="20"/>
        <v>117.08163265306123</v>
      </c>
    </row>
    <row r="442" spans="1:10" s="109" customFormat="1" ht="15" customHeight="1">
      <c r="A442" s="110"/>
      <c r="B442" s="110"/>
      <c r="C442" s="131" t="s">
        <v>1434</v>
      </c>
      <c r="D442" s="85" t="s">
        <v>1266</v>
      </c>
      <c r="E442" s="85"/>
      <c r="F442" s="85">
        <v>796</v>
      </c>
      <c r="G442" s="85">
        <v>210</v>
      </c>
      <c r="H442" s="132">
        <v>210</v>
      </c>
      <c r="I442" s="173" t="e">
        <f t="shared" si="19"/>
        <v>#DIV/0!</v>
      </c>
      <c r="J442" s="173">
        <f t="shared" si="20"/>
        <v>100</v>
      </c>
    </row>
    <row r="443" spans="1:10" s="109" customFormat="1" ht="15" customHeight="1">
      <c r="A443" s="110"/>
      <c r="B443" s="110"/>
      <c r="C443" s="131">
        <v>3221</v>
      </c>
      <c r="D443" s="85" t="s">
        <v>1267</v>
      </c>
      <c r="E443" s="85"/>
      <c r="F443" s="85"/>
      <c r="G443" s="85"/>
      <c r="H443" s="132"/>
      <c r="I443" s="173" t="e">
        <f t="shared" si="19"/>
        <v>#DIV/0!</v>
      </c>
      <c r="J443" s="173" t="e">
        <f t="shared" si="20"/>
        <v>#DIV/0!</v>
      </c>
    </row>
    <row r="444" spans="1:10" s="109" customFormat="1" ht="15" customHeight="1">
      <c r="A444" s="110"/>
      <c r="B444" s="110"/>
      <c r="C444" s="131" t="s">
        <v>1435</v>
      </c>
      <c r="D444" s="85" t="s">
        <v>1278</v>
      </c>
      <c r="E444" s="85">
        <v>8273</v>
      </c>
      <c r="F444" s="85">
        <v>10617.8246731701</v>
      </c>
      <c r="G444" s="85">
        <v>8300</v>
      </c>
      <c r="H444" s="132">
        <v>9904.41</v>
      </c>
      <c r="I444" s="173">
        <f t="shared" si="19"/>
        <v>119.71969055965188</v>
      </c>
      <c r="J444" s="173">
        <f t="shared" si="20"/>
        <v>119.33024096385543</v>
      </c>
    </row>
    <row r="445" spans="1:10" s="109" customFormat="1" ht="15" customHeight="1">
      <c r="A445" s="110"/>
      <c r="B445" s="110"/>
      <c r="C445" s="131">
        <v>3239</v>
      </c>
      <c r="D445" s="85" t="s">
        <v>1280</v>
      </c>
      <c r="E445" s="85">
        <v>514</v>
      </c>
      <c r="F445" s="85"/>
      <c r="G445" s="85"/>
      <c r="H445" s="132"/>
      <c r="I445" s="173">
        <f t="shared" si="19"/>
        <v>0</v>
      </c>
      <c r="J445" s="173" t="e">
        <f t="shared" si="20"/>
        <v>#DIV/0!</v>
      </c>
    </row>
    <row r="446" spans="1:10" s="109" customFormat="1" ht="15" customHeight="1">
      <c r="A446" s="110"/>
      <c r="B446" s="110"/>
      <c r="C446" s="131" t="s">
        <v>1436</v>
      </c>
      <c r="D446" s="85" t="s">
        <v>1415</v>
      </c>
      <c r="E446" s="85"/>
      <c r="F446" s="85"/>
      <c r="G446" s="85">
        <v>500</v>
      </c>
      <c r="H446" s="132">
        <v>495.29</v>
      </c>
      <c r="I446" s="173" t="e">
        <f t="shared" si="19"/>
        <v>#DIV/0!</v>
      </c>
      <c r="J446" s="173">
        <f t="shared" si="20"/>
        <v>99.058000000000007</v>
      </c>
    </row>
    <row r="447" spans="1:10" s="109" customFormat="1" ht="24.75" customHeight="1">
      <c r="A447" s="110"/>
      <c r="B447" s="110"/>
      <c r="C447" s="131">
        <v>3293</v>
      </c>
      <c r="D447" s="85" t="s">
        <v>1298</v>
      </c>
      <c r="E447" s="85"/>
      <c r="F447" s="85"/>
      <c r="G447" s="85">
        <v>300</v>
      </c>
      <c r="H447" s="132">
        <v>290.60000000000002</v>
      </c>
      <c r="I447" s="173" t="e">
        <f t="shared" si="19"/>
        <v>#DIV/0!</v>
      </c>
      <c r="J447" s="173">
        <f t="shared" si="20"/>
        <v>96.866666666666674</v>
      </c>
    </row>
    <row r="448" spans="1:10" s="109" customFormat="1" ht="15" customHeight="1">
      <c r="A448" s="110"/>
      <c r="B448" s="110"/>
      <c r="C448" s="131">
        <v>3299</v>
      </c>
      <c r="D448" s="85" t="s">
        <v>1285</v>
      </c>
      <c r="E448" s="85"/>
      <c r="F448" s="85">
        <v>305</v>
      </c>
      <c r="G448" s="85"/>
      <c r="H448" s="132"/>
      <c r="I448" s="173" t="e">
        <f t="shared" si="19"/>
        <v>#DIV/0!</v>
      </c>
      <c r="J448" s="173" t="e">
        <f t="shared" si="20"/>
        <v>#DIV/0!</v>
      </c>
    </row>
    <row r="449" spans="1:10" s="109" customFormat="1" ht="15" customHeight="1">
      <c r="A449" s="110"/>
      <c r="B449" s="128">
        <v>34</v>
      </c>
      <c r="C449" s="131"/>
      <c r="D449" s="128" t="s">
        <v>1343</v>
      </c>
      <c r="E449" s="129">
        <f>E450</f>
        <v>0</v>
      </c>
      <c r="F449" s="129">
        <f>F450</f>
        <v>0</v>
      </c>
      <c r="G449" s="129">
        <f>G450</f>
        <v>0</v>
      </c>
      <c r="H449" s="130">
        <f>H450</f>
        <v>0</v>
      </c>
      <c r="I449" s="173" t="e">
        <f t="shared" si="19"/>
        <v>#DIV/0!</v>
      </c>
      <c r="J449" s="173" t="e">
        <f t="shared" si="20"/>
        <v>#DIV/0!</v>
      </c>
    </row>
    <row r="450" spans="1:10" s="109" customFormat="1" ht="15" customHeight="1">
      <c r="A450" s="110"/>
      <c r="B450" s="110"/>
      <c r="C450" s="131" t="s">
        <v>1437</v>
      </c>
      <c r="D450" s="85" t="s">
        <v>1299</v>
      </c>
      <c r="E450" s="85"/>
      <c r="F450" s="85"/>
      <c r="G450" s="85"/>
      <c r="H450" s="132"/>
      <c r="I450" s="173" t="e">
        <f t="shared" si="19"/>
        <v>#DIV/0!</v>
      </c>
      <c r="J450" s="173" t="e">
        <f t="shared" si="20"/>
        <v>#DIV/0!</v>
      </c>
    </row>
    <row r="451" spans="1:10" s="109" customFormat="1" ht="15" customHeight="1">
      <c r="A451" s="321" t="s">
        <v>1466</v>
      </c>
      <c r="B451" s="332"/>
      <c r="C451" s="332"/>
      <c r="D451" s="333"/>
      <c r="E451" s="169">
        <f>E452</f>
        <v>197218</v>
      </c>
      <c r="F451" s="169">
        <f>F452</f>
        <v>213172.73873515159</v>
      </c>
      <c r="G451" s="169">
        <f>G452</f>
        <v>197029</v>
      </c>
      <c r="H451" s="205">
        <f>H452</f>
        <v>187783.55999999997</v>
      </c>
      <c r="I451" s="170">
        <f t="shared" si="19"/>
        <v>95.216237868754362</v>
      </c>
      <c r="J451" s="170">
        <f t="shared" si="20"/>
        <v>95.307574011947466</v>
      </c>
    </row>
    <row r="452" spans="1:10" s="109" customFormat="1" ht="15" customHeight="1">
      <c r="A452" s="321" t="s">
        <v>1263</v>
      </c>
      <c r="B452" s="332"/>
      <c r="C452" s="332"/>
      <c r="D452" s="333"/>
      <c r="E452" s="89">
        <f>E453+E478</f>
        <v>197218</v>
      </c>
      <c r="F452" s="89">
        <f>F453+F478</f>
        <v>213172.73873515159</v>
      </c>
      <c r="G452" s="89">
        <f>G453+G478</f>
        <v>197029</v>
      </c>
      <c r="H452" s="117">
        <f>H453+H478</f>
        <v>187783.55999999997</v>
      </c>
      <c r="I452" s="171">
        <f t="shared" si="19"/>
        <v>95.216237868754362</v>
      </c>
      <c r="J452" s="171">
        <f t="shared" si="20"/>
        <v>95.307574011947466</v>
      </c>
    </row>
    <row r="453" spans="1:10" s="109" customFormat="1" ht="15" customHeight="1">
      <c r="A453" s="128">
        <v>3</v>
      </c>
      <c r="B453" s="110"/>
      <c r="C453" s="53"/>
      <c r="D453" s="53" t="s">
        <v>1358</v>
      </c>
      <c r="E453" s="82">
        <f>E454+E459+E475</f>
        <v>193422</v>
      </c>
      <c r="F453" s="82">
        <f>F454+F459+F475</f>
        <v>211845.51065100534</v>
      </c>
      <c r="G453" s="82">
        <f>G454+G459+G475</f>
        <v>197029</v>
      </c>
      <c r="H453" s="111">
        <f>H454+H459+H475</f>
        <v>187783.55999999997</v>
      </c>
      <c r="I453" s="172">
        <f t="shared" si="19"/>
        <v>97.084902441294147</v>
      </c>
      <c r="J453" s="172">
        <f t="shared" si="20"/>
        <v>95.307574011947466</v>
      </c>
    </row>
    <row r="454" spans="1:10" s="109" customFormat="1" ht="15" customHeight="1">
      <c r="A454" s="110"/>
      <c r="B454" s="128">
        <v>31</v>
      </c>
      <c r="C454" s="53"/>
      <c r="D454" s="53" t="s">
        <v>1320</v>
      </c>
      <c r="E454" s="82">
        <f>SUM(E455:E458)</f>
        <v>149305</v>
      </c>
      <c r="F454" s="82">
        <f>SUM(F455:F458)</f>
        <v>141502.42219125354</v>
      </c>
      <c r="G454" s="82">
        <f>SUM(G455:G458)</f>
        <v>147955</v>
      </c>
      <c r="H454" s="111">
        <f>SUM(H455:H458)</f>
        <v>140492.91999999998</v>
      </c>
      <c r="I454" s="172">
        <f t="shared" ref="I454:I517" si="23">H454/E454*100</f>
        <v>94.097933759753516</v>
      </c>
      <c r="J454" s="172">
        <f t="shared" ref="J454:J517" si="24">H454/G454*100</f>
        <v>94.956520563684904</v>
      </c>
    </row>
    <row r="455" spans="1:10" s="109" customFormat="1" ht="15" customHeight="1">
      <c r="A455" s="110"/>
      <c r="B455" s="110"/>
      <c r="C455" s="131" t="s">
        <v>1431</v>
      </c>
      <c r="D455" s="85" t="s">
        <v>1397</v>
      </c>
      <c r="E455" s="85">
        <v>127960</v>
      </c>
      <c r="F455" s="85">
        <v>120777.7556573097</v>
      </c>
      <c r="G455" s="85">
        <v>127000</v>
      </c>
      <c r="H455" s="132">
        <v>120594.78</v>
      </c>
      <c r="I455" s="173">
        <f t="shared" si="23"/>
        <v>94.244123163488595</v>
      </c>
      <c r="J455" s="173">
        <f t="shared" si="24"/>
        <v>94.956519685039368</v>
      </c>
    </row>
    <row r="456" spans="1:10" s="109" customFormat="1" ht="15" customHeight="1">
      <c r="A456" s="110"/>
      <c r="B456" s="110"/>
      <c r="C456" s="131">
        <v>3121</v>
      </c>
      <c r="D456" s="85" t="s">
        <v>1294</v>
      </c>
      <c r="E456" s="85">
        <v>232</v>
      </c>
      <c r="F456" s="85">
        <v>796.33685048775624</v>
      </c>
      <c r="G456" s="85"/>
      <c r="H456" s="132"/>
      <c r="I456" s="173">
        <f t="shared" si="23"/>
        <v>0</v>
      </c>
      <c r="J456" s="173" t="e">
        <f t="shared" si="24"/>
        <v>#DIV/0!</v>
      </c>
    </row>
    <row r="457" spans="1:10" s="109" customFormat="1" ht="15" customHeight="1">
      <c r="A457" s="110"/>
      <c r="B457" s="110"/>
      <c r="C457" s="131" t="s">
        <v>1432</v>
      </c>
      <c r="D457" s="85" t="s">
        <v>1356</v>
      </c>
      <c r="E457" s="85">
        <v>21113</v>
      </c>
      <c r="F457" s="85">
        <v>19928.329683456101</v>
      </c>
      <c r="G457" s="85">
        <v>20955</v>
      </c>
      <c r="H457" s="132">
        <v>19898.14</v>
      </c>
      <c r="I457" s="173">
        <f t="shared" si="23"/>
        <v>94.245914839198591</v>
      </c>
      <c r="J457" s="173">
        <f t="shared" si="24"/>
        <v>94.956525888809352</v>
      </c>
    </row>
    <row r="458" spans="1:10" s="109" customFormat="1" ht="15" customHeight="1">
      <c r="A458" s="110"/>
      <c r="B458" s="110"/>
      <c r="C458" s="131" t="s">
        <v>1433</v>
      </c>
      <c r="D458" s="85" t="s">
        <v>1476</v>
      </c>
      <c r="E458" s="85"/>
      <c r="F458" s="85">
        <v>0</v>
      </c>
      <c r="G458" s="85">
        <v>0</v>
      </c>
      <c r="H458" s="132"/>
      <c r="I458" s="173" t="e">
        <f t="shared" si="23"/>
        <v>#DIV/0!</v>
      </c>
      <c r="J458" s="173" t="e">
        <f t="shared" si="24"/>
        <v>#DIV/0!</v>
      </c>
    </row>
    <row r="459" spans="1:10" s="109" customFormat="1" ht="15" customHeight="1">
      <c r="A459" s="110"/>
      <c r="B459" s="128">
        <v>32</v>
      </c>
      <c r="C459" s="131"/>
      <c r="D459" s="128" t="s">
        <v>1323</v>
      </c>
      <c r="E459" s="129">
        <f>SUM(E460:E474)</f>
        <v>43288</v>
      </c>
      <c r="F459" s="129">
        <f>SUM(F460:F474)</f>
        <v>68750.414758776271</v>
      </c>
      <c r="G459" s="129">
        <f>SUM(G460:G474)</f>
        <v>48424</v>
      </c>
      <c r="H459" s="130">
        <f>SUM(H460:H474)</f>
        <v>46558.349999999991</v>
      </c>
      <c r="I459" s="173">
        <f t="shared" si="23"/>
        <v>107.55486508963222</v>
      </c>
      <c r="J459" s="173">
        <f t="shared" si="24"/>
        <v>96.147261688418951</v>
      </c>
    </row>
    <row r="460" spans="1:10" s="109" customFormat="1" ht="15" customHeight="1">
      <c r="A460" s="110"/>
      <c r="B460" s="110"/>
      <c r="C460" s="131" t="s">
        <v>1464</v>
      </c>
      <c r="D460" s="85" t="s">
        <v>1264</v>
      </c>
      <c r="E460" s="85">
        <v>779</v>
      </c>
      <c r="F460" s="85">
        <v>265.44561682925212</v>
      </c>
      <c r="G460" s="85"/>
      <c r="H460" s="132"/>
      <c r="I460" s="173">
        <f t="shared" si="23"/>
        <v>0</v>
      </c>
      <c r="J460" s="173" t="e">
        <f t="shared" si="24"/>
        <v>#DIV/0!</v>
      </c>
    </row>
    <row r="461" spans="1:10" s="109" customFormat="1" ht="15" customHeight="1">
      <c r="A461" s="110"/>
      <c r="B461" s="110"/>
      <c r="C461" s="131">
        <v>3212</v>
      </c>
      <c r="D461" s="85" t="s">
        <v>1265</v>
      </c>
      <c r="E461" s="85">
        <v>954</v>
      </c>
      <c r="F461" s="85">
        <v>1061.7824673170085</v>
      </c>
      <c r="G461" s="85">
        <v>624</v>
      </c>
      <c r="H461" s="132">
        <v>623.79999999999995</v>
      </c>
      <c r="I461" s="173">
        <f t="shared" si="23"/>
        <v>65.387840670859532</v>
      </c>
      <c r="J461" s="173">
        <f t="shared" si="24"/>
        <v>99.967948717948701</v>
      </c>
    </row>
    <row r="462" spans="1:10" s="109" customFormat="1" ht="15" customHeight="1">
      <c r="A462" s="110"/>
      <c r="B462" s="110"/>
      <c r="C462" s="131" t="s">
        <v>1434</v>
      </c>
      <c r="D462" s="85" t="s">
        <v>1266</v>
      </c>
      <c r="E462" s="85"/>
      <c r="F462" s="85">
        <v>1327.2280841462605</v>
      </c>
      <c r="G462" s="85"/>
      <c r="H462" s="132"/>
      <c r="I462" s="173" t="e">
        <f t="shared" si="23"/>
        <v>#DIV/0!</v>
      </c>
      <c r="J462" s="173" t="e">
        <f t="shared" si="24"/>
        <v>#DIV/0!</v>
      </c>
    </row>
    <row r="463" spans="1:10" s="109" customFormat="1" ht="15" customHeight="1">
      <c r="A463" s="110"/>
      <c r="B463" s="110"/>
      <c r="C463" s="131" t="s">
        <v>1440</v>
      </c>
      <c r="D463" s="85" t="s">
        <v>1267</v>
      </c>
      <c r="E463" s="85">
        <v>174</v>
      </c>
      <c r="F463" s="85">
        <v>265.44561682925212</v>
      </c>
      <c r="G463" s="85">
        <v>300</v>
      </c>
      <c r="H463" s="132">
        <v>242.61</v>
      </c>
      <c r="I463" s="173">
        <f t="shared" si="23"/>
        <v>139.43103448275863</v>
      </c>
      <c r="J463" s="173">
        <f t="shared" si="24"/>
        <v>80.87</v>
      </c>
    </row>
    <row r="464" spans="1:10" s="109" customFormat="1" ht="15" customHeight="1">
      <c r="A464" s="110"/>
      <c r="B464" s="110"/>
      <c r="C464" s="131">
        <v>3222</v>
      </c>
      <c r="D464" s="85" t="s">
        <v>1268</v>
      </c>
      <c r="E464" s="85"/>
      <c r="F464" s="85">
        <v>0</v>
      </c>
      <c r="G464" s="85">
        <v>0</v>
      </c>
      <c r="H464" s="132"/>
      <c r="I464" s="173" t="e">
        <f t="shared" si="23"/>
        <v>#DIV/0!</v>
      </c>
      <c r="J464" s="173" t="e">
        <f t="shared" si="24"/>
        <v>#DIV/0!</v>
      </c>
    </row>
    <row r="465" spans="1:10" s="109" customFormat="1" ht="15" customHeight="1">
      <c r="A465" s="110"/>
      <c r="B465" s="110"/>
      <c r="C465" s="131">
        <v>3223</v>
      </c>
      <c r="D465" s="85" t="s">
        <v>1269</v>
      </c>
      <c r="E465" s="85"/>
      <c r="F465" s="85">
        <v>0</v>
      </c>
      <c r="G465" s="85">
        <v>0</v>
      </c>
      <c r="H465" s="132"/>
      <c r="I465" s="173" t="e">
        <f t="shared" si="23"/>
        <v>#DIV/0!</v>
      </c>
      <c r="J465" s="173" t="e">
        <f t="shared" si="24"/>
        <v>#DIV/0!</v>
      </c>
    </row>
    <row r="466" spans="1:10" s="109" customFormat="1" ht="15" customHeight="1">
      <c r="A466" s="110"/>
      <c r="B466" s="110"/>
      <c r="C466" s="131">
        <v>3224</v>
      </c>
      <c r="D466" s="85" t="s">
        <v>1413</v>
      </c>
      <c r="E466" s="85">
        <v>667</v>
      </c>
      <c r="F466" s="85">
        <v>0</v>
      </c>
      <c r="G466" s="85">
        <v>0</v>
      </c>
      <c r="H466" s="132"/>
      <c r="I466" s="173">
        <f t="shared" si="23"/>
        <v>0</v>
      </c>
      <c r="J466" s="173" t="e">
        <f t="shared" si="24"/>
        <v>#DIV/0!</v>
      </c>
    </row>
    <row r="467" spans="1:10" s="109" customFormat="1" ht="15" customHeight="1">
      <c r="A467" s="110"/>
      <c r="B467" s="110"/>
      <c r="C467" s="131">
        <v>3227</v>
      </c>
      <c r="D467" s="85" t="s">
        <v>1477</v>
      </c>
      <c r="E467" s="85"/>
      <c r="F467" s="85">
        <v>0</v>
      </c>
      <c r="G467" s="85">
        <v>0</v>
      </c>
      <c r="H467" s="132"/>
      <c r="I467" s="173" t="e">
        <f t="shared" si="23"/>
        <v>#DIV/0!</v>
      </c>
      <c r="J467" s="173" t="e">
        <f t="shared" si="24"/>
        <v>#DIV/0!</v>
      </c>
    </row>
    <row r="468" spans="1:10" s="109" customFormat="1" ht="15" customHeight="1">
      <c r="A468" s="110"/>
      <c r="B468" s="110"/>
      <c r="C468" s="131">
        <v>3231</v>
      </c>
      <c r="D468" s="85" t="s">
        <v>1272</v>
      </c>
      <c r="E468" s="85"/>
      <c r="F468" s="85">
        <v>0</v>
      </c>
      <c r="G468" s="85">
        <v>0</v>
      </c>
      <c r="H468" s="132"/>
      <c r="I468" s="173" t="e">
        <f t="shared" si="23"/>
        <v>#DIV/0!</v>
      </c>
      <c r="J468" s="173" t="e">
        <f t="shared" si="24"/>
        <v>#DIV/0!</v>
      </c>
    </row>
    <row r="469" spans="1:10" s="109" customFormat="1" ht="15" customHeight="1">
      <c r="A469" s="110"/>
      <c r="B469" s="110"/>
      <c r="C469" s="131" t="s">
        <v>1447</v>
      </c>
      <c r="D469" s="85" t="s">
        <v>1276</v>
      </c>
      <c r="E469" s="85">
        <v>6470</v>
      </c>
      <c r="F469" s="85">
        <v>10617.824673170084</v>
      </c>
      <c r="G469" s="85">
        <v>6500</v>
      </c>
      <c r="H469" s="132">
        <v>5375.25</v>
      </c>
      <c r="I469" s="173">
        <f t="shared" si="23"/>
        <v>83.079598145285942</v>
      </c>
      <c r="J469" s="173">
        <f t="shared" si="24"/>
        <v>82.696153846153848</v>
      </c>
    </row>
    <row r="470" spans="1:10" s="109" customFormat="1" ht="15" customHeight="1">
      <c r="A470" s="110"/>
      <c r="B470" s="110"/>
      <c r="C470" s="131" t="s">
        <v>1435</v>
      </c>
      <c r="D470" s="85" t="s">
        <v>1278</v>
      </c>
      <c r="E470" s="85">
        <v>21073</v>
      </c>
      <c r="F470" s="85">
        <v>41144.070608534072</v>
      </c>
      <c r="G470" s="85">
        <v>26000</v>
      </c>
      <c r="H470" s="132">
        <v>25893.200000000001</v>
      </c>
      <c r="I470" s="173">
        <f t="shared" si="23"/>
        <v>122.87381957955678</v>
      </c>
      <c r="J470" s="173">
        <f t="shared" si="24"/>
        <v>99.589230769230781</v>
      </c>
    </row>
    <row r="471" spans="1:10" s="109" customFormat="1" ht="15" customHeight="1">
      <c r="A471" s="110"/>
      <c r="B471" s="110"/>
      <c r="C471" s="131">
        <v>3239</v>
      </c>
      <c r="D471" s="85" t="s">
        <v>1280</v>
      </c>
      <c r="E471" s="85">
        <v>2489</v>
      </c>
      <c r="F471" s="85">
        <v>5308.9123365850419</v>
      </c>
      <c r="G471" s="85"/>
      <c r="H471" s="132"/>
      <c r="I471" s="173">
        <f t="shared" si="23"/>
        <v>0</v>
      </c>
      <c r="J471" s="173" t="e">
        <f t="shared" si="24"/>
        <v>#DIV/0!</v>
      </c>
    </row>
    <row r="472" spans="1:10" s="109" customFormat="1" ht="15" customHeight="1">
      <c r="A472" s="110"/>
      <c r="B472" s="110"/>
      <c r="C472" s="131" t="s">
        <v>1451</v>
      </c>
      <c r="D472" s="85" t="s">
        <v>1298</v>
      </c>
      <c r="E472" s="85">
        <v>6368</v>
      </c>
      <c r="F472" s="85">
        <v>5308.9123365850419</v>
      </c>
      <c r="G472" s="85">
        <v>7500</v>
      </c>
      <c r="H472" s="132">
        <v>7021.73</v>
      </c>
      <c r="I472" s="173">
        <f t="shared" si="23"/>
        <v>110.26586055276381</v>
      </c>
      <c r="J472" s="173">
        <f t="shared" si="24"/>
        <v>93.623066666666659</v>
      </c>
    </row>
    <row r="473" spans="1:10" s="109" customFormat="1" ht="15" customHeight="1">
      <c r="A473" s="110"/>
      <c r="B473" s="110"/>
      <c r="C473" s="131" t="s">
        <v>1452</v>
      </c>
      <c r="D473" s="85" t="s">
        <v>1284</v>
      </c>
      <c r="E473" s="85">
        <v>2323</v>
      </c>
      <c r="F473" s="85">
        <v>3318.0702103656513</v>
      </c>
      <c r="G473" s="85">
        <v>2500</v>
      </c>
      <c r="H473" s="132">
        <v>2514.6</v>
      </c>
      <c r="I473" s="173">
        <f t="shared" si="23"/>
        <v>108.24795523030564</v>
      </c>
      <c r="J473" s="173">
        <f t="shared" si="24"/>
        <v>100.584</v>
      </c>
    </row>
    <row r="474" spans="1:10" s="109" customFormat="1" ht="15" customHeight="1">
      <c r="A474" s="110"/>
      <c r="B474" s="110"/>
      <c r="C474" s="131" t="s">
        <v>1453</v>
      </c>
      <c r="D474" s="85" t="s">
        <v>1285</v>
      </c>
      <c r="E474" s="85">
        <v>1991</v>
      </c>
      <c r="F474" s="85">
        <v>132.72280841462606</v>
      </c>
      <c r="G474" s="85">
        <v>5000</v>
      </c>
      <c r="H474" s="132">
        <v>4887.16</v>
      </c>
      <c r="I474" s="173">
        <f t="shared" si="23"/>
        <v>245.46258161727775</v>
      </c>
      <c r="J474" s="173">
        <f t="shared" si="24"/>
        <v>97.743200000000002</v>
      </c>
    </row>
    <row r="475" spans="1:10" s="109" customFormat="1" ht="15" customHeight="1">
      <c r="A475" s="110"/>
      <c r="B475" s="128">
        <v>34</v>
      </c>
      <c r="C475" s="131"/>
      <c r="D475" s="128" t="s">
        <v>1343</v>
      </c>
      <c r="E475" s="129">
        <f>E476+E477</f>
        <v>829</v>
      </c>
      <c r="F475" s="129">
        <f>SUM(F476:F477)</f>
        <v>1592.6737009755125</v>
      </c>
      <c r="G475" s="129">
        <f t="shared" ref="G475:H475" si="25">SUM(G476:G477)</f>
        <v>650</v>
      </c>
      <c r="H475" s="130">
        <f t="shared" si="25"/>
        <v>732.29</v>
      </c>
      <c r="I475" s="173">
        <f t="shared" si="23"/>
        <v>88.33413751507841</v>
      </c>
      <c r="J475" s="173">
        <f t="shared" si="24"/>
        <v>112.66000000000001</v>
      </c>
    </row>
    <row r="476" spans="1:10" s="109" customFormat="1" ht="15" customHeight="1">
      <c r="A476" s="110"/>
      <c r="B476" s="110"/>
      <c r="C476" s="131" t="s">
        <v>1454</v>
      </c>
      <c r="D476" s="85" t="s">
        <v>1286</v>
      </c>
      <c r="E476" s="85">
        <v>829</v>
      </c>
      <c r="F476" s="85">
        <v>1592.6737009755125</v>
      </c>
      <c r="G476" s="85">
        <v>650</v>
      </c>
      <c r="H476" s="132">
        <v>732.29</v>
      </c>
      <c r="I476" s="173">
        <f t="shared" si="23"/>
        <v>88.33413751507841</v>
      </c>
      <c r="J476" s="173">
        <f t="shared" si="24"/>
        <v>112.66000000000001</v>
      </c>
    </row>
    <row r="477" spans="1:10" s="109" customFormat="1" ht="15" customHeight="1">
      <c r="A477" s="110"/>
      <c r="B477" s="110"/>
      <c r="C477" s="131" t="s">
        <v>1437</v>
      </c>
      <c r="D477" s="85" t="s">
        <v>1299</v>
      </c>
      <c r="E477" s="85"/>
      <c r="F477" s="85">
        <v>0</v>
      </c>
      <c r="G477" s="85"/>
      <c r="H477" s="132"/>
      <c r="I477" s="173" t="e">
        <f t="shared" si="23"/>
        <v>#DIV/0!</v>
      </c>
      <c r="J477" s="173" t="e">
        <f t="shared" si="24"/>
        <v>#DIV/0!</v>
      </c>
    </row>
    <row r="478" spans="1:10" s="109" customFormat="1" ht="15" customHeight="1">
      <c r="A478" s="128">
        <v>4</v>
      </c>
      <c r="B478" s="110"/>
      <c r="C478" s="131"/>
      <c r="D478" s="128" t="s">
        <v>1345</v>
      </c>
      <c r="E478" s="129">
        <f>E479</f>
        <v>3796</v>
      </c>
      <c r="F478" s="129">
        <f>F479</f>
        <v>1327.2280841462605</v>
      </c>
      <c r="G478" s="129">
        <f>G479</f>
        <v>0</v>
      </c>
      <c r="H478" s="130">
        <f>H479</f>
        <v>0</v>
      </c>
      <c r="I478" s="173">
        <f t="shared" si="23"/>
        <v>0</v>
      </c>
      <c r="J478" s="173" t="e">
        <f t="shared" si="24"/>
        <v>#DIV/0!</v>
      </c>
    </row>
    <row r="479" spans="1:10" s="109" customFormat="1" ht="15" customHeight="1">
      <c r="A479" s="110"/>
      <c r="B479" s="128">
        <v>42</v>
      </c>
      <c r="C479" s="131"/>
      <c r="D479" s="128" t="s">
        <v>1346</v>
      </c>
      <c r="E479" s="129">
        <f>SUM(E480:E481)</f>
        <v>3796</v>
      </c>
      <c r="F479" s="129">
        <f>SUM(F480:F481)</f>
        <v>1327.2280841462605</v>
      </c>
      <c r="G479" s="129">
        <f>SUM(G480:G481)</f>
        <v>0</v>
      </c>
      <c r="H479" s="130">
        <f>SUM(H480:H481)</f>
        <v>0</v>
      </c>
      <c r="I479" s="173">
        <f t="shared" si="23"/>
        <v>0</v>
      </c>
      <c r="J479" s="173" t="e">
        <f t="shared" si="24"/>
        <v>#DIV/0!</v>
      </c>
    </row>
    <row r="480" spans="1:10" s="109" customFormat="1" ht="15" customHeight="1">
      <c r="A480" s="110"/>
      <c r="B480" s="110"/>
      <c r="C480" s="131">
        <v>4221</v>
      </c>
      <c r="D480" s="85" t="s">
        <v>1287</v>
      </c>
      <c r="E480" s="85">
        <v>3796</v>
      </c>
      <c r="F480" s="85">
        <v>1327.2280841462605</v>
      </c>
      <c r="G480" s="85"/>
      <c r="H480" s="132"/>
      <c r="I480" s="173">
        <f t="shared" si="23"/>
        <v>0</v>
      </c>
      <c r="J480" s="173" t="e">
        <f t="shared" si="24"/>
        <v>#DIV/0!</v>
      </c>
    </row>
    <row r="481" spans="1:10" s="109" customFormat="1" ht="15" customHeight="1">
      <c r="A481" s="110"/>
      <c r="B481" s="110"/>
      <c r="C481" s="131">
        <v>4227</v>
      </c>
      <c r="D481" s="85" t="s">
        <v>1288</v>
      </c>
      <c r="E481" s="85"/>
      <c r="F481" s="85"/>
      <c r="G481" s="85"/>
      <c r="H481" s="132"/>
      <c r="I481" s="173" t="e">
        <f t="shared" si="23"/>
        <v>#DIV/0!</v>
      </c>
      <c r="J481" s="173" t="e">
        <f t="shared" si="24"/>
        <v>#DIV/0!</v>
      </c>
    </row>
    <row r="482" spans="1:10" s="109" customFormat="1" ht="15" customHeight="1">
      <c r="A482" s="321" t="s">
        <v>1468</v>
      </c>
      <c r="B482" s="332"/>
      <c r="C482" s="332"/>
      <c r="D482" s="333"/>
      <c r="E482" s="169">
        <f>E483</f>
        <v>275804</v>
      </c>
      <c r="F482" s="169">
        <f>F483</f>
        <v>275582.32132191915</v>
      </c>
      <c r="G482" s="169">
        <f>G483</f>
        <v>363978</v>
      </c>
      <c r="H482" s="205">
        <f>H483</f>
        <v>333727.7</v>
      </c>
      <c r="I482" s="170">
        <f t="shared" si="23"/>
        <v>121.00176212092646</v>
      </c>
      <c r="J482" s="170">
        <f t="shared" si="24"/>
        <v>91.688975707322967</v>
      </c>
    </row>
    <row r="483" spans="1:10" s="109" customFormat="1" ht="15" customHeight="1">
      <c r="A483" s="321" t="s">
        <v>1263</v>
      </c>
      <c r="B483" s="332"/>
      <c r="C483" s="332"/>
      <c r="D483" s="333"/>
      <c r="E483" s="89">
        <f>E484+E507</f>
        <v>275804</v>
      </c>
      <c r="F483" s="89">
        <f>F484+F507</f>
        <v>275582.32132191915</v>
      </c>
      <c r="G483" s="89">
        <f>G484+G507</f>
        <v>363978</v>
      </c>
      <c r="H483" s="117">
        <f>H484+H507</f>
        <v>333727.7</v>
      </c>
      <c r="I483" s="171">
        <f t="shared" si="23"/>
        <v>121.00176212092646</v>
      </c>
      <c r="J483" s="171">
        <f t="shared" si="24"/>
        <v>91.688975707322967</v>
      </c>
    </row>
    <row r="484" spans="1:10" s="109" customFormat="1" ht="15" customHeight="1">
      <c r="A484" s="128">
        <v>3</v>
      </c>
      <c r="B484" s="110"/>
      <c r="C484" s="53"/>
      <c r="D484" s="53" t="s">
        <v>1358</v>
      </c>
      <c r="E484" s="82">
        <f>E485+E491+E505</f>
        <v>275804</v>
      </c>
      <c r="F484" s="82">
        <f>F485+F491+F505</f>
        <v>275582.32132191915</v>
      </c>
      <c r="G484" s="82">
        <f>G485+G491+G505</f>
        <v>363978</v>
      </c>
      <c r="H484" s="111">
        <f>H485+H491+H505</f>
        <v>333727.7</v>
      </c>
      <c r="I484" s="172">
        <f t="shared" si="23"/>
        <v>121.00176212092646</v>
      </c>
      <c r="J484" s="172">
        <f t="shared" si="24"/>
        <v>91.688975707322967</v>
      </c>
    </row>
    <row r="485" spans="1:10" s="109" customFormat="1" ht="15" customHeight="1">
      <c r="A485" s="110"/>
      <c r="B485" s="128">
        <v>31</v>
      </c>
      <c r="C485" s="53"/>
      <c r="D485" s="53" t="s">
        <v>1320</v>
      </c>
      <c r="E485" s="82">
        <f>SUM(E486:E490)</f>
        <v>3357</v>
      </c>
      <c r="F485" s="82">
        <f>SUM(F486:F490)</f>
        <v>11596.65538522795</v>
      </c>
      <c r="G485" s="82">
        <f>SUM(G486:G490)</f>
        <v>3578</v>
      </c>
      <c r="H485" s="111">
        <f>SUM(H486:H490)</f>
        <v>3757.64</v>
      </c>
      <c r="I485" s="172">
        <f t="shared" si="23"/>
        <v>111.93446529639559</v>
      </c>
      <c r="J485" s="172">
        <f t="shared" si="24"/>
        <v>105.02068194522079</v>
      </c>
    </row>
    <row r="486" spans="1:10" s="109" customFormat="1" ht="15" customHeight="1">
      <c r="A486" s="110"/>
      <c r="B486" s="128"/>
      <c r="C486" s="131" t="s">
        <v>1431</v>
      </c>
      <c r="D486" s="85" t="s">
        <v>1397</v>
      </c>
      <c r="E486" s="85">
        <v>2882</v>
      </c>
      <c r="F486" s="85">
        <v>9954.2106310969539</v>
      </c>
      <c r="G486" s="85">
        <v>2900</v>
      </c>
      <c r="H486" s="132">
        <v>3077.02</v>
      </c>
      <c r="I486" s="173">
        <f t="shared" si="23"/>
        <v>106.76682859125609</v>
      </c>
      <c r="J486" s="173">
        <f t="shared" si="24"/>
        <v>106.10413793103449</v>
      </c>
    </row>
    <row r="487" spans="1:10" s="109" customFormat="1" ht="15" customHeight="1">
      <c r="A487" s="110"/>
      <c r="B487" s="110"/>
      <c r="C487" s="131">
        <v>3112</v>
      </c>
      <c r="D487" s="85" t="s">
        <v>1475</v>
      </c>
      <c r="E487" s="85"/>
      <c r="F487" s="85"/>
      <c r="G487" s="85">
        <v>200</v>
      </c>
      <c r="H487" s="132">
        <v>172.93</v>
      </c>
      <c r="I487" s="173" t="e">
        <f t="shared" si="23"/>
        <v>#DIV/0!</v>
      </c>
      <c r="J487" s="173">
        <f t="shared" si="24"/>
        <v>86.465000000000003</v>
      </c>
    </row>
    <row r="488" spans="1:10" s="109" customFormat="1" ht="15" customHeight="1">
      <c r="A488" s="110"/>
      <c r="B488" s="110"/>
      <c r="C488" s="131">
        <v>3113</v>
      </c>
      <c r="D488" s="85" t="s">
        <v>1505</v>
      </c>
      <c r="E488" s="85"/>
      <c r="F488" s="85">
        <v>0</v>
      </c>
      <c r="G488" s="85"/>
      <c r="H488" s="132"/>
      <c r="I488" s="173" t="e">
        <f t="shared" si="23"/>
        <v>#DIV/0!</v>
      </c>
      <c r="J488" s="173" t="e">
        <f t="shared" si="24"/>
        <v>#DIV/0!</v>
      </c>
    </row>
    <row r="489" spans="1:10" s="109" customFormat="1" ht="15" customHeight="1">
      <c r="A489" s="110"/>
      <c r="B489" s="110"/>
      <c r="C489" s="131" t="s">
        <v>1432</v>
      </c>
      <c r="D489" s="85" t="s">
        <v>1356</v>
      </c>
      <c r="E489" s="85">
        <v>475</v>
      </c>
      <c r="F489" s="85">
        <v>1642.4447541309974</v>
      </c>
      <c r="G489" s="85">
        <v>478</v>
      </c>
      <c r="H489" s="132">
        <v>507.69</v>
      </c>
      <c r="I489" s="173">
        <f t="shared" si="23"/>
        <v>106.88210526315788</v>
      </c>
      <c r="J489" s="173">
        <f t="shared" si="24"/>
        <v>106.21129707112971</v>
      </c>
    </row>
    <row r="490" spans="1:10" s="109" customFormat="1" ht="15" customHeight="1">
      <c r="A490" s="110"/>
      <c r="B490" s="110"/>
      <c r="C490" s="131">
        <v>3133</v>
      </c>
      <c r="D490" s="85" t="s">
        <v>1476</v>
      </c>
      <c r="E490" s="85"/>
      <c r="F490" s="85">
        <v>0</v>
      </c>
      <c r="G490" s="85">
        <v>0</v>
      </c>
      <c r="H490" s="132"/>
      <c r="I490" s="173" t="e">
        <f t="shared" si="23"/>
        <v>#DIV/0!</v>
      </c>
      <c r="J490" s="173" t="e">
        <f t="shared" si="24"/>
        <v>#DIV/0!</v>
      </c>
    </row>
    <row r="491" spans="1:10" s="109" customFormat="1" ht="15" customHeight="1">
      <c r="A491" s="110"/>
      <c r="B491" s="128">
        <v>32</v>
      </c>
      <c r="C491" s="131"/>
      <c r="D491" s="128" t="s">
        <v>1323</v>
      </c>
      <c r="E491" s="129">
        <f>SUM(E492:E503)</f>
        <v>272447</v>
      </c>
      <c r="F491" s="129">
        <f>SUM(F492:F503)</f>
        <v>263985.66593669122</v>
      </c>
      <c r="G491" s="129">
        <f>SUM(G492:G503)</f>
        <v>360400</v>
      </c>
      <c r="H491" s="130">
        <f>SUM(H492:H503)</f>
        <v>329970.06</v>
      </c>
      <c r="I491" s="173">
        <f t="shared" si="23"/>
        <v>121.11348629274686</v>
      </c>
      <c r="J491" s="173">
        <f t="shared" si="24"/>
        <v>91.556620421753607</v>
      </c>
    </row>
    <row r="492" spans="1:10" s="109" customFormat="1" ht="15" customHeight="1">
      <c r="A492" s="110"/>
      <c r="B492" s="110"/>
      <c r="C492" s="131" t="s">
        <v>1464</v>
      </c>
      <c r="D492" s="85" t="s">
        <v>1264</v>
      </c>
      <c r="E492" s="85">
        <v>7604</v>
      </c>
      <c r="F492" s="85">
        <v>7963.3685048775624</v>
      </c>
      <c r="G492" s="85">
        <v>8500</v>
      </c>
      <c r="H492" s="132">
        <v>8219.6200000000008</v>
      </c>
      <c r="I492" s="173">
        <f t="shared" si="23"/>
        <v>108.0960021041557</v>
      </c>
      <c r="J492" s="173">
        <f t="shared" si="24"/>
        <v>96.701411764705895</v>
      </c>
    </row>
    <row r="493" spans="1:10" s="109" customFormat="1" ht="15" customHeight="1">
      <c r="A493" s="110"/>
      <c r="B493" s="110"/>
      <c r="C493" s="131">
        <v>3213</v>
      </c>
      <c r="D493" s="85" t="s">
        <v>1266</v>
      </c>
      <c r="E493" s="85"/>
      <c r="F493" s="85">
        <v>0</v>
      </c>
      <c r="G493" s="85"/>
      <c r="H493" s="132"/>
      <c r="I493" s="173" t="e">
        <f t="shared" si="23"/>
        <v>#DIV/0!</v>
      </c>
      <c r="J493" s="173" t="e">
        <f t="shared" si="24"/>
        <v>#DIV/0!</v>
      </c>
    </row>
    <row r="494" spans="1:10" s="109" customFormat="1" ht="15" customHeight="1">
      <c r="A494" s="110"/>
      <c r="B494" s="110"/>
      <c r="C494" s="131" t="s">
        <v>1440</v>
      </c>
      <c r="D494" s="85" t="s">
        <v>1267</v>
      </c>
      <c r="E494" s="85"/>
      <c r="F494" s="85">
        <v>265.44561682925212</v>
      </c>
      <c r="G494" s="85"/>
      <c r="H494" s="132"/>
      <c r="I494" s="173" t="e">
        <f t="shared" si="23"/>
        <v>#DIV/0!</v>
      </c>
      <c r="J494" s="173" t="e">
        <f t="shared" si="24"/>
        <v>#DIV/0!</v>
      </c>
    </row>
    <row r="495" spans="1:10" s="109" customFormat="1" ht="15" customHeight="1">
      <c r="A495" s="110"/>
      <c r="B495" s="110"/>
      <c r="C495" s="131">
        <v>3224</v>
      </c>
      <c r="D495" s="85" t="s">
        <v>1270</v>
      </c>
      <c r="E495" s="85"/>
      <c r="F495" s="85">
        <v>0</v>
      </c>
      <c r="G495" s="85"/>
      <c r="H495" s="132"/>
      <c r="I495" s="173" t="e">
        <f t="shared" si="23"/>
        <v>#DIV/0!</v>
      </c>
      <c r="J495" s="173" t="e">
        <f t="shared" si="24"/>
        <v>#DIV/0!</v>
      </c>
    </row>
    <row r="496" spans="1:10" s="109" customFormat="1" ht="15" customHeight="1">
      <c r="A496" s="110"/>
      <c r="B496" s="110"/>
      <c r="C496" s="131">
        <v>3231</v>
      </c>
      <c r="D496" s="85" t="s">
        <v>1272</v>
      </c>
      <c r="E496" s="85">
        <v>1318</v>
      </c>
      <c r="F496" s="85">
        <v>663.61404207313024</v>
      </c>
      <c r="G496" s="85"/>
      <c r="H496" s="132"/>
      <c r="I496" s="173">
        <f t="shared" si="23"/>
        <v>0</v>
      </c>
      <c r="J496" s="173" t="e">
        <f t="shared" si="24"/>
        <v>#DIV/0!</v>
      </c>
    </row>
    <row r="497" spans="1:10" s="109" customFormat="1" ht="15" customHeight="1">
      <c r="A497" s="110"/>
      <c r="B497" s="110"/>
      <c r="C497" s="131" t="s">
        <v>1447</v>
      </c>
      <c r="D497" s="85" t="s">
        <v>1276</v>
      </c>
      <c r="E497" s="85"/>
      <c r="F497" s="85">
        <v>132.72280841462606</v>
      </c>
      <c r="G497" s="85"/>
      <c r="H497" s="132"/>
      <c r="I497" s="173" t="e">
        <f t="shared" si="23"/>
        <v>#DIV/0!</v>
      </c>
      <c r="J497" s="173" t="e">
        <f t="shared" si="24"/>
        <v>#DIV/0!</v>
      </c>
    </row>
    <row r="498" spans="1:10" s="109" customFormat="1" ht="15" customHeight="1">
      <c r="A498" s="110"/>
      <c r="B498" s="110"/>
      <c r="C498" s="131" t="s">
        <v>1435</v>
      </c>
      <c r="D498" s="85" t="s">
        <v>1278</v>
      </c>
      <c r="E498" s="85">
        <v>261604</v>
      </c>
      <c r="F498" s="85">
        <v>252173.3359877895</v>
      </c>
      <c r="G498" s="85">
        <v>350000</v>
      </c>
      <c r="H498" s="132">
        <v>320166.34999999998</v>
      </c>
      <c r="I498" s="173">
        <f t="shared" si="23"/>
        <v>122.38587712726104</v>
      </c>
      <c r="J498" s="173">
        <f t="shared" si="24"/>
        <v>91.476099999999988</v>
      </c>
    </row>
    <row r="499" spans="1:10" s="109" customFormat="1" ht="15" customHeight="1">
      <c r="A499" s="110"/>
      <c r="B499" s="110"/>
      <c r="C499" s="131">
        <v>3238</v>
      </c>
      <c r="D499" s="85" t="s">
        <v>1279</v>
      </c>
      <c r="E499" s="85"/>
      <c r="F499" s="85">
        <v>0</v>
      </c>
      <c r="G499" s="85"/>
      <c r="H499" s="132"/>
      <c r="I499" s="173" t="e">
        <f t="shared" si="23"/>
        <v>#DIV/0!</v>
      </c>
      <c r="J499" s="173" t="e">
        <f t="shared" si="24"/>
        <v>#DIV/0!</v>
      </c>
    </row>
    <row r="500" spans="1:10" s="109" customFormat="1" ht="15" customHeight="1">
      <c r="A500" s="110"/>
      <c r="B500" s="110"/>
      <c r="C500" s="131">
        <v>3239</v>
      </c>
      <c r="D500" s="85" t="s">
        <v>1280</v>
      </c>
      <c r="E500" s="85">
        <v>114</v>
      </c>
      <c r="F500" s="85">
        <v>796.33685048775624</v>
      </c>
      <c r="G500" s="85">
        <v>100</v>
      </c>
      <c r="H500" s="132"/>
      <c r="I500" s="173">
        <f t="shared" si="23"/>
        <v>0</v>
      </c>
      <c r="J500" s="173">
        <f t="shared" si="24"/>
        <v>0</v>
      </c>
    </row>
    <row r="501" spans="1:10" s="109" customFormat="1" ht="15" customHeight="1">
      <c r="A501" s="110"/>
      <c r="B501" s="110"/>
      <c r="C501" s="131" t="s">
        <v>1451</v>
      </c>
      <c r="D501" s="85" t="s">
        <v>1298</v>
      </c>
      <c r="E501" s="85">
        <v>1807</v>
      </c>
      <c r="F501" s="85">
        <v>1990.8421262193906</v>
      </c>
      <c r="G501" s="85">
        <v>1800</v>
      </c>
      <c r="H501" s="132">
        <v>1584.09</v>
      </c>
      <c r="I501" s="173">
        <f t="shared" si="23"/>
        <v>87.664084117321522</v>
      </c>
      <c r="J501" s="173">
        <f t="shared" si="24"/>
        <v>88.004999999999995</v>
      </c>
    </row>
    <row r="502" spans="1:10" s="109" customFormat="1" ht="15" customHeight="1">
      <c r="A502" s="110"/>
      <c r="B502" s="110"/>
      <c r="C502" s="131">
        <v>3294</v>
      </c>
      <c r="D502" s="85" t="s">
        <v>1283</v>
      </c>
      <c r="E502" s="85"/>
      <c r="F502" s="85"/>
      <c r="G502" s="85"/>
      <c r="H502" s="132"/>
      <c r="I502" s="173" t="e">
        <f t="shared" si="23"/>
        <v>#DIV/0!</v>
      </c>
      <c r="J502" s="173" t="e">
        <f t="shared" si="24"/>
        <v>#DIV/0!</v>
      </c>
    </row>
    <row r="503" spans="1:10" s="109" customFormat="1" ht="15" customHeight="1">
      <c r="A503" s="110"/>
      <c r="B503" s="110"/>
      <c r="C503" s="131" t="s">
        <v>1452</v>
      </c>
      <c r="D503" s="85" t="s">
        <v>1284</v>
      </c>
      <c r="E503" s="85"/>
      <c r="F503" s="85"/>
      <c r="G503" s="85"/>
      <c r="H503" s="132"/>
      <c r="I503" s="173" t="e">
        <f t="shared" si="23"/>
        <v>#DIV/0!</v>
      </c>
      <c r="J503" s="173" t="e">
        <f t="shared" si="24"/>
        <v>#DIV/0!</v>
      </c>
    </row>
    <row r="504" spans="1:10" s="109" customFormat="1" ht="15" customHeight="1">
      <c r="A504" s="110"/>
      <c r="B504" s="110"/>
      <c r="C504" s="131" t="s">
        <v>1453</v>
      </c>
      <c r="D504" s="85" t="s">
        <v>1285</v>
      </c>
      <c r="E504" s="85"/>
      <c r="F504" s="85"/>
      <c r="G504" s="85"/>
      <c r="H504" s="132"/>
      <c r="I504" s="173" t="e">
        <f t="shared" si="23"/>
        <v>#DIV/0!</v>
      </c>
      <c r="J504" s="173" t="e">
        <f t="shared" si="24"/>
        <v>#DIV/0!</v>
      </c>
    </row>
    <row r="505" spans="1:10" s="109" customFormat="1" ht="15" customHeight="1">
      <c r="A505" s="110"/>
      <c r="B505" s="128">
        <v>34</v>
      </c>
      <c r="C505" s="131"/>
      <c r="D505" s="128" t="s">
        <v>1343</v>
      </c>
      <c r="E505" s="129">
        <f>SUM(E506)</f>
        <v>0</v>
      </c>
      <c r="F505" s="129">
        <f>SUM(F506)</f>
        <v>0</v>
      </c>
      <c r="G505" s="129">
        <f>SUM(G506)</f>
        <v>0</v>
      </c>
      <c r="H505" s="130">
        <f>SUM(H506)</f>
        <v>0</v>
      </c>
      <c r="I505" s="173" t="e">
        <f t="shared" si="23"/>
        <v>#DIV/0!</v>
      </c>
      <c r="J505" s="173" t="e">
        <f t="shared" si="24"/>
        <v>#DIV/0!</v>
      </c>
    </row>
    <row r="506" spans="1:10" s="109" customFormat="1" ht="15" customHeight="1">
      <c r="A506" s="110"/>
      <c r="B506" s="110"/>
      <c r="C506" s="131">
        <v>3431</v>
      </c>
      <c r="D506" s="85" t="s">
        <v>1286</v>
      </c>
      <c r="E506" s="85"/>
      <c r="F506" s="85"/>
      <c r="G506" s="85"/>
      <c r="H506" s="132"/>
      <c r="I506" s="173" t="e">
        <f t="shared" si="23"/>
        <v>#DIV/0!</v>
      </c>
      <c r="J506" s="173" t="e">
        <f t="shared" si="24"/>
        <v>#DIV/0!</v>
      </c>
    </row>
    <row r="507" spans="1:10" s="109" customFormat="1" ht="15" customHeight="1">
      <c r="A507" s="128">
        <v>4</v>
      </c>
      <c r="B507" s="110"/>
      <c r="C507" s="131"/>
      <c r="D507" s="128" t="s">
        <v>1345</v>
      </c>
      <c r="E507" s="129">
        <f>E508</f>
        <v>0</v>
      </c>
      <c r="F507" s="129">
        <f>F508</f>
        <v>0</v>
      </c>
      <c r="G507" s="129">
        <f>G508</f>
        <v>0</v>
      </c>
      <c r="H507" s="130">
        <f>H508</f>
        <v>0</v>
      </c>
      <c r="I507" s="173" t="e">
        <f t="shared" si="23"/>
        <v>#DIV/0!</v>
      </c>
      <c r="J507" s="173" t="e">
        <f t="shared" si="24"/>
        <v>#DIV/0!</v>
      </c>
    </row>
    <row r="508" spans="1:10" s="109" customFormat="1" ht="15" customHeight="1">
      <c r="A508" s="110"/>
      <c r="B508" s="128">
        <v>42</v>
      </c>
      <c r="C508" s="131"/>
      <c r="D508" s="128" t="s">
        <v>1346</v>
      </c>
      <c r="E508" s="129">
        <f>SUM(E509:E510)</f>
        <v>0</v>
      </c>
      <c r="F508" s="129">
        <f>SUM(F509:F510)</f>
        <v>0</v>
      </c>
      <c r="G508" s="129">
        <f>SUM(G509:G510)</f>
        <v>0</v>
      </c>
      <c r="H508" s="130">
        <f>SUM(H509:H510)</f>
        <v>0</v>
      </c>
      <c r="I508" s="173" t="e">
        <f t="shared" si="23"/>
        <v>#DIV/0!</v>
      </c>
      <c r="J508" s="173" t="e">
        <f t="shared" si="24"/>
        <v>#DIV/0!</v>
      </c>
    </row>
    <row r="509" spans="1:10" s="109" customFormat="1" ht="15" customHeight="1">
      <c r="A509" s="110"/>
      <c r="B509" s="110"/>
      <c r="C509" s="131">
        <v>4221</v>
      </c>
      <c r="D509" s="85" t="s">
        <v>1287</v>
      </c>
      <c r="E509" s="85"/>
      <c r="F509" s="85"/>
      <c r="G509" s="85"/>
      <c r="H509" s="132"/>
      <c r="I509" s="173" t="e">
        <f t="shared" si="23"/>
        <v>#DIV/0!</v>
      </c>
      <c r="J509" s="173" t="e">
        <f t="shared" si="24"/>
        <v>#DIV/0!</v>
      </c>
    </row>
    <row r="510" spans="1:10" s="109" customFormat="1" ht="15" customHeight="1">
      <c r="A510" s="110"/>
      <c r="B510" s="110"/>
      <c r="C510" s="131">
        <v>4262</v>
      </c>
      <c r="D510" s="85" t="s">
        <v>1411</v>
      </c>
      <c r="E510" s="85"/>
      <c r="F510" s="85"/>
      <c r="G510" s="85"/>
      <c r="H510" s="132"/>
      <c r="I510" s="173" t="e">
        <f t="shared" si="23"/>
        <v>#DIV/0!</v>
      </c>
      <c r="J510" s="173" t="e">
        <f t="shared" si="24"/>
        <v>#DIV/0!</v>
      </c>
    </row>
    <row r="511" spans="1:10" s="109" customFormat="1" ht="15" customHeight="1">
      <c r="A511" s="321" t="s">
        <v>1514</v>
      </c>
      <c r="B511" s="332"/>
      <c r="C511" s="332"/>
      <c r="D511" s="333"/>
      <c r="E511" s="169">
        <f>E512+E536+E554</f>
        <v>3026</v>
      </c>
      <c r="F511" s="169">
        <f>F512+F536+F554</f>
        <v>5507.9965492069805</v>
      </c>
      <c r="G511" s="169">
        <f>G512+G536+G554</f>
        <v>17354</v>
      </c>
      <c r="H511" s="205">
        <f>H512+H536+H554</f>
        <v>17081.010000000002</v>
      </c>
      <c r="I511" s="170">
        <f t="shared" si="23"/>
        <v>564.47488433575688</v>
      </c>
      <c r="J511" s="170">
        <f t="shared" si="24"/>
        <v>98.426933271868165</v>
      </c>
    </row>
    <row r="512" spans="1:10" s="109" customFormat="1" ht="15" customHeight="1">
      <c r="A512" s="321" t="s">
        <v>1525</v>
      </c>
      <c r="B512" s="332"/>
      <c r="C512" s="332"/>
      <c r="D512" s="333"/>
      <c r="E512" s="89">
        <f>E513</f>
        <v>201</v>
      </c>
      <c r="F512" s="89">
        <f>F513</f>
        <v>3185.3474019510249</v>
      </c>
      <c r="G512" s="89">
        <f>G513</f>
        <v>7820</v>
      </c>
      <c r="H512" s="117">
        <f>H513</f>
        <v>7530.4400000000005</v>
      </c>
      <c r="I512" s="171">
        <f t="shared" si="23"/>
        <v>3746.4875621890551</v>
      </c>
      <c r="J512" s="171">
        <f t="shared" si="24"/>
        <v>96.29718670076727</v>
      </c>
    </row>
    <row r="513" spans="1:10" s="109" customFormat="1" ht="15" customHeight="1">
      <c r="A513" s="128">
        <v>3</v>
      </c>
      <c r="B513" s="110"/>
      <c r="C513" s="53"/>
      <c r="D513" s="53" t="s">
        <v>1358</v>
      </c>
      <c r="E513" s="82">
        <f>E514+E532+E534</f>
        <v>201</v>
      </c>
      <c r="F513" s="82">
        <f>F514+F532+F534</f>
        <v>3185.3474019510249</v>
      </c>
      <c r="G513" s="82">
        <f>G514+G532+G534</f>
        <v>7820</v>
      </c>
      <c r="H513" s="111">
        <f>H514+H532+H534</f>
        <v>7530.4400000000005</v>
      </c>
      <c r="I513" s="172">
        <f t="shared" si="23"/>
        <v>3746.4875621890551</v>
      </c>
      <c r="J513" s="172">
        <f t="shared" si="24"/>
        <v>96.29718670076727</v>
      </c>
    </row>
    <row r="514" spans="1:10" s="109" customFormat="1" ht="15" customHeight="1">
      <c r="A514" s="110"/>
      <c r="B514" s="128">
        <v>32</v>
      </c>
      <c r="C514" s="53"/>
      <c r="D514" s="53" t="s">
        <v>1323</v>
      </c>
      <c r="E514" s="82">
        <f>SUM(E515:E531)</f>
        <v>110</v>
      </c>
      <c r="F514" s="82">
        <f>SUM(F515:F531)</f>
        <v>3185.3474019510249</v>
      </c>
      <c r="G514" s="82">
        <f>SUM(G515:G531)</f>
        <v>7720</v>
      </c>
      <c r="H514" s="111">
        <f>SUM(H515:H531)</f>
        <v>7408.0300000000007</v>
      </c>
      <c r="I514" s="172">
        <f t="shared" si="23"/>
        <v>6734.5727272727272</v>
      </c>
      <c r="J514" s="172">
        <f t="shared" si="24"/>
        <v>95.958937823834205</v>
      </c>
    </row>
    <row r="515" spans="1:10" s="109" customFormat="1" ht="15" customHeight="1">
      <c r="A515" s="110"/>
      <c r="B515" s="110"/>
      <c r="C515" s="110">
        <v>3211</v>
      </c>
      <c r="D515" s="85" t="s">
        <v>1264</v>
      </c>
      <c r="E515" s="85"/>
      <c r="F515" s="85"/>
      <c r="G515" s="85"/>
      <c r="H515" s="132"/>
      <c r="I515" s="173" t="e">
        <f t="shared" si="23"/>
        <v>#DIV/0!</v>
      </c>
      <c r="J515" s="173" t="e">
        <f t="shared" si="24"/>
        <v>#DIV/0!</v>
      </c>
    </row>
    <row r="516" spans="1:10" s="109" customFormat="1" ht="15" customHeight="1">
      <c r="A516" s="110"/>
      <c r="B516" s="110"/>
      <c r="C516" s="110">
        <v>3213</v>
      </c>
      <c r="D516" s="85" t="s">
        <v>1266</v>
      </c>
      <c r="E516" s="85"/>
      <c r="F516" s="85"/>
      <c r="G516" s="85"/>
      <c r="H516" s="132"/>
      <c r="I516" s="173" t="e">
        <f t="shared" si="23"/>
        <v>#DIV/0!</v>
      </c>
      <c r="J516" s="173" t="e">
        <f t="shared" si="24"/>
        <v>#DIV/0!</v>
      </c>
    </row>
    <row r="517" spans="1:10" s="109" customFormat="1" ht="15" customHeight="1">
      <c r="A517" s="110"/>
      <c r="B517" s="110"/>
      <c r="C517" s="110">
        <v>3221</v>
      </c>
      <c r="D517" s="85" t="s">
        <v>1267</v>
      </c>
      <c r="E517" s="85"/>
      <c r="F517" s="85"/>
      <c r="G517" s="85">
        <v>20</v>
      </c>
      <c r="H517" s="132"/>
      <c r="I517" s="173" t="e">
        <f t="shared" si="23"/>
        <v>#DIV/0!</v>
      </c>
      <c r="J517" s="173">
        <f t="shared" si="24"/>
        <v>0</v>
      </c>
    </row>
    <row r="518" spans="1:10" s="109" customFormat="1" ht="15" customHeight="1">
      <c r="A518" s="110"/>
      <c r="B518" s="110"/>
      <c r="C518" s="110">
        <v>3222</v>
      </c>
      <c r="D518" s="85" t="s">
        <v>1268</v>
      </c>
      <c r="E518" s="85"/>
      <c r="F518" s="85"/>
      <c r="G518" s="85"/>
      <c r="H518" s="132"/>
      <c r="I518" s="173" t="e">
        <f t="shared" ref="I518:I581" si="26">H518/E518*100</f>
        <v>#DIV/0!</v>
      </c>
      <c r="J518" s="173" t="e">
        <f t="shared" ref="J518:J581" si="27">H518/G518*100</f>
        <v>#DIV/0!</v>
      </c>
    </row>
    <row r="519" spans="1:10" s="109" customFormat="1" ht="15" customHeight="1">
      <c r="A519" s="110"/>
      <c r="B519" s="110"/>
      <c r="C519" s="110">
        <v>3223</v>
      </c>
      <c r="D519" s="85" t="s">
        <v>1269</v>
      </c>
      <c r="E519" s="85"/>
      <c r="F519" s="85"/>
      <c r="G519" s="85"/>
      <c r="H519" s="132"/>
      <c r="I519" s="173" t="e">
        <f t="shared" si="26"/>
        <v>#DIV/0!</v>
      </c>
      <c r="J519" s="173" t="e">
        <f t="shared" si="27"/>
        <v>#DIV/0!</v>
      </c>
    </row>
    <row r="520" spans="1:10" s="109" customFormat="1" ht="15" customHeight="1">
      <c r="A520" s="110"/>
      <c r="B520" s="110"/>
      <c r="C520" s="110">
        <v>3224</v>
      </c>
      <c r="D520" s="85" t="s">
        <v>1270</v>
      </c>
      <c r="E520" s="85"/>
      <c r="F520" s="85"/>
      <c r="G520" s="85"/>
      <c r="H520" s="132"/>
      <c r="I520" s="173" t="e">
        <f t="shared" si="26"/>
        <v>#DIV/0!</v>
      </c>
      <c r="J520" s="173" t="e">
        <f t="shared" si="27"/>
        <v>#DIV/0!</v>
      </c>
    </row>
    <row r="521" spans="1:10" s="109" customFormat="1" ht="15" customHeight="1">
      <c r="A521" s="110"/>
      <c r="B521" s="110"/>
      <c r="C521" s="110">
        <v>3231</v>
      </c>
      <c r="D521" s="85" t="s">
        <v>1272</v>
      </c>
      <c r="E521" s="85"/>
      <c r="F521" s="85"/>
      <c r="G521" s="85"/>
      <c r="H521" s="132"/>
      <c r="I521" s="173" t="e">
        <f t="shared" si="26"/>
        <v>#DIV/0!</v>
      </c>
      <c r="J521" s="173" t="e">
        <f t="shared" si="27"/>
        <v>#DIV/0!</v>
      </c>
    </row>
    <row r="522" spans="1:10" s="109" customFormat="1" ht="15" customHeight="1">
      <c r="A522" s="110"/>
      <c r="B522" s="110"/>
      <c r="C522" s="110">
        <v>3232</v>
      </c>
      <c r="D522" s="85" t="s">
        <v>1273</v>
      </c>
      <c r="E522" s="85"/>
      <c r="F522" s="85"/>
      <c r="G522" s="85"/>
      <c r="H522" s="132"/>
      <c r="I522" s="173" t="e">
        <f t="shared" si="26"/>
        <v>#DIV/0!</v>
      </c>
      <c r="J522" s="173" t="e">
        <f t="shared" si="27"/>
        <v>#DIV/0!</v>
      </c>
    </row>
    <row r="523" spans="1:10" s="109" customFormat="1" ht="15" customHeight="1">
      <c r="A523" s="110"/>
      <c r="B523" s="110"/>
      <c r="C523" s="110">
        <v>3233</v>
      </c>
      <c r="D523" s="85" t="s">
        <v>1274</v>
      </c>
      <c r="E523" s="85"/>
      <c r="F523" s="85"/>
      <c r="G523" s="85"/>
      <c r="H523" s="132"/>
      <c r="I523" s="173" t="e">
        <f t="shared" si="26"/>
        <v>#DIV/0!</v>
      </c>
      <c r="J523" s="173" t="e">
        <f t="shared" si="27"/>
        <v>#DIV/0!</v>
      </c>
    </row>
    <row r="524" spans="1:10" s="109" customFormat="1" ht="15" customHeight="1">
      <c r="A524" s="110"/>
      <c r="B524" s="110"/>
      <c r="C524" s="110">
        <v>3234</v>
      </c>
      <c r="D524" s="85" t="s">
        <v>1275</v>
      </c>
      <c r="E524" s="85"/>
      <c r="F524" s="85"/>
      <c r="G524" s="85"/>
      <c r="H524" s="132"/>
      <c r="I524" s="173" t="e">
        <f t="shared" si="26"/>
        <v>#DIV/0!</v>
      </c>
      <c r="J524" s="173" t="e">
        <f t="shared" si="27"/>
        <v>#DIV/0!</v>
      </c>
    </row>
    <row r="525" spans="1:10" s="109" customFormat="1" ht="15" customHeight="1">
      <c r="A525" s="110"/>
      <c r="B525" s="110"/>
      <c r="C525" s="110">
        <v>3235</v>
      </c>
      <c r="D525" s="85" t="s">
        <v>1276</v>
      </c>
      <c r="E525" s="85"/>
      <c r="F525" s="85">
        <v>2256.2877430486428</v>
      </c>
      <c r="G525" s="85">
        <v>1250</v>
      </c>
      <c r="H525" s="132">
        <v>1221.8800000000001</v>
      </c>
      <c r="I525" s="173" t="e">
        <f t="shared" si="26"/>
        <v>#DIV/0!</v>
      </c>
      <c r="J525" s="173">
        <f t="shared" si="27"/>
        <v>97.750399999999999</v>
      </c>
    </row>
    <row r="526" spans="1:10" s="109" customFormat="1" ht="15" customHeight="1">
      <c r="A526" s="110"/>
      <c r="B526" s="110"/>
      <c r="C526" s="110">
        <v>3237</v>
      </c>
      <c r="D526" s="85" t="s">
        <v>1278</v>
      </c>
      <c r="E526" s="85"/>
      <c r="F526" s="85"/>
      <c r="G526" s="85">
        <v>1800</v>
      </c>
      <c r="H526" s="132">
        <v>1782.43</v>
      </c>
      <c r="I526" s="173" t="e">
        <f t="shared" si="26"/>
        <v>#DIV/0!</v>
      </c>
      <c r="J526" s="173">
        <f t="shared" si="27"/>
        <v>99.023888888888891</v>
      </c>
    </row>
    <row r="527" spans="1:10" s="109" customFormat="1" ht="15" customHeight="1">
      <c r="A527" s="110"/>
      <c r="B527" s="110"/>
      <c r="C527" s="110">
        <v>3239</v>
      </c>
      <c r="D527" s="85" t="s">
        <v>1280</v>
      </c>
      <c r="E527" s="85"/>
      <c r="F527" s="85">
        <v>0</v>
      </c>
      <c r="G527" s="85">
        <v>3000</v>
      </c>
      <c r="H527" s="132">
        <v>2825.54</v>
      </c>
      <c r="I527" s="173" t="e">
        <f t="shared" si="26"/>
        <v>#DIV/0!</v>
      </c>
      <c r="J527" s="173">
        <f t="shared" si="27"/>
        <v>94.184666666666658</v>
      </c>
    </row>
    <row r="528" spans="1:10" s="109" customFormat="1" ht="15" customHeight="1">
      <c r="A528" s="110"/>
      <c r="B528" s="110"/>
      <c r="C528" s="110">
        <v>3241</v>
      </c>
      <c r="D528" s="85" t="s">
        <v>1415</v>
      </c>
      <c r="E528" s="85">
        <v>19</v>
      </c>
      <c r="F528" s="85">
        <v>796.33685048775624</v>
      </c>
      <c r="G528" s="85">
        <v>1200</v>
      </c>
      <c r="H528" s="132">
        <v>1152</v>
      </c>
      <c r="I528" s="173">
        <f t="shared" si="26"/>
        <v>6063.1578947368416</v>
      </c>
      <c r="J528" s="173">
        <f t="shared" si="27"/>
        <v>96</v>
      </c>
    </row>
    <row r="529" spans="1:10" s="109" customFormat="1" ht="15" customHeight="1">
      <c r="A529" s="110"/>
      <c r="B529" s="110"/>
      <c r="C529" s="110">
        <v>3293</v>
      </c>
      <c r="D529" s="85" t="s">
        <v>1298</v>
      </c>
      <c r="E529" s="85"/>
      <c r="F529" s="85">
        <v>0</v>
      </c>
      <c r="G529" s="85">
        <v>0</v>
      </c>
      <c r="H529" s="132"/>
      <c r="I529" s="173" t="e">
        <f t="shared" si="26"/>
        <v>#DIV/0!</v>
      </c>
      <c r="J529" s="173" t="e">
        <f t="shared" si="27"/>
        <v>#DIV/0!</v>
      </c>
    </row>
    <row r="530" spans="1:10" s="109" customFormat="1" ht="15" customHeight="1">
      <c r="A530" s="110"/>
      <c r="B530" s="110"/>
      <c r="C530" s="110">
        <v>3295</v>
      </c>
      <c r="D530" s="85" t="s">
        <v>1284</v>
      </c>
      <c r="E530" s="85">
        <v>91</v>
      </c>
      <c r="F530" s="85">
        <v>0</v>
      </c>
      <c r="G530" s="85">
        <v>450</v>
      </c>
      <c r="H530" s="132">
        <v>426.18</v>
      </c>
      <c r="I530" s="173">
        <f t="shared" si="26"/>
        <v>468.32967032967031</v>
      </c>
      <c r="J530" s="173">
        <f t="shared" si="27"/>
        <v>94.706666666666678</v>
      </c>
    </row>
    <row r="531" spans="1:10" s="109" customFormat="1" ht="15" customHeight="1">
      <c r="A531" s="110"/>
      <c r="B531" s="110"/>
      <c r="C531" s="110">
        <v>3299</v>
      </c>
      <c r="D531" s="85" t="s">
        <v>1285</v>
      </c>
      <c r="E531" s="85"/>
      <c r="F531" s="85">
        <v>132.72280841462606</v>
      </c>
      <c r="G531" s="85"/>
      <c r="H531" s="132"/>
      <c r="I531" s="173" t="e">
        <f t="shared" si="26"/>
        <v>#DIV/0!</v>
      </c>
      <c r="J531" s="173" t="e">
        <f t="shared" si="27"/>
        <v>#DIV/0!</v>
      </c>
    </row>
    <row r="532" spans="1:10" s="109" customFormat="1" ht="15" customHeight="1">
      <c r="A532" s="110"/>
      <c r="B532" s="128">
        <v>34</v>
      </c>
      <c r="C532" s="110"/>
      <c r="D532" s="128" t="s">
        <v>1343</v>
      </c>
      <c r="E532" s="129">
        <f>E533</f>
        <v>91</v>
      </c>
      <c r="F532" s="129">
        <f>F533</f>
        <v>0</v>
      </c>
      <c r="G532" s="129">
        <f>G533</f>
        <v>100</v>
      </c>
      <c r="H532" s="130">
        <f>H533</f>
        <v>122.41</v>
      </c>
      <c r="I532" s="173">
        <f t="shared" si="26"/>
        <v>134.5164835164835</v>
      </c>
      <c r="J532" s="173">
        <f t="shared" si="27"/>
        <v>122.41</v>
      </c>
    </row>
    <row r="533" spans="1:10" s="109" customFormat="1" ht="15" customHeight="1">
      <c r="A533" s="110"/>
      <c r="B533" s="110"/>
      <c r="C533" s="110">
        <v>3431</v>
      </c>
      <c r="D533" s="85" t="s">
        <v>1286</v>
      </c>
      <c r="E533" s="85">
        <v>91</v>
      </c>
      <c r="F533" s="85"/>
      <c r="G533" s="85">
        <v>100</v>
      </c>
      <c r="H533" s="132">
        <v>122.41</v>
      </c>
      <c r="I533" s="173">
        <f t="shared" si="26"/>
        <v>134.5164835164835</v>
      </c>
      <c r="J533" s="173">
        <f t="shared" si="27"/>
        <v>122.41</v>
      </c>
    </row>
    <row r="534" spans="1:10" s="109" customFormat="1" ht="15" customHeight="1">
      <c r="A534" s="110"/>
      <c r="B534" s="128">
        <v>38</v>
      </c>
      <c r="C534" s="110"/>
      <c r="D534" s="128" t="s">
        <v>1352</v>
      </c>
      <c r="E534" s="129">
        <f>E535</f>
        <v>0</v>
      </c>
      <c r="F534" s="129">
        <f>F535</f>
        <v>0</v>
      </c>
      <c r="G534" s="129">
        <f>G535</f>
        <v>0</v>
      </c>
      <c r="H534" s="130">
        <f>H535</f>
        <v>0</v>
      </c>
      <c r="I534" s="173" t="e">
        <f t="shared" si="26"/>
        <v>#DIV/0!</v>
      </c>
      <c r="J534" s="173" t="e">
        <f t="shared" si="27"/>
        <v>#DIV/0!</v>
      </c>
    </row>
    <row r="535" spans="1:10" s="109" customFormat="1" ht="15" customHeight="1">
      <c r="A535" s="110"/>
      <c r="B535" s="110"/>
      <c r="C535" s="110">
        <v>3811</v>
      </c>
      <c r="D535" s="85" t="s">
        <v>1309</v>
      </c>
      <c r="E535" s="85"/>
      <c r="F535" s="85"/>
      <c r="G535" s="85"/>
      <c r="H535" s="132"/>
      <c r="I535" s="173" t="e">
        <f t="shared" si="26"/>
        <v>#DIV/0!</v>
      </c>
      <c r="J535" s="173" t="e">
        <f t="shared" si="27"/>
        <v>#DIV/0!</v>
      </c>
    </row>
    <row r="536" spans="1:10" s="109" customFormat="1" ht="15" customHeight="1">
      <c r="A536" s="321" t="s">
        <v>1524</v>
      </c>
      <c r="B536" s="332"/>
      <c r="C536" s="332"/>
      <c r="D536" s="333"/>
      <c r="E536" s="169">
        <f>E537</f>
        <v>2825</v>
      </c>
      <c r="F536" s="169">
        <f>F537</f>
        <v>2322.649147255956</v>
      </c>
      <c r="G536" s="169">
        <f>G537</f>
        <v>4194</v>
      </c>
      <c r="H536" s="205">
        <f>H537</f>
        <v>4194.6399999999994</v>
      </c>
      <c r="I536" s="170">
        <f t="shared" si="26"/>
        <v>148.48283185840705</v>
      </c>
      <c r="J536" s="170">
        <f t="shared" si="27"/>
        <v>100.01525989508822</v>
      </c>
    </row>
    <row r="537" spans="1:10" s="109" customFormat="1" ht="15" customHeight="1">
      <c r="A537" s="128">
        <v>3</v>
      </c>
      <c r="B537" s="110"/>
      <c r="C537" s="53"/>
      <c r="D537" s="53" t="s">
        <v>1358</v>
      </c>
      <c r="E537" s="82">
        <f>E538+E552</f>
        <v>2825</v>
      </c>
      <c r="F537" s="82">
        <f>F538+F552</f>
        <v>2322.649147255956</v>
      </c>
      <c r="G537" s="82">
        <f>G538+G552</f>
        <v>4194</v>
      </c>
      <c r="H537" s="111">
        <f>H538+H552</f>
        <v>4194.6399999999994</v>
      </c>
      <c r="I537" s="172">
        <f t="shared" si="26"/>
        <v>148.48283185840705</v>
      </c>
      <c r="J537" s="172">
        <f t="shared" si="27"/>
        <v>100.01525989508822</v>
      </c>
    </row>
    <row r="538" spans="1:10" s="109" customFormat="1" ht="15" customHeight="1">
      <c r="A538" s="110"/>
      <c r="B538" s="128">
        <v>32</v>
      </c>
      <c r="C538" s="53"/>
      <c r="D538" s="53" t="s">
        <v>1323</v>
      </c>
      <c r="E538" s="82">
        <f>SUM(E539:E551)</f>
        <v>2825</v>
      </c>
      <c r="F538" s="82">
        <f>SUM(F539:F551)</f>
        <v>2322.649147255956</v>
      </c>
      <c r="G538" s="82">
        <f>SUM(G539:G551)</f>
        <v>4194</v>
      </c>
      <c r="H538" s="111">
        <f>SUM(H539:H551)</f>
        <v>4194.6399999999994</v>
      </c>
      <c r="I538" s="172">
        <f t="shared" si="26"/>
        <v>148.48283185840705</v>
      </c>
      <c r="J538" s="172">
        <f t="shared" si="27"/>
        <v>100.01525989508822</v>
      </c>
    </row>
    <row r="539" spans="1:10" s="109" customFormat="1" ht="15" customHeight="1">
      <c r="A539" s="110"/>
      <c r="B539" s="110"/>
      <c r="C539" s="110">
        <v>3211</v>
      </c>
      <c r="D539" s="85" t="s">
        <v>1264</v>
      </c>
      <c r="E539" s="85"/>
      <c r="F539" s="85"/>
      <c r="G539" s="85"/>
      <c r="H539" s="132"/>
      <c r="I539" s="173" t="e">
        <f t="shared" si="26"/>
        <v>#DIV/0!</v>
      </c>
      <c r="J539" s="173" t="e">
        <f t="shared" si="27"/>
        <v>#DIV/0!</v>
      </c>
    </row>
    <row r="540" spans="1:10" s="109" customFormat="1" ht="15" customHeight="1">
      <c r="A540" s="110"/>
      <c r="B540" s="110"/>
      <c r="C540" s="110">
        <v>3213</v>
      </c>
      <c r="D540" s="85" t="s">
        <v>1266</v>
      </c>
      <c r="E540" s="85"/>
      <c r="F540" s="85"/>
      <c r="G540" s="85"/>
      <c r="H540" s="132"/>
      <c r="I540" s="173" t="e">
        <f t="shared" si="26"/>
        <v>#DIV/0!</v>
      </c>
      <c r="J540" s="173" t="e">
        <f t="shared" si="27"/>
        <v>#DIV/0!</v>
      </c>
    </row>
    <row r="541" spans="1:10" s="109" customFormat="1" ht="15" customHeight="1">
      <c r="A541" s="110"/>
      <c r="B541" s="110"/>
      <c r="C541" s="110">
        <v>3221</v>
      </c>
      <c r="D541" s="85" t="s">
        <v>1267</v>
      </c>
      <c r="E541" s="85"/>
      <c r="F541" s="85"/>
      <c r="G541" s="85"/>
      <c r="H541" s="132"/>
      <c r="I541" s="173" t="e">
        <f t="shared" si="26"/>
        <v>#DIV/0!</v>
      </c>
      <c r="J541" s="173" t="e">
        <f t="shared" si="27"/>
        <v>#DIV/0!</v>
      </c>
    </row>
    <row r="542" spans="1:10" s="109" customFormat="1" ht="15" customHeight="1">
      <c r="A542" s="110"/>
      <c r="B542" s="110"/>
      <c r="C542" s="110">
        <v>3222</v>
      </c>
      <c r="D542" s="85" t="s">
        <v>1268</v>
      </c>
      <c r="E542" s="85"/>
      <c r="F542" s="85"/>
      <c r="G542" s="85"/>
      <c r="H542" s="132"/>
      <c r="I542" s="173" t="e">
        <f t="shared" si="26"/>
        <v>#DIV/0!</v>
      </c>
      <c r="J542" s="173" t="e">
        <f t="shared" si="27"/>
        <v>#DIV/0!</v>
      </c>
    </row>
    <row r="543" spans="1:10" s="109" customFormat="1" ht="15" customHeight="1">
      <c r="A543" s="110"/>
      <c r="B543" s="110"/>
      <c r="C543" s="110">
        <v>3223</v>
      </c>
      <c r="D543" s="85" t="s">
        <v>1269</v>
      </c>
      <c r="E543" s="85"/>
      <c r="F543" s="85"/>
      <c r="G543" s="85"/>
      <c r="H543" s="132"/>
      <c r="I543" s="173" t="e">
        <f t="shared" si="26"/>
        <v>#DIV/0!</v>
      </c>
      <c r="J543" s="173" t="e">
        <f t="shared" si="27"/>
        <v>#DIV/0!</v>
      </c>
    </row>
    <row r="544" spans="1:10" s="109" customFormat="1" ht="15" customHeight="1">
      <c r="A544" s="110"/>
      <c r="B544" s="110"/>
      <c r="C544" s="110">
        <v>3224</v>
      </c>
      <c r="D544" s="85" t="s">
        <v>1270</v>
      </c>
      <c r="E544" s="85"/>
      <c r="F544" s="85"/>
      <c r="G544" s="85"/>
      <c r="H544" s="132"/>
      <c r="I544" s="173" t="e">
        <f t="shared" si="26"/>
        <v>#DIV/0!</v>
      </c>
      <c r="J544" s="173" t="e">
        <f t="shared" si="27"/>
        <v>#DIV/0!</v>
      </c>
    </row>
    <row r="545" spans="1:10" s="109" customFormat="1" ht="15" customHeight="1">
      <c r="A545" s="110"/>
      <c r="B545" s="110"/>
      <c r="C545" s="110">
        <v>3231</v>
      </c>
      <c r="D545" s="85" t="s">
        <v>1272</v>
      </c>
      <c r="E545" s="85"/>
      <c r="F545" s="85"/>
      <c r="G545" s="85"/>
      <c r="H545" s="132"/>
      <c r="I545" s="173" t="e">
        <f t="shared" si="26"/>
        <v>#DIV/0!</v>
      </c>
      <c r="J545" s="173" t="e">
        <f t="shared" si="27"/>
        <v>#DIV/0!</v>
      </c>
    </row>
    <row r="546" spans="1:10" s="109" customFormat="1" ht="15" customHeight="1">
      <c r="A546" s="110"/>
      <c r="B546" s="110"/>
      <c r="C546" s="110">
        <v>3233</v>
      </c>
      <c r="D546" s="85" t="s">
        <v>1274</v>
      </c>
      <c r="E546" s="85"/>
      <c r="F546" s="85"/>
      <c r="G546" s="85"/>
      <c r="H546" s="132"/>
      <c r="I546" s="173" t="e">
        <f t="shared" si="26"/>
        <v>#DIV/0!</v>
      </c>
      <c r="J546" s="173" t="e">
        <f t="shared" si="27"/>
        <v>#DIV/0!</v>
      </c>
    </row>
    <row r="547" spans="1:10" s="109" customFormat="1" ht="15" customHeight="1">
      <c r="A547" s="110"/>
      <c r="B547" s="110"/>
      <c r="C547" s="110">
        <v>3235</v>
      </c>
      <c r="D547" s="85" t="s">
        <v>1276</v>
      </c>
      <c r="E547" s="85"/>
      <c r="F547" s="85"/>
      <c r="G547" s="85"/>
      <c r="H547" s="132"/>
      <c r="I547" s="173" t="e">
        <f t="shared" si="26"/>
        <v>#DIV/0!</v>
      </c>
      <c r="J547" s="173" t="e">
        <f t="shared" si="27"/>
        <v>#DIV/0!</v>
      </c>
    </row>
    <row r="548" spans="1:10" s="109" customFormat="1" ht="15" customHeight="1">
      <c r="A548" s="110"/>
      <c r="B548" s="110"/>
      <c r="C548" s="110">
        <v>3237</v>
      </c>
      <c r="D548" s="85" t="s">
        <v>1278</v>
      </c>
      <c r="E548" s="85">
        <v>1894</v>
      </c>
      <c r="F548" s="85"/>
      <c r="G548" s="85">
        <v>4030</v>
      </c>
      <c r="H548" s="132">
        <v>4030.18</v>
      </c>
      <c r="I548" s="173">
        <f t="shared" si="26"/>
        <v>212.78669482576555</v>
      </c>
      <c r="J548" s="173">
        <f t="shared" si="27"/>
        <v>100.00446650124069</v>
      </c>
    </row>
    <row r="549" spans="1:10" s="109" customFormat="1" ht="15" customHeight="1">
      <c r="A549" s="110"/>
      <c r="B549" s="110"/>
      <c r="C549" s="110">
        <v>3239</v>
      </c>
      <c r="D549" s="85" t="s">
        <v>1280</v>
      </c>
      <c r="E549" s="85"/>
      <c r="F549" s="85">
        <v>2322.649147255956</v>
      </c>
      <c r="G549" s="85">
        <v>164</v>
      </c>
      <c r="H549" s="132">
        <v>164.46</v>
      </c>
      <c r="I549" s="173" t="e">
        <f t="shared" si="26"/>
        <v>#DIV/0!</v>
      </c>
      <c r="J549" s="173">
        <f t="shared" si="27"/>
        <v>100.28048780487806</v>
      </c>
    </row>
    <row r="550" spans="1:10" s="109" customFormat="1" ht="15" customHeight="1">
      <c r="A550" s="110"/>
      <c r="B550" s="110"/>
      <c r="C550" s="110">
        <v>3299</v>
      </c>
      <c r="D550" s="85" t="s">
        <v>1285</v>
      </c>
      <c r="E550" s="85">
        <v>931</v>
      </c>
      <c r="F550" s="85"/>
      <c r="G550" s="85"/>
      <c r="H550" s="132"/>
      <c r="I550" s="173">
        <f t="shared" si="26"/>
        <v>0</v>
      </c>
      <c r="J550" s="173" t="e">
        <f t="shared" si="27"/>
        <v>#DIV/0!</v>
      </c>
    </row>
    <row r="551" spans="1:10" s="109" customFormat="1" ht="15" customHeight="1">
      <c r="A551" s="110"/>
      <c r="B551" s="110"/>
      <c r="C551" s="110">
        <v>3241</v>
      </c>
      <c r="D551" s="85" t="s">
        <v>1415</v>
      </c>
      <c r="E551" s="85"/>
      <c r="F551" s="85"/>
      <c r="G551" s="85"/>
      <c r="H551" s="132"/>
      <c r="I551" s="173" t="e">
        <f t="shared" si="26"/>
        <v>#DIV/0!</v>
      </c>
      <c r="J551" s="173" t="e">
        <f t="shared" si="27"/>
        <v>#DIV/0!</v>
      </c>
    </row>
    <row r="552" spans="1:10" s="109" customFormat="1" ht="15" customHeight="1">
      <c r="A552" s="110"/>
      <c r="B552" s="128">
        <v>34</v>
      </c>
      <c r="C552" s="110"/>
      <c r="D552" s="128" t="s">
        <v>1343</v>
      </c>
      <c r="E552" s="129">
        <f>E553</f>
        <v>0</v>
      </c>
      <c r="F552" s="129">
        <f>F553</f>
        <v>0</v>
      </c>
      <c r="G552" s="129">
        <f>G553</f>
        <v>0</v>
      </c>
      <c r="H552" s="130">
        <f>H553</f>
        <v>0</v>
      </c>
      <c r="I552" s="173" t="e">
        <f t="shared" si="26"/>
        <v>#DIV/0!</v>
      </c>
      <c r="J552" s="173" t="e">
        <f t="shared" si="27"/>
        <v>#DIV/0!</v>
      </c>
    </row>
    <row r="553" spans="1:10" s="109" customFormat="1" ht="15" customHeight="1">
      <c r="A553" s="110"/>
      <c r="B553" s="110"/>
      <c r="C553" s="110">
        <v>3431</v>
      </c>
      <c r="D553" s="85" t="s">
        <v>1286</v>
      </c>
      <c r="E553" s="85"/>
      <c r="F553" s="85"/>
      <c r="G553" s="85"/>
      <c r="H553" s="132"/>
      <c r="I553" s="173" t="e">
        <f t="shared" si="26"/>
        <v>#DIV/0!</v>
      </c>
      <c r="J553" s="173" t="e">
        <f t="shared" si="27"/>
        <v>#DIV/0!</v>
      </c>
    </row>
    <row r="554" spans="1:10" s="109" customFormat="1" ht="15" customHeight="1">
      <c r="A554" s="321" t="s">
        <v>522</v>
      </c>
      <c r="B554" s="332"/>
      <c r="C554" s="332"/>
      <c r="D554" s="333"/>
      <c r="E554" s="169">
        <f>E555</f>
        <v>0</v>
      </c>
      <c r="F554" s="169">
        <f t="shared" ref="F554:H555" si="28">F555</f>
        <v>0</v>
      </c>
      <c r="G554" s="169">
        <f t="shared" si="28"/>
        <v>5340</v>
      </c>
      <c r="H554" s="205">
        <f t="shared" si="28"/>
        <v>5355.93</v>
      </c>
      <c r="I554" s="170" t="e">
        <f t="shared" si="26"/>
        <v>#DIV/0!</v>
      </c>
      <c r="J554" s="170">
        <f t="shared" si="27"/>
        <v>100.29831460674157</v>
      </c>
    </row>
    <row r="555" spans="1:10" s="109" customFormat="1" ht="15" customHeight="1">
      <c r="A555" s="128">
        <v>3</v>
      </c>
      <c r="B555" s="110"/>
      <c r="C555" s="53"/>
      <c r="D555" s="53" t="s">
        <v>1358</v>
      </c>
      <c r="E555" s="82">
        <f>E556</f>
        <v>0</v>
      </c>
      <c r="F555" s="82">
        <f t="shared" si="28"/>
        <v>0</v>
      </c>
      <c r="G555" s="82">
        <f t="shared" si="28"/>
        <v>5340</v>
      </c>
      <c r="H555" s="111">
        <f t="shared" si="28"/>
        <v>5355.93</v>
      </c>
      <c r="I555" s="172" t="e">
        <f t="shared" si="26"/>
        <v>#DIV/0!</v>
      </c>
      <c r="J555" s="172">
        <f t="shared" si="27"/>
        <v>100.29831460674157</v>
      </c>
    </row>
    <row r="556" spans="1:10" s="109" customFormat="1" ht="15" customHeight="1">
      <c r="A556" s="110"/>
      <c r="B556" s="128">
        <v>32</v>
      </c>
      <c r="C556" s="53"/>
      <c r="D556" s="53" t="s">
        <v>1323</v>
      </c>
      <c r="E556" s="82">
        <f>SUM(E557:E562)</f>
        <v>0</v>
      </c>
      <c r="F556" s="82">
        <f t="shared" ref="F556:H556" si="29">SUM(F557:F562)</f>
        <v>0</v>
      </c>
      <c r="G556" s="82">
        <f t="shared" si="29"/>
        <v>5340</v>
      </c>
      <c r="H556" s="111">
        <f t="shared" si="29"/>
        <v>5355.93</v>
      </c>
      <c r="I556" s="172" t="e">
        <f t="shared" si="26"/>
        <v>#DIV/0!</v>
      </c>
      <c r="J556" s="172">
        <f t="shared" si="27"/>
        <v>100.29831460674157</v>
      </c>
    </row>
    <row r="557" spans="1:10" s="109" customFormat="1" ht="15" customHeight="1">
      <c r="A557" s="110"/>
      <c r="B557" s="110"/>
      <c r="C557" s="110">
        <v>3221</v>
      </c>
      <c r="D557" s="85" t="s">
        <v>1267</v>
      </c>
      <c r="E557" s="85"/>
      <c r="F557" s="85"/>
      <c r="G557" s="85"/>
      <c r="H557" s="132">
        <v>10</v>
      </c>
      <c r="I557" s="173" t="e">
        <f t="shared" si="26"/>
        <v>#DIV/0!</v>
      </c>
      <c r="J557" s="173" t="e">
        <f t="shared" si="27"/>
        <v>#DIV/0!</v>
      </c>
    </row>
    <row r="558" spans="1:10" s="109" customFormat="1" ht="15" customHeight="1">
      <c r="A558" s="110"/>
      <c r="B558" s="110"/>
      <c r="C558" s="110">
        <v>3235</v>
      </c>
      <c r="D558" s="85" t="s">
        <v>1276</v>
      </c>
      <c r="E558" s="85"/>
      <c r="F558" s="85"/>
      <c r="G558" s="85">
        <v>2311</v>
      </c>
      <c r="H558" s="132">
        <v>2310.84</v>
      </c>
      <c r="I558" s="173" t="e">
        <f t="shared" si="26"/>
        <v>#DIV/0!</v>
      </c>
      <c r="J558" s="173">
        <f t="shared" si="27"/>
        <v>99.993076590220682</v>
      </c>
    </row>
    <row r="559" spans="1:10" s="109" customFormat="1" ht="15" customHeight="1">
      <c r="A559" s="110"/>
      <c r="B559" s="110"/>
      <c r="C559" s="110">
        <v>3239</v>
      </c>
      <c r="D559" s="85" t="s">
        <v>1280</v>
      </c>
      <c r="E559" s="85"/>
      <c r="F559" s="85"/>
      <c r="G559" s="85">
        <v>166</v>
      </c>
      <c r="H559" s="132">
        <v>165.9</v>
      </c>
      <c r="I559" s="173" t="e">
        <f t="shared" si="26"/>
        <v>#DIV/0!</v>
      </c>
      <c r="J559" s="173">
        <f t="shared" si="27"/>
        <v>99.939759036144579</v>
      </c>
    </row>
    <row r="560" spans="1:10" s="109" customFormat="1" ht="15" customHeight="1">
      <c r="A560" s="110"/>
      <c r="B560" s="110"/>
      <c r="C560" s="110">
        <v>3241</v>
      </c>
      <c r="D560" s="85" t="s">
        <v>1415</v>
      </c>
      <c r="E560" s="85"/>
      <c r="F560" s="85"/>
      <c r="G560" s="85">
        <v>315</v>
      </c>
      <c r="H560" s="132">
        <v>315</v>
      </c>
      <c r="I560" s="173" t="e">
        <f t="shared" si="26"/>
        <v>#DIV/0!</v>
      </c>
      <c r="J560" s="173">
        <f t="shared" si="27"/>
        <v>100</v>
      </c>
    </row>
    <row r="561" spans="1:10" s="109" customFormat="1" ht="15" customHeight="1">
      <c r="A561" s="110"/>
      <c r="B561" s="110"/>
      <c r="C561" s="110">
        <v>3293</v>
      </c>
      <c r="D561" s="85" t="s">
        <v>1298</v>
      </c>
      <c r="E561" s="85"/>
      <c r="F561" s="85"/>
      <c r="G561" s="85">
        <v>2548</v>
      </c>
      <c r="H561" s="132">
        <v>2548.1999999999998</v>
      </c>
      <c r="I561" s="173" t="e">
        <f t="shared" si="26"/>
        <v>#DIV/0!</v>
      </c>
      <c r="J561" s="173">
        <f t="shared" si="27"/>
        <v>100.00784929356357</v>
      </c>
    </row>
    <row r="562" spans="1:10" s="109" customFormat="1" ht="15" customHeight="1">
      <c r="A562" s="201"/>
      <c r="B562" s="202"/>
      <c r="C562" s="202">
        <v>3295</v>
      </c>
      <c r="D562" s="182" t="s">
        <v>1284</v>
      </c>
      <c r="E562" s="85"/>
      <c r="F562" s="85"/>
      <c r="G562" s="85"/>
      <c r="H562" s="132">
        <v>5.99</v>
      </c>
      <c r="I562" s="173" t="e">
        <f t="shared" si="26"/>
        <v>#DIV/0!</v>
      </c>
      <c r="J562" s="173" t="e">
        <f t="shared" si="27"/>
        <v>#DIV/0!</v>
      </c>
    </row>
    <row r="563" spans="1:10" s="109" customFormat="1" ht="15" customHeight="1">
      <c r="A563" s="321" t="s">
        <v>1526</v>
      </c>
      <c r="B563" s="332"/>
      <c r="C563" s="332"/>
      <c r="D563" s="333"/>
      <c r="E563" s="169">
        <f>E564+E616+E673+E688+E731+E749</f>
        <v>387068</v>
      </c>
      <c r="F563" s="169">
        <f>F564+F616+F673+F688+F731+F749</f>
        <v>390078.97007100674</v>
      </c>
      <c r="G563" s="169">
        <f>G564+G616+G673+G688+G731+G749</f>
        <v>341844</v>
      </c>
      <c r="H563" s="205">
        <f>H564+H616+H673+H688+H731+H749</f>
        <v>322026.43</v>
      </c>
      <c r="I563" s="170">
        <f t="shared" si="26"/>
        <v>83.196345345003976</v>
      </c>
      <c r="J563" s="170">
        <f t="shared" si="27"/>
        <v>94.202744526743189</v>
      </c>
    </row>
    <row r="564" spans="1:10" s="109" customFormat="1" ht="15" customHeight="1">
      <c r="A564" s="321" t="s">
        <v>1263</v>
      </c>
      <c r="B564" s="332"/>
      <c r="C564" s="332"/>
      <c r="D564" s="333"/>
      <c r="E564" s="89">
        <f>E565+E608</f>
        <v>339153</v>
      </c>
      <c r="F564" s="89">
        <f>F565+F608</f>
        <v>351980.88791558833</v>
      </c>
      <c r="G564" s="89">
        <f>G565+G608</f>
        <v>320218</v>
      </c>
      <c r="H564" s="117">
        <f>H565+H608</f>
        <v>301536.42</v>
      </c>
      <c r="I564" s="171">
        <f t="shared" si="26"/>
        <v>88.908669538526851</v>
      </c>
      <c r="J564" s="171">
        <f t="shared" si="27"/>
        <v>94.165980675664699</v>
      </c>
    </row>
    <row r="565" spans="1:10" s="109" customFormat="1" ht="15" customHeight="1">
      <c r="A565" s="128">
        <v>3</v>
      </c>
      <c r="B565" s="110"/>
      <c r="C565" s="53"/>
      <c r="D565" s="53" t="s">
        <v>1358</v>
      </c>
      <c r="E565" s="82">
        <f>E566+E572+E597+E602+E604</f>
        <v>339153</v>
      </c>
      <c r="F565" s="82">
        <f>F566+F572+F597+F602+F604</f>
        <v>325436.32623266312</v>
      </c>
      <c r="G565" s="82">
        <f>G566+G572+G597+G602+G604</f>
        <v>319718</v>
      </c>
      <c r="H565" s="111">
        <f>H566+H572+H597+H602+H604</f>
        <v>301204.61</v>
      </c>
      <c r="I565" s="172">
        <f t="shared" si="26"/>
        <v>88.810834638054203</v>
      </c>
      <c r="J565" s="172">
        <f t="shared" si="27"/>
        <v>94.209462714016723</v>
      </c>
    </row>
    <row r="566" spans="1:10" s="109" customFormat="1" ht="15" customHeight="1">
      <c r="A566" s="110"/>
      <c r="B566" s="128">
        <v>31</v>
      </c>
      <c r="C566" s="53"/>
      <c r="D566" s="53" t="s">
        <v>1320</v>
      </c>
      <c r="E566" s="82">
        <f>SUM(E567:E571)</f>
        <v>280465</v>
      </c>
      <c r="F566" s="82">
        <f>SUM(F567:F571)</f>
        <v>276063.44150242221</v>
      </c>
      <c r="G566" s="82">
        <f>SUM(G567:G571)</f>
        <v>239500</v>
      </c>
      <c r="H566" s="111">
        <f>SUM(H567:H571)</f>
        <v>222252.87</v>
      </c>
      <c r="I566" s="172">
        <f t="shared" si="26"/>
        <v>79.244422655233265</v>
      </c>
      <c r="J566" s="172">
        <f t="shared" si="27"/>
        <v>92.798693110647179</v>
      </c>
    </row>
    <row r="567" spans="1:10" s="109" customFormat="1" ht="15" customHeight="1">
      <c r="A567" s="110"/>
      <c r="B567" s="110"/>
      <c r="C567" s="110">
        <v>3111</v>
      </c>
      <c r="D567" s="85" t="s">
        <v>1397</v>
      </c>
      <c r="E567" s="85">
        <v>137320</v>
      </c>
      <c r="F567" s="85">
        <v>132722.80841462605</v>
      </c>
      <c r="G567" s="85">
        <v>100000</v>
      </c>
      <c r="H567" s="132">
        <v>97099.88</v>
      </c>
      <c r="I567" s="173">
        <f t="shared" si="26"/>
        <v>70.710661229245559</v>
      </c>
      <c r="J567" s="173">
        <f t="shared" si="27"/>
        <v>97.099879999999999</v>
      </c>
    </row>
    <row r="568" spans="1:10" s="109" customFormat="1" ht="15" customHeight="1">
      <c r="A568" s="110"/>
      <c r="B568" s="110"/>
      <c r="C568" s="110">
        <v>3112</v>
      </c>
      <c r="D568" s="85" t="s">
        <v>1475</v>
      </c>
      <c r="E568" s="85"/>
      <c r="F568" s="85">
        <v>663.61404207313024</v>
      </c>
      <c r="G568" s="85">
        <v>3000</v>
      </c>
      <c r="H568" s="132">
        <v>2812.98</v>
      </c>
      <c r="I568" s="173" t="e">
        <f t="shared" si="26"/>
        <v>#DIV/0!</v>
      </c>
      <c r="J568" s="173">
        <f t="shared" si="27"/>
        <v>93.766000000000005</v>
      </c>
    </row>
    <row r="569" spans="1:10" s="109" customFormat="1" ht="15" customHeight="1">
      <c r="A569" s="110"/>
      <c r="B569" s="110"/>
      <c r="C569" s="110">
        <v>3121</v>
      </c>
      <c r="D569" s="85" t="s">
        <v>1294</v>
      </c>
      <c r="E569" s="85">
        <v>120487</v>
      </c>
      <c r="F569" s="85">
        <v>120777.7556573097</v>
      </c>
      <c r="G569" s="85">
        <v>120000</v>
      </c>
      <c r="H569" s="132">
        <v>106318.52</v>
      </c>
      <c r="I569" s="173">
        <f t="shared" si="26"/>
        <v>88.240656668354262</v>
      </c>
      <c r="J569" s="173">
        <f t="shared" si="27"/>
        <v>88.598766666666677</v>
      </c>
    </row>
    <row r="570" spans="1:10" s="109" customFormat="1" ht="15" customHeight="1">
      <c r="A570" s="110"/>
      <c r="B570" s="110"/>
      <c r="C570" s="110">
        <v>3132</v>
      </c>
      <c r="D570" s="85" t="s">
        <v>1356</v>
      </c>
      <c r="E570" s="85">
        <v>22658</v>
      </c>
      <c r="F570" s="85">
        <v>21899.263388413299</v>
      </c>
      <c r="G570" s="85">
        <v>16500</v>
      </c>
      <c r="H570" s="132">
        <v>16021.49</v>
      </c>
      <c r="I570" s="173">
        <f t="shared" si="26"/>
        <v>70.710080324830088</v>
      </c>
      <c r="J570" s="173">
        <f t="shared" si="27"/>
        <v>97.099939393939394</v>
      </c>
    </row>
    <row r="571" spans="1:10" s="109" customFormat="1" ht="15" customHeight="1">
      <c r="A571" s="110"/>
      <c r="B571" s="110"/>
      <c r="C571" s="110">
        <v>3133</v>
      </c>
      <c r="D571" s="85" t="s">
        <v>1398</v>
      </c>
      <c r="E571" s="85"/>
      <c r="F571" s="85">
        <v>0</v>
      </c>
      <c r="G571" s="85">
        <v>0</v>
      </c>
      <c r="H571" s="132"/>
      <c r="I571" s="173" t="e">
        <f t="shared" si="26"/>
        <v>#DIV/0!</v>
      </c>
      <c r="J571" s="173" t="e">
        <f t="shared" si="27"/>
        <v>#DIV/0!</v>
      </c>
    </row>
    <row r="572" spans="1:10" s="109" customFormat="1" ht="15" customHeight="1">
      <c r="A572" s="110"/>
      <c r="B572" s="128">
        <v>32</v>
      </c>
      <c r="C572" s="110"/>
      <c r="D572" s="128" t="s">
        <v>1323</v>
      </c>
      <c r="E572" s="129">
        <f>SUM(E573:E596)</f>
        <v>18120</v>
      </c>
      <c r="F572" s="129">
        <f>SUM(F573:F596)</f>
        <v>20704.758112681666</v>
      </c>
      <c r="G572" s="129">
        <f>SUM(G573:G596)</f>
        <v>37890</v>
      </c>
      <c r="H572" s="130">
        <f>SUM(H573:H596)</f>
        <v>37622.479999999996</v>
      </c>
      <c r="I572" s="173">
        <f t="shared" si="26"/>
        <v>207.62958057395142</v>
      </c>
      <c r="J572" s="173">
        <f t="shared" si="27"/>
        <v>99.293956188968053</v>
      </c>
    </row>
    <row r="573" spans="1:10" s="109" customFormat="1" ht="15" customHeight="1">
      <c r="A573" s="110"/>
      <c r="B573" s="110"/>
      <c r="C573" s="110">
        <v>3211</v>
      </c>
      <c r="D573" s="85" t="s">
        <v>1264</v>
      </c>
      <c r="E573" s="85">
        <v>355</v>
      </c>
      <c r="F573" s="85">
        <v>663.61404207313024</v>
      </c>
      <c r="G573" s="85">
        <v>4000</v>
      </c>
      <c r="H573" s="132">
        <v>4408.72</v>
      </c>
      <c r="I573" s="173">
        <f t="shared" si="26"/>
        <v>1241.8929577464789</v>
      </c>
      <c r="J573" s="173">
        <f t="shared" si="27"/>
        <v>110.21800000000002</v>
      </c>
    </row>
    <row r="574" spans="1:10" s="109" customFormat="1" ht="15" customHeight="1">
      <c r="A574" s="110"/>
      <c r="B574" s="110"/>
      <c r="C574" s="110">
        <v>3212</v>
      </c>
      <c r="D574" s="85" t="s">
        <v>1265</v>
      </c>
      <c r="E574" s="85">
        <v>5038</v>
      </c>
      <c r="F574" s="85">
        <v>3981.6842524387812</v>
      </c>
      <c r="G574" s="85">
        <v>900</v>
      </c>
      <c r="H574" s="132">
        <v>933.93</v>
      </c>
      <c r="I574" s="173">
        <f t="shared" si="26"/>
        <v>18.537713378324732</v>
      </c>
      <c r="J574" s="173">
        <f t="shared" si="27"/>
        <v>103.76999999999998</v>
      </c>
    </row>
    <row r="575" spans="1:10" s="109" customFormat="1" ht="15" customHeight="1">
      <c r="A575" s="110"/>
      <c r="B575" s="110"/>
      <c r="C575" s="110">
        <v>3213</v>
      </c>
      <c r="D575" s="85" t="s">
        <v>1266</v>
      </c>
      <c r="E575" s="85"/>
      <c r="F575" s="85">
        <v>0</v>
      </c>
      <c r="G575" s="85">
        <v>1000</v>
      </c>
      <c r="H575" s="132">
        <v>995.42</v>
      </c>
      <c r="I575" s="173" t="e">
        <f t="shared" si="26"/>
        <v>#DIV/0!</v>
      </c>
      <c r="J575" s="173">
        <f t="shared" si="27"/>
        <v>99.542000000000002</v>
      </c>
    </row>
    <row r="576" spans="1:10" s="109" customFormat="1" ht="15" customHeight="1">
      <c r="A576" s="110"/>
      <c r="B576" s="110"/>
      <c r="C576" s="110">
        <v>3214</v>
      </c>
      <c r="D576" s="85" t="s">
        <v>1543</v>
      </c>
      <c r="E576" s="85"/>
      <c r="F576" s="85">
        <v>132.72280841462606</v>
      </c>
      <c r="G576" s="85"/>
      <c r="H576" s="132"/>
      <c r="I576" s="173" t="e">
        <f t="shared" si="26"/>
        <v>#DIV/0!</v>
      </c>
      <c r="J576" s="173" t="e">
        <f t="shared" si="27"/>
        <v>#DIV/0!</v>
      </c>
    </row>
    <row r="577" spans="1:10" s="109" customFormat="1" ht="15" customHeight="1">
      <c r="A577" s="110"/>
      <c r="B577" s="110"/>
      <c r="C577" s="110">
        <v>3221</v>
      </c>
      <c r="D577" s="85" t="s">
        <v>1267</v>
      </c>
      <c r="E577" s="85">
        <v>417</v>
      </c>
      <c r="F577" s="85">
        <v>0</v>
      </c>
      <c r="G577" s="85">
        <v>500</v>
      </c>
      <c r="H577" s="132">
        <v>407.36</v>
      </c>
      <c r="I577" s="173">
        <f t="shared" si="26"/>
        <v>97.68824940047962</v>
      </c>
      <c r="J577" s="173">
        <f t="shared" si="27"/>
        <v>81.471999999999994</v>
      </c>
    </row>
    <row r="578" spans="1:10" s="109" customFormat="1" ht="15" customHeight="1">
      <c r="A578" s="110"/>
      <c r="B578" s="110"/>
      <c r="C578" s="110">
        <v>3222</v>
      </c>
      <c r="D578" s="85" t="s">
        <v>1268</v>
      </c>
      <c r="E578" s="85">
        <v>969</v>
      </c>
      <c r="F578" s="85">
        <v>530.89123365850423</v>
      </c>
      <c r="G578" s="85">
        <v>1500</v>
      </c>
      <c r="H578" s="132">
        <v>1620.64</v>
      </c>
      <c r="I578" s="173">
        <f t="shared" si="26"/>
        <v>167.24871001031994</v>
      </c>
      <c r="J578" s="173">
        <f t="shared" si="27"/>
        <v>108.04266666666666</v>
      </c>
    </row>
    <row r="579" spans="1:10" s="109" customFormat="1" ht="15" customHeight="1">
      <c r="A579" s="110"/>
      <c r="B579" s="110"/>
      <c r="C579" s="110">
        <v>3223</v>
      </c>
      <c r="D579" s="85" t="s">
        <v>1269</v>
      </c>
      <c r="E579" s="85">
        <v>3619</v>
      </c>
      <c r="F579" s="85">
        <v>2256.2877430486428</v>
      </c>
      <c r="G579" s="85">
        <v>2000</v>
      </c>
      <c r="H579" s="132">
        <v>1791.57</v>
      </c>
      <c r="I579" s="173">
        <f t="shared" si="26"/>
        <v>49.504559270516715</v>
      </c>
      <c r="J579" s="173">
        <f t="shared" si="27"/>
        <v>89.578499999999991</v>
      </c>
    </row>
    <row r="580" spans="1:10" s="109" customFormat="1" ht="15" customHeight="1">
      <c r="A580" s="110"/>
      <c r="B580" s="110"/>
      <c r="C580" s="110">
        <v>3224</v>
      </c>
      <c r="D580" s="85" t="s">
        <v>1270</v>
      </c>
      <c r="E580" s="85"/>
      <c r="F580" s="85">
        <v>0</v>
      </c>
      <c r="G580" s="85"/>
      <c r="H580" s="132"/>
      <c r="I580" s="173" t="e">
        <f t="shared" si="26"/>
        <v>#DIV/0!</v>
      </c>
      <c r="J580" s="173" t="e">
        <f t="shared" si="27"/>
        <v>#DIV/0!</v>
      </c>
    </row>
    <row r="581" spans="1:10" s="109" customFormat="1" ht="15" customHeight="1">
      <c r="A581" s="110"/>
      <c r="B581" s="110"/>
      <c r="C581" s="110">
        <v>3231</v>
      </c>
      <c r="D581" s="85" t="s">
        <v>1272</v>
      </c>
      <c r="E581" s="85">
        <v>283</v>
      </c>
      <c r="F581" s="85">
        <v>265.44561682925212</v>
      </c>
      <c r="G581" s="85"/>
      <c r="H581" s="132"/>
      <c r="I581" s="173">
        <f t="shared" si="26"/>
        <v>0</v>
      </c>
      <c r="J581" s="173" t="e">
        <f t="shared" si="27"/>
        <v>#DIV/0!</v>
      </c>
    </row>
    <row r="582" spans="1:10" s="109" customFormat="1" ht="15" customHeight="1">
      <c r="A582" s="110"/>
      <c r="B582" s="110"/>
      <c r="C582" s="110">
        <v>3232</v>
      </c>
      <c r="D582" s="85" t="s">
        <v>1273</v>
      </c>
      <c r="E582" s="85"/>
      <c r="F582" s="85">
        <v>0</v>
      </c>
      <c r="G582" s="85"/>
      <c r="H582" s="132"/>
      <c r="I582" s="173" t="e">
        <f t="shared" ref="I582:I645" si="30">H582/E582*100</f>
        <v>#DIV/0!</v>
      </c>
      <c r="J582" s="173" t="e">
        <f t="shared" ref="J582:J645" si="31">H582/G582*100</f>
        <v>#DIV/0!</v>
      </c>
    </row>
    <row r="583" spans="1:10" s="109" customFormat="1" ht="15" customHeight="1">
      <c r="A583" s="110"/>
      <c r="B583" s="110"/>
      <c r="C583" s="110">
        <v>3233</v>
      </c>
      <c r="D583" s="85" t="s">
        <v>1274</v>
      </c>
      <c r="E583" s="85">
        <v>1302</v>
      </c>
      <c r="F583" s="85">
        <v>1990.8421262193906</v>
      </c>
      <c r="G583" s="85">
        <v>11500</v>
      </c>
      <c r="H583" s="132">
        <v>11098.6</v>
      </c>
      <c r="I583" s="173">
        <f t="shared" si="30"/>
        <v>852.42703533026111</v>
      </c>
      <c r="J583" s="173">
        <f t="shared" si="31"/>
        <v>96.509565217391298</v>
      </c>
    </row>
    <row r="584" spans="1:10" s="109" customFormat="1" ht="15" customHeight="1">
      <c r="A584" s="110"/>
      <c r="B584" s="110"/>
      <c r="C584" s="110">
        <v>3234</v>
      </c>
      <c r="D584" s="85" t="s">
        <v>1275</v>
      </c>
      <c r="E584" s="85"/>
      <c r="F584" s="85">
        <v>0</v>
      </c>
      <c r="G584" s="85"/>
      <c r="H584" s="132"/>
      <c r="I584" s="173" t="e">
        <f t="shared" si="30"/>
        <v>#DIV/0!</v>
      </c>
      <c r="J584" s="173" t="e">
        <f t="shared" si="31"/>
        <v>#DIV/0!</v>
      </c>
    </row>
    <row r="585" spans="1:10" s="109" customFormat="1" ht="15" customHeight="1">
      <c r="A585" s="110"/>
      <c r="B585" s="110"/>
      <c r="C585" s="110">
        <v>3235</v>
      </c>
      <c r="D585" s="85" t="s">
        <v>1276</v>
      </c>
      <c r="E585" s="85"/>
      <c r="F585" s="85">
        <v>0</v>
      </c>
      <c r="G585" s="85"/>
      <c r="H585" s="132"/>
      <c r="I585" s="173" t="e">
        <f t="shared" si="30"/>
        <v>#DIV/0!</v>
      </c>
      <c r="J585" s="173" t="e">
        <f t="shared" si="31"/>
        <v>#DIV/0!</v>
      </c>
    </row>
    <row r="586" spans="1:10" s="109" customFormat="1" ht="15" customHeight="1">
      <c r="A586" s="110"/>
      <c r="B586" s="110"/>
      <c r="C586" s="110">
        <v>3236</v>
      </c>
      <c r="D586" s="85" t="s">
        <v>1277</v>
      </c>
      <c r="E586" s="85"/>
      <c r="F586" s="85">
        <v>663.61404207313024</v>
      </c>
      <c r="G586" s="85"/>
      <c r="H586" s="132"/>
      <c r="I586" s="173" t="e">
        <f t="shared" si="30"/>
        <v>#DIV/0!</v>
      </c>
      <c r="J586" s="173" t="e">
        <f t="shared" si="31"/>
        <v>#DIV/0!</v>
      </c>
    </row>
    <row r="587" spans="1:10" s="109" customFormat="1" ht="15" customHeight="1">
      <c r="A587" s="110"/>
      <c r="B587" s="110"/>
      <c r="C587" s="110">
        <v>3237</v>
      </c>
      <c r="D587" s="85" t="s">
        <v>1278</v>
      </c>
      <c r="E587" s="85">
        <v>1478</v>
      </c>
      <c r="F587" s="85">
        <v>2654.4561682925209</v>
      </c>
      <c r="G587" s="85">
        <v>3500</v>
      </c>
      <c r="H587" s="132">
        <v>4030.28</v>
      </c>
      <c r="I587" s="173">
        <f t="shared" si="30"/>
        <v>272.6847090663058</v>
      </c>
      <c r="J587" s="173">
        <f t="shared" si="31"/>
        <v>115.15085714285715</v>
      </c>
    </row>
    <row r="588" spans="1:10" s="109" customFormat="1" ht="15" customHeight="1">
      <c r="A588" s="110"/>
      <c r="B588" s="110"/>
      <c r="C588" s="110">
        <v>3238</v>
      </c>
      <c r="D588" s="85" t="s">
        <v>1279</v>
      </c>
      <c r="E588" s="85"/>
      <c r="F588" s="85">
        <v>0</v>
      </c>
      <c r="G588" s="85">
        <v>270</v>
      </c>
      <c r="H588" s="132">
        <v>270.43</v>
      </c>
      <c r="I588" s="173" t="e">
        <f t="shared" si="30"/>
        <v>#DIV/0!</v>
      </c>
      <c r="J588" s="173">
        <f t="shared" si="31"/>
        <v>100.15925925925926</v>
      </c>
    </row>
    <row r="589" spans="1:10" s="109" customFormat="1" ht="15" customHeight="1">
      <c r="A589" s="110"/>
      <c r="B589" s="110"/>
      <c r="C589" s="110">
        <v>3238</v>
      </c>
      <c r="D589" s="85" t="s">
        <v>1279</v>
      </c>
      <c r="E589" s="85"/>
      <c r="F589" s="85"/>
      <c r="G589" s="85"/>
      <c r="H589" s="132"/>
      <c r="I589" s="173" t="e">
        <f t="shared" si="30"/>
        <v>#DIV/0!</v>
      </c>
      <c r="J589" s="173" t="e">
        <f t="shared" si="31"/>
        <v>#DIV/0!</v>
      </c>
    </row>
    <row r="590" spans="1:10" s="109" customFormat="1" ht="15" customHeight="1">
      <c r="A590" s="110"/>
      <c r="B590" s="110"/>
      <c r="C590" s="110">
        <v>3239</v>
      </c>
      <c r="D590" s="85" t="s">
        <v>1280</v>
      </c>
      <c r="E590" s="85"/>
      <c r="F590" s="85">
        <v>1990.8421262193906</v>
      </c>
      <c r="G590" s="85"/>
      <c r="H590" s="132"/>
      <c r="I590" s="173" t="e">
        <f t="shared" si="30"/>
        <v>#DIV/0!</v>
      </c>
      <c r="J590" s="173" t="e">
        <f t="shared" si="31"/>
        <v>#DIV/0!</v>
      </c>
    </row>
    <row r="591" spans="1:10" s="109" customFormat="1" ht="15" customHeight="1">
      <c r="A591" s="110"/>
      <c r="B591" s="110"/>
      <c r="C591" s="110">
        <v>3241</v>
      </c>
      <c r="D591" s="85" t="s">
        <v>1350</v>
      </c>
      <c r="E591" s="85"/>
      <c r="F591" s="85">
        <v>1327.2280841462605</v>
      </c>
      <c r="G591" s="85">
        <v>1520</v>
      </c>
      <c r="H591" s="132">
        <v>2090.77</v>
      </c>
      <c r="I591" s="173" t="e">
        <f t="shared" si="30"/>
        <v>#DIV/0!</v>
      </c>
      <c r="J591" s="173">
        <f t="shared" si="31"/>
        <v>137.55065789473684</v>
      </c>
    </row>
    <row r="592" spans="1:10" s="109" customFormat="1" ht="15" customHeight="1">
      <c r="A592" s="110"/>
      <c r="B592" s="110"/>
      <c r="C592" s="110">
        <v>3292</v>
      </c>
      <c r="D592" s="85" t="s">
        <v>1281</v>
      </c>
      <c r="E592" s="85"/>
      <c r="F592" s="85">
        <v>0</v>
      </c>
      <c r="G592" s="85"/>
      <c r="H592" s="132"/>
      <c r="I592" s="173" t="e">
        <f t="shared" si="30"/>
        <v>#DIV/0!</v>
      </c>
      <c r="J592" s="173" t="e">
        <f t="shared" si="31"/>
        <v>#DIV/0!</v>
      </c>
    </row>
    <row r="593" spans="1:10" s="109" customFormat="1" ht="15" customHeight="1">
      <c r="A593" s="110"/>
      <c r="B593" s="110"/>
      <c r="C593" s="110">
        <v>3293</v>
      </c>
      <c r="D593" s="85" t="s">
        <v>1298</v>
      </c>
      <c r="E593" s="85">
        <v>3352</v>
      </c>
      <c r="F593" s="85">
        <v>3450.7930187802772</v>
      </c>
      <c r="G593" s="85">
        <v>8000</v>
      </c>
      <c r="H593" s="132">
        <v>7252.29</v>
      </c>
      <c r="I593" s="173">
        <f t="shared" si="30"/>
        <v>216.35710023866349</v>
      </c>
      <c r="J593" s="173">
        <f t="shared" si="31"/>
        <v>90.653625000000005</v>
      </c>
    </row>
    <row r="594" spans="1:10" s="109" customFormat="1" ht="15" customHeight="1">
      <c r="A594" s="110"/>
      <c r="B594" s="110"/>
      <c r="C594" s="110">
        <v>3294</v>
      </c>
      <c r="D594" s="85" t="s">
        <v>1283</v>
      </c>
      <c r="E594" s="85"/>
      <c r="F594" s="85">
        <v>0</v>
      </c>
      <c r="G594" s="85"/>
      <c r="H594" s="132"/>
      <c r="I594" s="173" t="e">
        <f t="shared" si="30"/>
        <v>#DIV/0!</v>
      </c>
      <c r="J594" s="173" t="e">
        <f t="shared" si="31"/>
        <v>#DIV/0!</v>
      </c>
    </row>
    <row r="595" spans="1:10" s="109" customFormat="1" ht="15" customHeight="1">
      <c r="A595" s="110"/>
      <c r="B595" s="110"/>
      <c r="C595" s="110">
        <v>3295</v>
      </c>
      <c r="D595" s="85" t="s">
        <v>1388</v>
      </c>
      <c r="E595" s="85">
        <v>984</v>
      </c>
      <c r="F595" s="85">
        <v>663.61404207313024</v>
      </c>
      <c r="G595" s="85">
        <v>1000</v>
      </c>
      <c r="H595" s="132">
        <v>574.04</v>
      </c>
      <c r="I595" s="173">
        <f t="shared" si="30"/>
        <v>58.337398373983739</v>
      </c>
      <c r="J595" s="173">
        <f t="shared" si="31"/>
        <v>57.403999999999996</v>
      </c>
    </row>
    <row r="596" spans="1:10" s="109" customFormat="1" ht="15" customHeight="1">
      <c r="A596" s="110"/>
      <c r="B596" s="110"/>
      <c r="C596" s="110">
        <v>3299</v>
      </c>
      <c r="D596" s="85" t="s">
        <v>1285</v>
      </c>
      <c r="E596" s="85">
        <v>323</v>
      </c>
      <c r="F596" s="85">
        <v>132.72280841462606</v>
      </c>
      <c r="G596" s="85">
        <v>2200</v>
      </c>
      <c r="H596" s="132">
        <f>2206.7-58.27</f>
        <v>2148.4299999999998</v>
      </c>
      <c r="I596" s="173">
        <f t="shared" si="30"/>
        <v>665.14860681114544</v>
      </c>
      <c r="J596" s="173">
        <f t="shared" si="31"/>
        <v>97.655909090909091</v>
      </c>
    </row>
    <row r="597" spans="1:10" s="109" customFormat="1" ht="15" customHeight="1">
      <c r="A597" s="110"/>
      <c r="B597" s="128">
        <v>34</v>
      </c>
      <c r="C597" s="110"/>
      <c r="D597" s="128" t="s">
        <v>1343</v>
      </c>
      <c r="E597" s="129">
        <f>SUM(E598:E601)</f>
        <v>7578</v>
      </c>
      <c r="F597" s="129">
        <f>SUM(F598:F601)</f>
        <v>132.72280841462606</v>
      </c>
      <c r="G597" s="129">
        <f>SUM(G598:G601)</f>
        <v>16</v>
      </c>
      <c r="H597" s="130">
        <f>SUM(H598:H601)</f>
        <v>796.30000000000007</v>
      </c>
      <c r="I597" s="173">
        <f t="shared" si="30"/>
        <v>10.508049617313278</v>
      </c>
      <c r="J597" s="173">
        <f t="shared" si="31"/>
        <v>4976.875</v>
      </c>
    </row>
    <row r="598" spans="1:10" s="109" customFormat="1" ht="15" customHeight="1">
      <c r="A598" s="110"/>
      <c r="B598" s="110"/>
      <c r="C598" s="110">
        <v>3431</v>
      </c>
      <c r="D598" s="85" t="s">
        <v>1286</v>
      </c>
      <c r="E598" s="85">
        <v>27</v>
      </c>
      <c r="F598" s="85">
        <v>0</v>
      </c>
      <c r="G598" s="85">
        <v>0</v>
      </c>
      <c r="H598" s="132"/>
      <c r="I598" s="173">
        <f t="shared" si="30"/>
        <v>0</v>
      </c>
      <c r="J598" s="173" t="e">
        <f t="shared" si="31"/>
        <v>#DIV/0!</v>
      </c>
    </row>
    <row r="599" spans="1:10" s="109" customFormat="1" ht="16.5" customHeight="1">
      <c r="A599" s="110"/>
      <c r="B599" s="110"/>
      <c r="C599" s="110">
        <v>3432</v>
      </c>
      <c r="D599" s="175" t="s">
        <v>1299</v>
      </c>
      <c r="E599" s="85">
        <v>7551</v>
      </c>
      <c r="F599" s="85">
        <v>0</v>
      </c>
      <c r="G599" s="85"/>
      <c r="H599" s="132">
        <v>780.1</v>
      </c>
      <c r="I599" s="173">
        <f t="shared" si="30"/>
        <v>10.331081975897233</v>
      </c>
      <c r="J599" s="173" t="e">
        <f t="shared" si="31"/>
        <v>#DIV/0!</v>
      </c>
    </row>
    <row r="600" spans="1:10" s="109" customFormat="1" ht="15" customHeight="1">
      <c r="A600" s="110"/>
      <c r="B600" s="110"/>
      <c r="C600" s="110">
        <v>3433</v>
      </c>
      <c r="D600" s="85" t="s">
        <v>1408</v>
      </c>
      <c r="E600" s="85"/>
      <c r="F600" s="85">
        <v>132.72280841462606</v>
      </c>
      <c r="G600" s="85">
        <v>16</v>
      </c>
      <c r="H600" s="132">
        <v>16.2</v>
      </c>
      <c r="I600" s="173" t="e">
        <f t="shared" si="30"/>
        <v>#DIV/0!</v>
      </c>
      <c r="J600" s="173">
        <f t="shared" si="31"/>
        <v>101.25</v>
      </c>
    </row>
    <row r="601" spans="1:10" s="109" customFormat="1" ht="15" customHeight="1">
      <c r="A601" s="110"/>
      <c r="B601" s="110"/>
      <c r="C601" s="110">
        <v>3434</v>
      </c>
      <c r="D601" s="85" t="s">
        <v>1344</v>
      </c>
      <c r="E601" s="85"/>
      <c r="F601" s="85">
        <v>0</v>
      </c>
      <c r="G601" s="85"/>
      <c r="H601" s="132"/>
      <c r="I601" s="173" t="e">
        <f t="shared" si="30"/>
        <v>#DIV/0!</v>
      </c>
      <c r="J601" s="173" t="e">
        <f t="shared" si="31"/>
        <v>#DIV/0!</v>
      </c>
    </row>
    <row r="602" spans="1:10" s="109" customFormat="1" ht="15" customHeight="1">
      <c r="A602" s="110"/>
      <c r="B602" s="128">
        <v>36</v>
      </c>
      <c r="C602" s="110"/>
      <c r="D602" s="128" t="s">
        <v>1391</v>
      </c>
      <c r="E602" s="129">
        <f>E603</f>
        <v>23005</v>
      </c>
      <c r="F602" s="129">
        <f>F603</f>
        <v>18581.193178047648</v>
      </c>
      <c r="G602" s="129">
        <f>G603</f>
        <v>28096</v>
      </c>
      <c r="H602" s="130">
        <f>H603</f>
        <v>28095.95</v>
      </c>
      <c r="I602" s="173">
        <f t="shared" si="30"/>
        <v>122.12975440121714</v>
      </c>
      <c r="J602" s="173">
        <f t="shared" si="31"/>
        <v>99.999822038724375</v>
      </c>
    </row>
    <row r="603" spans="1:10" s="109" customFormat="1" ht="15" customHeight="1">
      <c r="A603" s="110"/>
      <c r="B603" s="110"/>
      <c r="C603" s="110">
        <v>3691</v>
      </c>
      <c r="D603" s="85" t="s">
        <v>1301</v>
      </c>
      <c r="E603" s="85">
        <v>23005</v>
      </c>
      <c r="F603" s="85">
        <v>18581.193178047648</v>
      </c>
      <c r="G603" s="85">
        <v>28096</v>
      </c>
      <c r="H603" s="132">
        <v>28095.95</v>
      </c>
      <c r="I603" s="173">
        <f t="shared" si="30"/>
        <v>122.12975440121714</v>
      </c>
      <c r="J603" s="173">
        <f t="shared" si="31"/>
        <v>99.999822038724375</v>
      </c>
    </row>
    <row r="604" spans="1:10" s="109" customFormat="1" ht="15" customHeight="1">
      <c r="A604" s="110"/>
      <c r="B604" s="128">
        <v>38</v>
      </c>
      <c r="C604" s="110"/>
      <c r="D604" s="128" t="s">
        <v>1352</v>
      </c>
      <c r="E604" s="129">
        <f>SUM(E605:E607)</f>
        <v>9985</v>
      </c>
      <c r="F604" s="129">
        <f>SUM(F605:F607)</f>
        <v>9954.2106310969539</v>
      </c>
      <c r="G604" s="129">
        <f>SUM(G605:G607)</f>
        <v>14216</v>
      </c>
      <c r="H604" s="130">
        <f>SUM(H605:H607)</f>
        <v>12437.01</v>
      </c>
      <c r="I604" s="173">
        <f t="shared" si="30"/>
        <v>124.55693540310466</v>
      </c>
      <c r="J604" s="173">
        <f t="shared" si="31"/>
        <v>87.486001688238602</v>
      </c>
    </row>
    <row r="605" spans="1:10" s="109" customFormat="1" ht="15" customHeight="1">
      <c r="A605" s="110"/>
      <c r="B605" s="110"/>
      <c r="C605" s="110">
        <v>3811</v>
      </c>
      <c r="D605" s="85" t="s">
        <v>1309</v>
      </c>
      <c r="E605" s="85">
        <v>3517</v>
      </c>
      <c r="F605" s="85">
        <v>5308.9123365850419</v>
      </c>
      <c r="G605" s="85">
        <v>5500</v>
      </c>
      <c r="H605" s="132">
        <v>3791.43</v>
      </c>
      <c r="I605" s="173">
        <f t="shared" si="30"/>
        <v>107.80295706568097</v>
      </c>
      <c r="J605" s="173">
        <f t="shared" si="31"/>
        <v>68.935090909090903</v>
      </c>
    </row>
    <row r="606" spans="1:10" s="109" customFormat="1" ht="15" customHeight="1">
      <c r="A606" s="110"/>
      <c r="B606" s="110"/>
      <c r="C606" s="110">
        <v>3812</v>
      </c>
      <c r="D606" s="85" t="s">
        <v>1404</v>
      </c>
      <c r="E606" s="85">
        <v>6468</v>
      </c>
      <c r="F606" s="85">
        <v>4645.298294511912</v>
      </c>
      <c r="G606" s="85">
        <f>3800+4916</f>
        <v>8716</v>
      </c>
      <c r="H606" s="132">
        <v>8645.58</v>
      </c>
      <c r="I606" s="173">
        <f t="shared" si="30"/>
        <v>133.66697588126161</v>
      </c>
      <c r="J606" s="173">
        <f t="shared" si="31"/>
        <v>99.192060578246895</v>
      </c>
    </row>
    <row r="607" spans="1:10" s="109" customFormat="1" ht="15" customHeight="1">
      <c r="A607" s="110"/>
      <c r="B607" s="110"/>
      <c r="C607" s="110">
        <v>3831</v>
      </c>
      <c r="D607" s="85" t="s">
        <v>1414</v>
      </c>
      <c r="E607" s="85">
        <v>0</v>
      </c>
      <c r="F607" s="85">
        <v>0</v>
      </c>
      <c r="G607" s="85">
        <v>0</v>
      </c>
      <c r="H607" s="132"/>
      <c r="I607" s="173" t="e">
        <f t="shared" si="30"/>
        <v>#DIV/0!</v>
      </c>
      <c r="J607" s="173" t="e">
        <f t="shared" si="31"/>
        <v>#DIV/0!</v>
      </c>
    </row>
    <row r="608" spans="1:10" s="109" customFormat="1" ht="15" customHeight="1">
      <c r="A608" s="128">
        <v>4</v>
      </c>
      <c r="B608" s="110"/>
      <c r="C608" s="110"/>
      <c r="D608" s="128" t="s">
        <v>1345</v>
      </c>
      <c r="E608" s="129">
        <f>E609</f>
        <v>0</v>
      </c>
      <c r="F608" s="129">
        <f>F609</f>
        <v>26544.56168292521</v>
      </c>
      <c r="G608" s="129">
        <f>G609</f>
        <v>500</v>
      </c>
      <c r="H608" s="130">
        <f>H609</f>
        <v>331.81</v>
      </c>
      <c r="I608" s="173" t="e">
        <f t="shared" si="30"/>
        <v>#DIV/0!</v>
      </c>
      <c r="J608" s="173">
        <f t="shared" si="31"/>
        <v>66.361999999999995</v>
      </c>
    </row>
    <row r="609" spans="1:10" s="109" customFormat="1" ht="15" customHeight="1">
      <c r="A609" s="110"/>
      <c r="B609" s="128">
        <v>42</v>
      </c>
      <c r="C609" s="110"/>
      <c r="D609" s="128" t="s">
        <v>1346</v>
      </c>
      <c r="E609" s="129">
        <f>SUM(E610:E615)</f>
        <v>0</v>
      </c>
      <c r="F609" s="129">
        <f>SUM(F610:F615)</f>
        <v>26544.56168292521</v>
      </c>
      <c r="G609" s="129">
        <f>SUM(G610:G615)</f>
        <v>500</v>
      </c>
      <c r="H609" s="130">
        <f>SUM(H610:H615)</f>
        <v>331.81</v>
      </c>
      <c r="I609" s="173" t="e">
        <f t="shared" si="30"/>
        <v>#DIV/0!</v>
      </c>
      <c r="J609" s="173">
        <f t="shared" si="31"/>
        <v>66.361999999999995</v>
      </c>
    </row>
    <row r="610" spans="1:10" s="109" customFormat="1" ht="15" customHeight="1">
      <c r="A610" s="110"/>
      <c r="B610" s="110"/>
      <c r="C610" s="110">
        <v>4221</v>
      </c>
      <c r="D610" s="85" t="s">
        <v>1287</v>
      </c>
      <c r="E610" s="85">
        <v>0</v>
      </c>
      <c r="F610" s="85">
        <v>26544.56168292521</v>
      </c>
      <c r="G610" s="85">
        <v>500</v>
      </c>
      <c r="H610" s="132">
        <v>331.81</v>
      </c>
      <c r="I610" s="173" t="e">
        <f t="shared" si="30"/>
        <v>#DIV/0!</v>
      </c>
      <c r="J610" s="173">
        <f t="shared" si="31"/>
        <v>66.361999999999995</v>
      </c>
    </row>
    <row r="611" spans="1:10" s="109" customFormat="1" ht="15" customHeight="1">
      <c r="A611" s="110"/>
      <c r="B611" s="110"/>
      <c r="C611" s="110">
        <v>4222</v>
      </c>
      <c r="D611" s="85" t="s">
        <v>1303</v>
      </c>
      <c r="E611" s="85"/>
      <c r="F611" s="85"/>
      <c r="G611" s="85"/>
      <c r="H611" s="132"/>
      <c r="I611" s="173" t="e">
        <f t="shared" si="30"/>
        <v>#DIV/0!</v>
      </c>
      <c r="J611" s="173" t="e">
        <f t="shared" si="31"/>
        <v>#DIV/0!</v>
      </c>
    </row>
    <row r="612" spans="1:10" s="109" customFormat="1" ht="15" customHeight="1">
      <c r="A612" s="110"/>
      <c r="B612" s="110"/>
      <c r="C612" s="110">
        <v>4223</v>
      </c>
      <c r="D612" s="85" t="s">
        <v>1311</v>
      </c>
      <c r="E612" s="85"/>
      <c r="F612" s="85"/>
      <c r="G612" s="85"/>
      <c r="H612" s="132"/>
      <c r="I612" s="173" t="e">
        <f t="shared" si="30"/>
        <v>#DIV/0!</v>
      </c>
      <c r="J612" s="173" t="e">
        <f t="shared" si="31"/>
        <v>#DIV/0!</v>
      </c>
    </row>
    <row r="613" spans="1:10" s="109" customFormat="1" ht="15" customHeight="1">
      <c r="A613" s="110"/>
      <c r="B613" s="110"/>
      <c r="C613" s="131" t="s">
        <v>1461</v>
      </c>
      <c r="D613" s="85" t="s">
        <v>1312</v>
      </c>
      <c r="E613" s="85"/>
      <c r="F613" s="85"/>
      <c r="G613" s="85"/>
      <c r="H613" s="132"/>
      <c r="I613" s="173" t="e">
        <f t="shared" si="30"/>
        <v>#DIV/0!</v>
      </c>
      <c r="J613" s="173" t="e">
        <f t="shared" si="31"/>
        <v>#DIV/0!</v>
      </c>
    </row>
    <row r="614" spans="1:10" s="109" customFormat="1" ht="15" customHeight="1">
      <c r="A614" s="110"/>
      <c r="B614" s="110"/>
      <c r="C614" s="131">
        <v>4262</v>
      </c>
      <c r="D614" s="85" t="s">
        <v>1411</v>
      </c>
      <c r="E614" s="85"/>
      <c r="F614" s="85"/>
      <c r="G614" s="85"/>
      <c r="H614" s="132"/>
      <c r="I614" s="173" t="e">
        <f t="shared" si="30"/>
        <v>#DIV/0!</v>
      </c>
      <c r="J614" s="173" t="e">
        <f t="shared" si="31"/>
        <v>#DIV/0!</v>
      </c>
    </row>
    <row r="615" spans="1:10" s="109" customFormat="1" ht="15" customHeight="1">
      <c r="A615" s="110"/>
      <c r="B615" s="110"/>
      <c r="C615" s="110">
        <v>4264</v>
      </c>
      <c r="D615" s="85" t="s">
        <v>1305</v>
      </c>
      <c r="E615" s="85"/>
      <c r="F615" s="85"/>
      <c r="G615" s="85"/>
      <c r="H615" s="132"/>
      <c r="I615" s="173" t="e">
        <f t="shared" si="30"/>
        <v>#DIV/0!</v>
      </c>
      <c r="J615" s="173" t="e">
        <f t="shared" si="31"/>
        <v>#DIV/0!</v>
      </c>
    </row>
    <row r="616" spans="1:10" s="109" customFormat="1" ht="15" customHeight="1">
      <c r="A616" s="321" t="s">
        <v>1262</v>
      </c>
      <c r="B616" s="332"/>
      <c r="C616" s="332"/>
      <c r="D616" s="333"/>
      <c r="E616" s="169">
        <f>E617+E658</f>
        <v>0</v>
      </c>
      <c r="F616" s="169">
        <f>F617+F658</f>
        <v>0</v>
      </c>
      <c r="G616" s="169">
        <f>G617+G658</f>
        <v>2198</v>
      </c>
      <c r="H616" s="205">
        <f>H617+H658</f>
        <v>1831.13</v>
      </c>
      <c r="I616" s="170" t="e">
        <f t="shared" si="30"/>
        <v>#DIV/0!</v>
      </c>
      <c r="J616" s="170">
        <f t="shared" si="31"/>
        <v>83.308917197452232</v>
      </c>
    </row>
    <row r="617" spans="1:10" s="109" customFormat="1" ht="15" customHeight="1">
      <c r="A617" s="128">
        <v>3</v>
      </c>
      <c r="B617" s="110"/>
      <c r="C617" s="53"/>
      <c r="D617" s="53" t="s">
        <v>1358</v>
      </c>
      <c r="E617" s="82">
        <f>E618+E624+E647+E651+E654+E656</f>
        <v>0</v>
      </c>
      <c r="F617" s="82">
        <f>F618+F624+F647+F651+F654+F656</f>
        <v>0</v>
      </c>
      <c r="G617" s="82">
        <f>G618+G624+G647+G651+G654+G656</f>
        <v>2198</v>
      </c>
      <c r="H617" s="111">
        <f>H618+H624+H647+H651+H654+H656</f>
        <v>1831.13</v>
      </c>
      <c r="I617" s="172" t="e">
        <f t="shared" si="30"/>
        <v>#DIV/0!</v>
      </c>
      <c r="J617" s="172">
        <f t="shared" si="31"/>
        <v>83.308917197452232</v>
      </c>
    </row>
    <row r="618" spans="1:10" s="109" customFormat="1" ht="15" customHeight="1">
      <c r="A618" s="110"/>
      <c r="B618" s="128">
        <v>31</v>
      </c>
      <c r="C618" s="53"/>
      <c r="D618" s="53" t="s">
        <v>1320</v>
      </c>
      <c r="E618" s="82">
        <f>SUM(E619:E623)</f>
        <v>0</v>
      </c>
      <c r="F618" s="82">
        <f>SUM(F619:F623)</f>
        <v>0</v>
      </c>
      <c r="G618" s="82">
        <f>SUM(G619:G623)</f>
        <v>0</v>
      </c>
      <c r="H618" s="111">
        <f>SUM(H619:H623)</f>
        <v>0</v>
      </c>
      <c r="I618" s="172" t="e">
        <f t="shared" si="30"/>
        <v>#DIV/0!</v>
      </c>
      <c r="J618" s="172" t="e">
        <f t="shared" si="31"/>
        <v>#DIV/0!</v>
      </c>
    </row>
    <row r="619" spans="1:10" s="109" customFormat="1" ht="15" customHeight="1">
      <c r="A619" s="110"/>
      <c r="B619" s="110"/>
      <c r="C619" s="110">
        <v>3111</v>
      </c>
      <c r="D619" s="85" t="s">
        <v>1397</v>
      </c>
      <c r="E619" s="85"/>
      <c r="F619" s="85"/>
      <c r="G619" s="85"/>
      <c r="H619" s="132"/>
      <c r="I619" s="173" t="e">
        <f t="shared" si="30"/>
        <v>#DIV/0!</v>
      </c>
      <c r="J619" s="173" t="e">
        <f t="shared" si="31"/>
        <v>#DIV/0!</v>
      </c>
    </row>
    <row r="620" spans="1:10" s="109" customFormat="1" ht="15" customHeight="1">
      <c r="A620" s="110"/>
      <c r="B620" s="110"/>
      <c r="C620" s="110">
        <v>3112</v>
      </c>
      <c r="D620" s="85" t="s">
        <v>1407</v>
      </c>
      <c r="E620" s="85"/>
      <c r="F620" s="85"/>
      <c r="G620" s="85"/>
      <c r="H620" s="132"/>
      <c r="I620" s="173" t="e">
        <f t="shared" si="30"/>
        <v>#DIV/0!</v>
      </c>
      <c r="J620" s="173" t="e">
        <f t="shared" si="31"/>
        <v>#DIV/0!</v>
      </c>
    </row>
    <row r="621" spans="1:10" s="109" customFormat="1" ht="15" customHeight="1">
      <c r="A621" s="110"/>
      <c r="B621" s="110"/>
      <c r="C621" s="110">
        <v>3121</v>
      </c>
      <c r="D621" s="85" t="s">
        <v>1294</v>
      </c>
      <c r="E621" s="85"/>
      <c r="F621" s="85"/>
      <c r="G621" s="85"/>
      <c r="H621" s="132"/>
      <c r="I621" s="173" t="e">
        <f t="shared" si="30"/>
        <v>#DIV/0!</v>
      </c>
      <c r="J621" s="173" t="e">
        <f t="shared" si="31"/>
        <v>#DIV/0!</v>
      </c>
    </row>
    <row r="622" spans="1:10" s="109" customFormat="1" ht="15" customHeight="1">
      <c r="A622" s="110"/>
      <c r="B622" s="110"/>
      <c r="C622" s="110">
        <v>3132</v>
      </c>
      <c r="D622" s="85" t="s">
        <v>1356</v>
      </c>
      <c r="E622" s="85"/>
      <c r="F622" s="85"/>
      <c r="G622" s="85"/>
      <c r="H622" s="132"/>
      <c r="I622" s="173" t="e">
        <f t="shared" si="30"/>
        <v>#DIV/0!</v>
      </c>
      <c r="J622" s="173" t="e">
        <f t="shared" si="31"/>
        <v>#DIV/0!</v>
      </c>
    </row>
    <row r="623" spans="1:10" s="109" customFormat="1" ht="15" customHeight="1">
      <c r="A623" s="110"/>
      <c r="B623" s="110"/>
      <c r="C623" s="110">
        <v>3133</v>
      </c>
      <c r="D623" s="85" t="s">
        <v>1398</v>
      </c>
      <c r="E623" s="85"/>
      <c r="F623" s="85"/>
      <c r="G623" s="85"/>
      <c r="H623" s="132"/>
      <c r="I623" s="173" t="e">
        <f t="shared" si="30"/>
        <v>#DIV/0!</v>
      </c>
      <c r="J623" s="173" t="e">
        <f t="shared" si="31"/>
        <v>#DIV/0!</v>
      </c>
    </row>
    <row r="624" spans="1:10" s="109" customFormat="1" ht="15" customHeight="1">
      <c r="A624" s="110"/>
      <c r="B624" s="128">
        <v>32</v>
      </c>
      <c r="C624" s="110"/>
      <c r="D624" s="128" t="s">
        <v>1323</v>
      </c>
      <c r="E624" s="129">
        <f>SUM(E625:E646)</f>
        <v>0</v>
      </c>
      <c r="F624" s="129">
        <f>SUM(F625:F646)</f>
        <v>0</v>
      </c>
      <c r="G624" s="129">
        <f>SUM(G625:G646)</f>
        <v>2198</v>
      </c>
      <c r="H624" s="130">
        <f>SUM(H625:H646)</f>
        <v>1831.13</v>
      </c>
      <c r="I624" s="173" t="e">
        <f t="shared" si="30"/>
        <v>#DIV/0!</v>
      </c>
      <c r="J624" s="173">
        <f t="shared" si="31"/>
        <v>83.308917197452232</v>
      </c>
    </row>
    <row r="625" spans="1:10" s="109" customFormat="1" ht="15" customHeight="1">
      <c r="A625" s="110"/>
      <c r="B625" s="110"/>
      <c r="C625" s="110">
        <v>3211</v>
      </c>
      <c r="D625" s="85" t="s">
        <v>1264</v>
      </c>
      <c r="E625" s="85"/>
      <c r="F625" s="85"/>
      <c r="G625" s="85">
        <v>233</v>
      </c>
      <c r="H625" s="132"/>
      <c r="I625" s="173" t="e">
        <f t="shared" si="30"/>
        <v>#DIV/0!</v>
      </c>
      <c r="J625" s="173">
        <f t="shared" si="31"/>
        <v>0</v>
      </c>
    </row>
    <row r="626" spans="1:10" s="109" customFormat="1" ht="15" customHeight="1">
      <c r="A626" s="110"/>
      <c r="B626" s="110"/>
      <c r="C626" s="110">
        <v>3212</v>
      </c>
      <c r="D626" s="85" t="s">
        <v>1265</v>
      </c>
      <c r="E626" s="85"/>
      <c r="F626" s="85"/>
      <c r="G626" s="85"/>
      <c r="H626" s="132"/>
      <c r="I626" s="173" t="e">
        <f t="shared" si="30"/>
        <v>#DIV/0!</v>
      </c>
      <c r="J626" s="173" t="e">
        <f t="shared" si="31"/>
        <v>#DIV/0!</v>
      </c>
    </row>
    <row r="627" spans="1:10" s="109" customFormat="1" ht="15" customHeight="1">
      <c r="A627" s="110"/>
      <c r="B627" s="110"/>
      <c r="C627" s="110">
        <v>3213</v>
      </c>
      <c r="D627" s="85" t="s">
        <v>1266</v>
      </c>
      <c r="E627" s="85"/>
      <c r="F627" s="85"/>
      <c r="G627" s="85"/>
      <c r="H627" s="132"/>
      <c r="I627" s="173" t="e">
        <f t="shared" si="30"/>
        <v>#DIV/0!</v>
      </c>
      <c r="J627" s="173" t="e">
        <f t="shared" si="31"/>
        <v>#DIV/0!</v>
      </c>
    </row>
    <row r="628" spans="1:10" s="109" customFormat="1" ht="15" customHeight="1">
      <c r="A628" s="110"/>
      <c r="B628" s="110"/>
      <c r="C628" s="110">
        <v>3221</v>
      </c>
      <c r="D628" s="85" t="s">
        <v>1267</v>
      </c>
      <c r="E628" s="85"/>
      <c r="F628" s="85"/>
      <c r="G628" s="85"/>
      <c r="H628" s="132"/>
      <c r="I628" s="173" t="e">
        <f t="shared" si="30"/>
        <v>#DIV/0!</v>
      </c>
      <c r="J628" s="173" t="e">
        <f t="shared" si="31"/>
        <v>#DIV/0!</v>
      </c>
    </row>
    <row r="629" spans="1:10" s="109" customFormat="1" ht="15" customHeight="1">
      <c r="A629" s="110"/>
      <c r="B629" s="110"/>
      <c r="C629" s="110">
        <v>3223</v>
      </c>
      <c r="D629" s="85" t="s">
        <v>1269</v>
      </c>
      <c r="E629" s="85"/>
      <c r="F629" s="85"/>
      <c r="G629" s="85">
        <v>25</v>
      </c>
      <c r="H629" s="132">
        <v>23.7</v>
      </c>
      <c r="I629" s="173" t="e">
        <f t="shared" si="30"/>
        <v>#DIV/0!</v>
      </c>
      <c r="J629" s="173">
        <f t="shared" si="31"/>
        <v>94.8</v>
      </c>
    </row>
    <row r="630" spans="1:10" s="109" customFormat="1" ht="15" customHeight="1">
      <c r="A630" s="110"/>
      <c r="B630" s="110"/>
      <c r="C630" s="110">
        <v>3224</v>
      </c>
      <c r="D630" s="85" t="s">
        <v>1270</v>
      </c>
      <c r="E630" s="85"/>
      <c r="F630" s="85"/>
      <c r="G630" s="85">
        <v>100</v>
      </c>
      <c r="H630" s="132"/>
      <c r="I630" s="173" t="e">
        <f t="shared" si="30"/>
        <v>#DIV/0!</v>
      </c>
      <c r="J630" s="173">
        <f t="shared" si="31"/>
        <v>0</v>
      </c>
    </row>
    <row r="631" spans="1:10" s="109" customFormat="1" ht="15" customHeight="1">
      <c r="A631" s="110"/>
      <c r="B631" s="110"/>
      <c r="C631" s="110">
        <v>3227</v>
      </c>
      <c r="D631" s="85" t="s">
        <v>1307</v>
      </c>
      <c r="E631" s="85"/>
      <c r="F631" s="85"/>
      <c r="G631" s="85"/>
      <c r="H631" s="132"/>
      <c r="I631" s="173" t="e">
        <f t="shared" si="30"/>
        <v>#DIV/0!</v>
      </c>
      <c r="J631" s="173" t="e">
        <f t="shared" si="31"/>
        <v>#DIV/0!</v>
      </c>
    </row>
    <row r="632" spans="1:10" s="109" customFormat="1" ht="15" customHeight="1">
      <c r="A632" s="110"/>
      <c r="B632" s="110"/>
      <c r="C632" s="110">
        <v>3231</v>
      </c>
      <c r="D632" s="85" t="s">
        <v>1272</v>
      </c>
      <c r="E632" s="85"/>
      <c r="F632" s="85"/>
      <c r="G632" s="85"/>
      <c r="H632" s="132"/>
      <c r="I632" s="173" t="e">
        <f t="shared" si="30"/>
        <v>#DIV/0!</v>
      </c>
      <c r="J632" s="173" t="e">
        <f t="shared" si="31"/>
        <v>#DIV/0!</v>
      </c>
    </row>
    <row r="633" spans="1:10" s="109" customFormat="1" ht="15" customHeight="1">
      <c r="A633" s="110"/>
      <c r="B633" s="110"/>
      <c r="C633" s="110">
        <v>3232</v>
      </c>
      <c r="D633" s="85" t="s">
        <v>1273</v>
      </c>
      <c r="E633" s="85"/>
      <c r="F633" s="85"/>
      <c r="G633" s="85"/>
      <c r="H633" s="132"/>
      <c r="I633" s="173" t="e">
        <f t="shared" si="30"/>
        <v>#DIV/0!</v>
      </c>
      <c r="J633" s="173" t="e">
        <f t="shared" si="31"/>
        <v>#DIV/0!</v>
      </c>
    </row>
    <row r="634" spans="1:10" s="109" customFormat="1" ht="15" customHeight="1">
      <c r="A634" s="110"/>
      <c r="B634" s="110"/>
      <c r="C634" s="110">
        <v>3233</v>
      </c>
      <c r="D634" s="85" t="s">
        <v>1274</v>
      </c>
      <c r="E634" s="85"/>
      <c r="F634" s="85"/>
      <c r="G634" s="85"/>
      <c r="H634" s="132"/>
      <c r="I634" s="173" t="e">
        <f t="shared" si="30"/>
        <v>#DIV/0!</v>
      </c>
      <c r="J634" s="173" t="e">
        <f t="shared" si="31"/>
        <v>#DIV/0!</v>
      </c>
    </row>
    <row r="635" spans="1:10" s="109" customFormat="1" ht="15" customHeight="1">
      <c r="A635" s="110"/>
      <c r="B635" s="110"/>
      <c r="C635" s="110">
        <v>3234</v>
      </c>
      <c r="D635" s="85" t="s">
        <v>1275</v>
      </c>
      <c r="E635" s="85"/>
      <c r="F635" s="85"/>
      <c r="G635" s="85"/>
      <c r="H635" s="132"/>
      <c r="I635" s="173" t="e">
        <f t="shared" si="30"/>
        <v>#DIV/0!</v>
      </c>
      <c r="J635" s="173" t="e">
        <f t="shared" si="31"/>
        <v>#DIV/0!</v>
      </c>
    </row>
    <row r="636" spans="1:10" s="109" customFormat="1" ht="15" customHeight="1">
      <c r="A636" s="110"/>
      <c r="B636" s="110"/>
      <c r="C636" s="110">
        <v>3235</v>
      </c>
      <c r="D636" s="85" t="s">
        <v>1276</v>
      </c>
      <c r="E636" s="85"/>
      <c r="F636" s="85"/>
      <c r="G636" s="85">
        <v>1300</v>
      </c>
      <c r="H636" s="132">
        <v>1310.8</v>
      </c>
      <c r="I636" s="173" t="e">
        <f t="shared" si="30"/>
        <v>#DIV/0!</v>
      </c>
      <c r="J636" s="173">
        <f t="shared" si="31"/>
        <v>100.83076923076923</v>
      </c>
    </row>
    <row r="637" spans="1:10" s="109" customFormat="1" ht="15" customHeight="1">
      <c r="A637" s="110"/>
      <c r="B637" s="110"/>
      <c r="C637" s="110">
        <v>3236</v>
      </c>
      <c r="D637" s="85" t="s">
        <v>1277</v>
      </c>
      <c r="E637" s="85"/>
      <c r="F637" s="85"/>
      <c r="G637" s="85"/>
      <c r="H637" s="132"/>
      <c r="I637" s="173" t="e">
        <f t="shared" si="30"/>
        <v>#DIV/0!</v>
      </c>
      <c r="J637" s="173" t="e">
        <f t="shared" si="31"/>
        <v>#DIV/0!</v>
      </c>
    </row>
    <row r="638" spans="1:10" s="109" customFormat="1" ht="15" customHeight="1">
      <c r="A638" s="110"/>
      <c r="B638" s="110"/>
      <c r="C638" s="110">
        <v>3237</v>
      </c>
      <c r="D638" s="85" t="s">
        <v>1278</v>
      </c>
      <c r="E638" s="85"/>
      <c r="F638" s="85"/>
      <c r="G638" s="85">
        <v>500</v>
      </c>
      <c r="H638" s="132">
        <v>456.63</v>
      </c>
      <c r="I638" s="173" t="e">
        <f t="shared" si="30"/>
        <v>#DIV/0!</v>
      </c>
      <c r="J638" s="173">
        <f t="shared" si="31"/>
        <v>91.325999999999993</v>
      </c>
    </row>
    <row r="639" spans="1:10" s="109" customFormat="1" ht="15" customHeight="1">
      <c r="A639" s="110"/>
      <c r="B639" s="110"/>
      <c r="C639" s="110">
        <v>3238</v>
      </c>
      <c r="D639" s="85" t="s">
        <v>1279</v>
      </c>
      <c r="E639" s="85"/>
      <c r="F639" s="85"/>
      <c r="G639" s="85"/>
      <c r="H639" s="132"/>
      <c r="I639" s="173" t="e">
        <f t="shared" si="30"/>
        <v>#DIV/0!</v>
      </c>
      <c r="J639" s="173" t="e">
        <f t="shared" si="31"/>
        <v>#DIV/0!</v>
      </c>
    </row>
    <row r="640" spans="1:10" s="109" customFormat="1" ht="15" customHeight="1">
      <c r="A640" s="110"/>
      <c r="B640" s="110"/>
      <c r="C640" s="110">
        <v>3239</v>
      </c>
      <c r="D640" s="85" t="s">
        <v>1280</v>
      </c>
      <c r="E640" s="85"/>
      <c r="F640" s="85"/>
      <c r="G640" s="85"/>
      <c r="H640" s="132"/>
      <c r="I640" s="173" t="e">
        <f t="shared" si="30"/>
        <v>#DIV/0!</v>
      </c>
      <c r="J640" s="173" t="e">
        <f t="shared" si="31"/>
        <v>#DIV/0!</v>
      </c>
    </row>
    <row r="641" spans="1:10" s="109" customFormat="1" ht="15" customHeight="1">
      <c r="A641" s="110"/>
      <c r="B641" s="110"/>
      <c r="C641" s="110">
        <v>3241</v>
      </c>
      <c r="D641" s="85" t="s">
        <v>1415</v>
      </c>
      <c r="E641" s="85"/>
      <c r="F641" s="85"/>
      <c r="G641" s="85"/>
      <c r="H641" s="132"/>
      <c r="I641" s="173" t="e">
        <f t="shared" si="30"/>
        <v>#DIV/0!</v>
      </c>
      <c r="J641" s="173" t="e">
        <f t="shared" si="31"/>
        <v>#DIV/0!</v>
      </c>
    </row>
    <row r="642" spans="1:10" s="109" customFormat="1" ht="15" customHeight="1">
      <c r="A642" s="110"/>
      <c r="B642" s="110"/>
      <c r="C642" s="110">
        <v>3292</v>
      </c>
      <c r="D642" s="85" t="s">
        <v>1281</v>
      </c>
      <c r="E642" s="85"/>
      <c r="F642" s="85"/>
      <c r="G642" s="85"/>
      <c r="H642" s="132"/>
      <c r="I642" s="173" t="e">
        <f t="shared" si="30"/>
        <v>#DIV/0!</v>
      </c>
      <c r="J642" s="173" t="e">
        <f t="shared" si="31"/>
        <v>#DIV/0!</v>
      </c>
    </row>
    <row r="643" spans="1:10" s="109" customFormat="1" ht="15" customHeight="1">
      <c r="A643" s="110"/>
      <c r="B643" s="110"/>
      <c r="C643" s="110">
        <v>3293</v>
      </c>
      <c r="D643" s="85" t="s">
        <v>1298</v>
      </c>
      <c r="E643" s="85"/>
      <c r="F643" s="85"/>
      <c r="G643" s="85"/>
      <c r="H643" s="132"/>
      <c r="I643" s="173" t="e">
        <f t="shared" si="30"/>
        <v>#DIV/0!</v>
      </c>
      <c r="J643" s="173" t="e">
        <f t="shared" si="31"/>
        <v>#DIV/0!</v>
      </c>
    </row>
    <row r="644" spans="1:10" s="109" customFormat="1" ht="15" customHeight="1">
      <c r="A644" s="110"/>
      <c r="B644" s="110"/>
      <c r="C644" s="110">
        <v>3294</v>
      </c>
      <c r="D644" s="85" t="s">
        <v>1283</v>
      </c>
      <c r="E644" s="85"/>
      <c r="F644" s="85"/>
      <c r="G644" s="85"/>
      <c r="H644" s="132"/>
      <c r="I644" s="173" t="e">
        <f t="shared" si="30"/>
        <v>#DIV/0!</v>
      </c>
      <c r="J644" s="173" t="e">
        <f t="shared" si="31"/>
        <v>#DIV/0!</v>
      </c>
    </row>
    <row r="645" spans="1:10" s="109" customFormat="1" ht="15" customHeight="1">
      <c r="A645" s="110"/>
      <c r="B645" s="110"/>
      <c r="C645" s="110">
        <v>3295</v>
      </c>
      <c r="D645" s="85" t="s">
        <v>1284</v>
      </c>
      <c r="E645" s="85"/>
      <c r="F645" s="85"/>
      <c r="G645" s="85"/>
      <c r="H645" s="132"/>
      <c r="I645" s="173" t="e">
        <f t="shared" si="30"/>
        <v>#DIV/0!</v>
      </c>
      <c r="J645" s="173" t="e">
        <f t="shared" si="31"/>
        <v>#DIV/0!</v>
      </c>
    </row>
    <row r="646" spans="1:10" s="109" customFormat="1" ht="15" customHeight="1">
      <c r="A646" s="110"/>
      <c r="B646" s="110"/>
      <c r="C646" s="110">
        <v>3299</v>
      </c>
      <c r="D646" s="85" t="s">
        <v>1285</v>
      </c>
      <c r="E646" s="85"/>
      <c r="F646" s="85"/>
      <c r="G646" s="85">
        <v>40</v>
      </c>
      <c r="H646" s="132">
        <v>40</v>
      </c>
      <c r="I646" s="173" t="e">
        <f t="shared" ref="I646:I709" si="32">H646/E646*100</f>
        <v>#DIV/0!</v>
      </c>
      <c r="J646" s="173">
        <f t="shared" ref="J646:J709" si="33">H646/G646*100</f>
        <v>100</v>
      </c>
    </row>
    <row r="647" spans="1:10" s="109" customFormat="1" ht="15" customHeight="1">
      <c r="A647" s="110"/>
      <c r="B647" s="128">
        <v>34</v>
      </c>
      <c r="C647" s="110"/>
      <c r="D647" s="128" t="s">
        <v>1343</v>
      </c>
      <c r="E647" s="129">
        <f>SUM(E648:E650)</f>
        <v>0</v>
      </c>
      <c r="F647" s="129">
        <f>SUM(F648:F650)</f>
        <v>0</v>
      </c>
      <c r="G647" s="129">
        <f>SUM(G648:G650)</f>
        <v>0</v>
      </c>
      <c r="H647" s="130">
        <f>SUM(H648:H650)</f>
        <v>0</v>
      </c>
      <c r="I647" s="173" t="e">
        <f t="shared" si="32"/>
        <v>#DIV/0!</v>
      </c>
      <c r="J647" s="173" t="e">
        <f t="shared" si="33"/>
        <v>#DIV/0!</v>
      </c>
    </row>
    <row r="648" spans="1:10" s="109" customFormat="1" ht="15" customHeight="1">
      <c r="A648" s="110"/>
      <c r="B648" s="110"/>
      <c r="C648" s="110">
        <v>3431</v>
      </c>
      <c r="D648" s="85" t="s">
        <v>1286</v>
      </c>
      <c r="E648" s="85"/>
      <c r="F648" s="85"/>
      <c r="G648" s="85"/>
      <c r="H648" s="132"/>
      <c r="I648" s="173" t="e">
        <f t="shared" si="32"/>
        <v>#DIV/0!</v>
      </c>
      <c r="J648" s="173" t="e">
        <f t="shared" si="33"/>
        <v>#DIV/0!</v>
      </c>
    </row>
    <row r="649" spans="1:10" s="109" customFormat="1" ht="15.75" customHeight="1">
      <c r="A649" s="110"/>
      <c r="B649" s="110"/>
      <c r="C649" s="110">
        <v>3432</v>
      </c>
      <c r="D649" s="175" t="s">
        <v>1299</v>
      </c>
      <c r="E649" s="85"/>
      <c r="F649" s="85"/>
      <c r="G649" s="85"/>
      <c r="H649" s="132"/>
      <c r="I649" s="173" t="e">
        <f t="shared" si="32"/>
        <v>#DIV/0!</v>
      </c>
      <c r="J649" s="173" t="e">
        <f t="shared" si="33"/>
        <v>#DIV/0!</v>
      </c>
    </row>
    <row r="650" spans="1:10" s="109" customFormat="1" ht="15" customHeight="1">
      <c r="A650" s="110"/>
      <c r="B650" s="110"/>
      <c r="C650" s="110">
        <v>3434</v>
      </c>
      <c r="D650" s="175" t="s">
        <v>1344</v>
      </c>
      <c r="E650" s="85"/>
      <c r="F650" s="85"/>
      <c r="G650" s="85"/>
      <c r="H650" s="132"/>
      <c r="I650" s="173" t="e">
        <f t="shared" si="32"/>
        <v>#DIV/0!</v>
      </c>
      <c r="J650" s="173" t="e">
        <f t="shared" si="33"/>
        <v>#DIV/0!</v>
      </c>
    </row>
    <row r="651" spans="1:10" s="109" customFormat="1" ht="15" customHeight="1">
      <c r="A651" s="110"/>
      <c r="B651" s="128">
        <v>36</v>
      </c>
      <c r="C651" s="110"/>
      <c r="D651" s="128" t="s">
        <v>1391</v>
      </c>
      <c r="E651" s="129">
        <f>SUM(E652:E653)</f>
        <v>0</v>
      </c>
      <c r="F651" s="129">
        <f>SUM(F652:F653)</f>
        <v>0</v>
      </c>
      <c r="G651" s="129">
        <f>SUM(G652:G653)</f>
        <v>0</v>
      </c>
      <c r="H651" s="130">
        <f>SUM(H652:H653)</f>
        <v>0</v>
      </c>
      <c r="I651" s="173" t="e">
        <f t="shared" si="32"/>
        <v>#DIV/0!</v>
      </c>
      <c r="J651" s="173" t="e">
        <f t="shared" si="33"/>
        <v>#DIV/0!</v>
      </c>
    </row>
    <row r="652" spans="1:10" s="109" customFormat="1" ht="12" customHeight="1">
      <c r="A652" s="110"/>
      <c r="B652" s="110"/>
      <c r="C652" s="110">
        <v>3611</v>
      </c>
      <c r="D652" s="175" t="s">
        <v>1538</v>
      </c>
      <c r="E652" s="85"/>
      <c r="F652" s="85"/>
      <c r="G652" s="85"/>
      <c r="H652" s="132"/>
      <c r="I652" s="173" t="e">
        <f t="shared" si="32"/>
        <v>#DIV/0!</v>
      </c>
      <c r="J652" s="173" t="e">
        <f t="shared" si="33"/>
        <v>#DIV/0!</v>
      </c>
    </row>
    <row r="653" spans="1:10" s="109" customFormat="1" ht="15" customHeight="1">
      <c r="A653" s="110"/>
      <c r="B653" s="110"/>
      <c r="C653" s="110">
        <v>3691</v>
      </c>
      <c r="D653" s="85" t="s">
        <v>1416</v>
      </c>
      <c r="E653" s="85"/>
      <c r="F653" s="85"/>
      <c r="G653" s="85"/>
      <c r="H653" s="132"/>
      <c r="I653" s="173" t="e">
        <f t="shared" si="32"/>
        <v>#DIV/0!</v>
      </c>
      <c r="J653" s="173" t="e">
        <f t="shared" si="33"/>
        <v>#DIV/0!</v>
      </c>
    </row>
    <row r="654" spans="1:10" s="109" customFormat="1" ht="15" customHeight="1">
      <c r="A654" s="110"/>
      <c r="B654" s="128">
        <v>37</v>
      </c>
      <c r="C654" s="128"/>
      <c r="D654" s="128" t="s">
        <v>1353</v>
      </c>
      <c r="E654" s="129">
        <f>SUM(E655)</f>
        <v>0</v>
      </c>
      <c r="F654" s="129">
        <f>SUM(F655)</f>
        <v>0</v>
      </c>
      <c r="G654" s="129">
        <f>SUM(G655)</f>
        <v>0</v>
      </c>
      <c r="H654" s="130">
        <f>SUM(H655)</f>
        <v>0</v>
      </c>
      <c r="I654" s="173" t="e">
        <f t="shared" si="32"/>
        <v>#DIV/0!</v>
      </c>
      <c r="J654" s="173" t="e">
        <f t="shared" si="33"/>
        <v>#DIV/0!</v>
      </c>
    </row>
    <row r="655" spans="1:10" s="109" customFormat="1" ht="15" customHeight="1">
      <c r="A655" s="110"/>
      <c r="B655" s="110"/>
      <c r="C655" s="110">
        <v>3722</v>
      </c>
      <c r="D655" s="85" t="s">
        <v>1308</v>
      </c>
      <c r="E655" s="85"/>
      <c r="F655" s="85"/>
      <c r="G655" s="85"/>
      <c r="H655" s="132"/>
      <c r="I655" s="173" t="e">
        <f t="shared" si="32"/>
        <v>#DIV/0!</v>
      </c>
      <c r="J655" s="173" t="e">
        <f t="shared" si="33"/>
        <v>#DIV/0!</v>
      </c>
    </row>
    <row r="656" spans="1:10" s="109" customFormat="1" ht="15" customHeight="1">
      <c r="A656" s="110"/>
      <c r="B656" s="128">
        <v>38</v>
      </c>
      <c r="C656" s="110"/>
      <c r="D656" s="128" t="s">
        <v>1352</v>
      </c>
      <c r="E656" s="129">
        <f>E657</f>
        <v>0</v>
      </c>
      <c r="F656" s="129">
        <f>F657</f>
        <v>0</v>
      </c>
      <c r="G656" s="129">
        <f>G657</f>
        <v>0</v>
      </c>
      <c r="H656" s="130">
        <f>H657</f>
        <v>0</v>
      </c>
      <c r="I656" s="173" t="e">
        <f t="shared" si="32"/>
        <v>#DIV/0!</v>
      </c>
      <c r="J656" s="173" t="e">
        <f t="shared" si="33"/>
        <v>#DIV/0!</v>
      </c>
    </row>
    <row r="657" spans="1:10" s="109" customFormat="1" ht="15" customHeight="1">
      <c r="A657" s="110"/>
      <c r="B657" s="110"/>
      <c r="C657" s="110">
        <v>3811</v>
      </c>
      <c r="D657" s="85" t="s">
        <v>1309</v>
      </c>
      <c r="E657" s="85"/>
      <c r="F657" s="85"/>
      <c r="G657" s="85"/>
      <c r="H657" s="132"/>
      <c r="I657" s="173" t="e">
        <f t="shared" si="32"/>
        <v>#DIV/0!</v>
      </c>
      <c r="J657" s="173" t="e">
        <f t="shared" si="33"/>
        <v>#DIV/0!</v>
      </c>
    </row>
    <row r="658" spans="1:10" s="109" customFormat="1" ht="15" customHeight="1">
      <c r="A658" s="128">
        <v>4</v>
      </c>
      <c r="B658" s="110"/>
      <c r="C658" s="110"/>
      <c r="D658" s="128" t="s">
        <v>1345</v>
      </c>
      <c r="E658" s="129">
        <f>E659+E661+E671</f>
        <v>0</v>
      </c>
      <c r="F658" s="129">
        <f>F659+F661+F671</f>
        <v>0</v>
      </c>
      <c r="G658" s="129">
        <f>G659+G661+G671</f>
        <v>0</v>
      </c>
      <c r="H658" s="130">
        <f>H659+H661+H671</f>
        <v>0</v>
      </c>
      <c r="I658" s="173" t="e">
        <f t="shared" si="32"/>
        <v>#DIV/0!</v>
      </c>
      <c r="J658" s="173" t="e">
        <f t="shared" si="33"/>
        <v>#DIV/0!</v>
      </c>
    </row>
    <row r="659" spans="1:10" s="109" customFormat="1" ht="15" customHeight="1">
      <c r="A659" s="110"/>
      <c r="B659" s="128">
        <v>41</v>
      </c>
      <c r="C659" s="110"/>
      <c r="D659" s="128" t="s">
        <v>1355</v>
      </c>
      <c r="E659" s="129">
        <f>E660</f>
        <v>0</v>
      </c>
      <c r="F659" s="129">
        <f>F660</f>
        <v>0</v>
      </c>
      <c r="G659" s="129">
        <f>G660</f>
        <v>0</v>
      </c>
      <c r="H659" s="130">
        <f>H660</f>
        <v>0</v>
      </c>
      <c r="I659" s="173" t="e">
        <f t="shared" si="32"/>
        <v>#DIV/0!</v>
      </c>
      <c r="J659" s="173" t="e">
        <f t="shared" si="33"/>
        <v>#DIV/0!</v>
      </c>
    </row>
    <row r="660" spans="1:10" s="109" customFormat="1" ht="15" customHeight="1">
      <c r="A660" s="110"/>
      <c r="B660" s="110"/>
      <c r="C660" s="110">
        <v>4123</v>
      </c>
      <c r="D660" s="85" t="s">
        <v>1310</v>
      </c>
      <c r="E660" s="85"/>
      <c r="F660" s="85"/>
      <c r="G660" s="85"/>
      <c r="H660" s="132"/>
      <c r="I660" s="173" t="e">
        <f t="shared" si="32"/>
        <v>#DIV/0!</v>
      </c>
      <c r="J660" s="173" t="e">
        <f t="shared" si="33"/>
        <v>#DIV/0!</v>
      </c>
    </row>
    <row r="661" spans="1:10" s="109" customFormat="1" ht="15" customHeight="1">
      <c r="A661" s="110"/>
      <c r="B661" s="128">
        <v>42</v>
      </c>
      <c r="C661" s="110"/>
      <c r="D661" s="128" t="s">
        <v>1346</v>
      </c>
      <c r="E661" s="129">
        <f>SUM(E662:E670)</f>
        <v>0</v>
      </c>
      <c r="F661" s="129">
        <f>SUM(F662:F670)</f>
        <v>0</v>
      </c>
      <c r="G661" s="129">
        <f>SUM(G662:G670)</f>
        <v>0</v>
      </c>
      <c r="H661" s="130">
        <f>SUM(H662:H670)</f>
        <v>0</v>
      </c>
      <c r="I661" s="129" t="e">
        <f t="shared" si="32"/>
        <v>#DIV/0!</v>
      </c>
      <c r="J661" s="129" t="e">
        <f t="shared" si="33"/>
        <v>#DIV/0!</v>
      </c>
    </row>
    <row r="662" spans="1:10" s="109" customFormat="1" ht="15" customHeight="1">
      <c r="A662" s="110"/>
      <c r="B662" s="110"/>
      <c r="C662" s="110">
        <v>4221</v>
      </c>
      <c r="D662" s="85" t="s">
        <v>1287</v>
      </c>
      <c r="E662" s="85"/>
      <c r="F662" s="85"/>
      <c r="G662" s="85"/>
      <c r="H662" s="132"/>
      <c r="I662" s="173" t="e">
        <f t="shared" si="32"/>
        <v>#DIV/0!</v>
      </c>
      <c r="J662" s="173" t="e">
        <f t="shared" si="33"/>
        <v>#DIV/0!</v>
      </c>
    </row>
    <row r="663" spans="1:10" s="109" customFormat="1" ht="15" customHeight="1">
      <c r="A663" s="110"/>
      <c r="B663" s="110"/>
      <c r="C663" s="110">
        <v>4222</v>
      </c>
      <c r="D663" s="85" t="s">
        <v>1303</v>
      </c>
      <c r="E663" s="85"/>
      <c r="F663" s="85"/>
      <c r="G663" s="85"/>
      <c r="H663" s="132"/>
      <c r="I663" s="173" t="e">
        <f t="shared" si="32"/>
        <v>#DIV/0!</v>
      </c>
      <c r="J663" s="173" t="e">
        <f t="shared" si="33"/>
        <v>#DIV/0!</v>
      </c>
    </row>
    <row r="664" spans="1:10" s="109" customFormat="1" ht="15" customHeight="1">
      <c r="A664" s="110"/>
      <c r="B664" s="110"/>
      <c r="C664" s="110">
        <v>4223</v>
      </c>
      <c r="D664" s="85" t="s">
        <v>1311</v>
      </c>
      <c r="E664" s="85"/>
      <c r="F664" s="85"/>
      <c r="G664" s="85"/>
      <c r="H664" s="132"/>
      <c r="I664" s="173" t="e">
        <f t="shared" si="32"/>
        <v>#DIV/0!</v>
      </c>
      <c r="J664" s="173" t="e">
        <f t="shared" si="33"/>
        <v>#DIV/0!</v>
      </c>
    </row>
    <row r="665" spans="1:10" s="109" customFormat="1" ht="15" customHeight="1">
      <c r="A665" s="110"/>
      <c r="B665" s="110"/>
      <c r="C665" s="110">
        <v>4224</v>
      </c>
      <c r="D665" s="85" t="s">
        <v>1312</v>
      </c>
      <c r="E665" s="85"/>
      <c r="F665" s="85"/>
      <c r="G665" s="85"/>
      <c r="H665" s="132"/>
      <c r="I665" s="173" t="e">
        <f t="shared" si="32"/>
        <v>#DIV/0!</v>
      </c>
      <c r="J665" s="173" t="e">
        <f t="shared" si="33"/>
        <v>#DIV/0!</v>
      </c>
    </row>
    <row r="666" spans="1:10" s="109" customFormat="1" ht="15" customHeight="1">
      <c r="A666" s="110"/>
      <c r="B666" s="110"/>
      <c r="C666" s="110">
        <v>4225</v>
      </c>
      <c r="D666" s="85" t="s">
        <v>1396</v>
      </c>
      <c r="E666" s="85"/>
      <c r="F666" s="85"/>
      <c r="G666" s="85"/>
      <c r="H666" s="132"/>
      <c r="I666" s="173" t="e">
        <f t="shared" si="32"/>
        <v>#DIV/0!</v>
      </c>
      <c r="J666" s="173" t="e">
        <f t="shared" si="33"/>
        <v>#DIV/0!</v>
      </c>
    </row>
    <row r="667" spans="1:10" s="109" customFormat="1" ht="15" customHeight="1">
      <c r="A667" s="110"/>
      <c r="B667" s="110"/>
      <c r="C667" s="110">
        <v>4233</v>
      </c>
      <c r="D667" s="85" t="s">
        <v>1359</v>
      </c>
      <c r="E667" s="85"/>
      <c r="F667" s="85"/>
      <c r="G667" s="85"/>
      <c r="H667" s="132"/>
      <c r="I667" s="173" t="e">
        <f t="shared" si="32"/>
        <v>#DIV/0!</v>
      </c>
      <c r="J667" s="173" t="e">
        <f t="shared" si="33"/>
        <v>#DIV/0!</v>
      </c>
    </row>
    <row r="668" spans="1:10" s="109" customFormat="1" ht="15" customHeight="1">
      <c r="A668" s="110"/>
      <c r="B668" s="110"/>
      <c r="C668" s="110">
        <v>4241</v>
      </c>
      <c r="D668" s="85" t="s">
        <v>1318</v>
      </c>
      <c r="E668" s="85"/>
      <c r="F668" s="85"/>
      <c r="G668" s="85"/>
      <c r="H668" s="132"/>
      <c r="I668" s="173" t="e">
        <f t="shared" si="32"/>
        <v>#DIV/0!</v>
      </c>
      <c r="J668" s="173" t="e">
        <f t="shared" si="33"/>
        <v>#DIV/0!</v>
      </c>
    </row>
    <row r="669" spans="1:10" s="109" customFormat="1" ht="15" customHeight="1">
      <c r="A669" s="110"/>
      <c r="B669" s="110"/>
      <c r="C669" s="110">
        <v>4262</v>
      </c>
      <c r="D669" s="85" t="s">
        <v>1411</v>
      </c>
      <c r="E669" s="85"/>
      <c r="F669" s="85"/>
      <c r="G669" s="85"/>
      <c r="H669" s="132"/>
      <c r="I669" s="173" t="e">
        <f t="shared" si="32"/>
        <v>#DIV/0!</v>
      </c>
      <c r="J669" s="173" t="e">
        <f t="shared" si="33"/>
        <v>#DIV/0!</v>
      </c>
    </row>
    <row r="670" spans="1:10" s="109" customFormat="1" ht="15" customHeight="1">
      <c r="A670" s="110"/>
      <c r="B670" s="110"/>
      <c r="C670" s="110">
        <v>4264</v>
      </c>
      <c r="D670" s="85" t="s">
        <v>1305</v>
      </c>
      <c r="E670" s="85"/>
      <c r="F670" s="85"/>
      <c r="G670" s="85"/>
      <c r="H670" s="132"/>
      <c r="I670" s="173" t="e">
        <f t="shared" si="32"/>
        <v>#DIV/0!</v>
      </c>
      <c r="J670" s="173" t="e">
        <f t="shared" si="33"/>
        <v>#DIV/0!</v>
      </c>
    </row>
    <row r="671" spans="1:10" s="109" customFormat="1" ht="15" customHeight="1">
      <c r="A671" s="110"/>
      <c r="B671" s="128">
        <v>45</v>
      </c>
      <c r="C671" s="128"/>
      <c r="D671" s="128" t="s">
        <v>1518</v>
      </c>
      <c r="E671" s="129">
        <f>E672</f>
        <v>0</v>
      </c>
      <c r="F671" s="129">
        <f>F672</f>
        <v>0</v>
      </c>
      <c r="G671" s="129">
        <f>G672</f>
        <v>0</v>
      </c>
      <c r="H671" s="132"/>
      <c r="I671" s="173" t="e">
        <f t="shared" si="32"/>
        <v>#DIV/0!</v>
      </c>
      <c r="J671" s="173" t="e">
        <f t="shared" si="33"/>
        <v>#DIV/0!</v>
      </c>
    </row>
    <row r="672" spans="1:10" s="109" customFormat="1" ht="16.8" customHeight="1">
      <c r="A672" s="110"/>
      <c r="B672" s="110"/>
      <c r="C672" s="110">
        <v>4521</v>
      </c>
      <c r="D672" s="85" t="s">
        <v>1427</v>
      </c>
      <c r="E672" s="85"/>
      <c r="F672" s="85">
        <v>0</v>
      </c>
      <c r="G672" s="85">
        <v>0</v>
      </c>
      <c r="H672" s="132">
        <v>0</v>
      </c>
      <c r="I672" s="173" t="e">
        <f t="shared" si="32"/>
        <v>#DIV/0!</v>
      </c>
      <c r="J672" s="173" t="e">
        <f t="shared" si="33"/>
        <v>#DIV/0!</v>
      </c>
    </row>
    <row r="673" spans="1:10" s="109" customFormat="1" ht="15" customHeight="1">
      <c r="A673" s="321" t="s">
        <v>1399</v>
      </c>
      <c r="B673" s="332"/>
      <c r="C673" s="332"/>
      <c r="D673" s="333"/>
      <c r="E673" s="169">
        <f>E674+E685</f>
        <v>0</v>
      </c>
      <c r="F673" s="169">
        <f>F674+F685</f>
        <v>0</v>
      </c>
      <c r="G673" s="169">
        <f>G674+G685</f>
        <v>0</v>
      </c>
      <c r="H673" s="205">
        <f>H674+H685</f>
        <v>0</v>
      </c>
      <c r="I673" s="170" t="e">
        <f t="shared" si="32"/>
        <v>#DIV/0!</v>
      </c>
      <c r="J673" s="170" t="e">
        <f t="shared" si="33"/>
        <v>#DIV/0!</v>
      </c>
    </row>
    <row r="674" spans="1:10" s="109" customFormat="1" ht="15" customHeight="1">
      <c r="A674" s="128">
        <v>3</v>
      </c>
      <c r="B674" s="110"/>
      <c r="C674" s="53"/>
      <c r="D674" s="53" t="s">
        <v>1358</v>
      </c>
      <c r="E674" s="82">
        <f>E675+E679</f>
        <v>0</v>
      </c>
      <c r="F674" s="82">
        <f>F675+F679</f>
        <v>0</v>
      </c>
      <c r="G674" s="82">
        <f>G675+G679</f>
        <v>0</v>
      </c>
      <c r="H674" s="111">
        <f>H675+H679</f>
        <v>0</v>
      </c>
      <c r="I674" s="172" t="e">
        <f t="shared" si="32"/>
        <v>#DIV/0!</v>
      </c>
      <c r="J674" s="172" t="e">
        <f t="shared" si="33"/>
        <v>#DIV/0!</v>
      </c>
    </row>
    <row r="675" spans="1:10" s="109" customFormat="1" ht="15" customHeight="1">
      <c r="A675" s="110"/>
      <c r="B675" s="128">
        <v>31</v>
      </c>
      <c r="C675" s="53"/>
      <c r="D675" s="53" t="s">
        <v>1320</v>
      </c>
      <c r="E675" s="82">
        <f>SUM(E676:E678)</f>
        <v>0</v>
      </c>
      <c r="F675" s="82">
        <f>SUM(F676:F678)</f>
        <v>0</v>
      </c>
      <c r="G675" s="82">
        <f>SUM(G676:G678)</f>
        <v>0</v>
      </c>
      <c r="H675" s="111">
        <f>SUM(H676:H678)</f>
        <v>0</v>
      </c>
      <c r="I675" s="172" t="e">
        <f t="shared" si="32"/>
        <v>#DIV/0!</v>
      </c>
      <c r="J675" s="172" t="e">
        <f t="shared" si="33"/>
        <v>#DIV/0!</v>
      </c>
    </row>
    <row r="676" spans="1:10" s="109" customFormat="1" ht="15" customHeight="1">
      <c r="A676" s="110"/>
      <c r="B676" s="110"/>
      <c r="C676" s="110">
        <v>3111</v>
      </c>
      <c r="D676" s="85" t="s">
        <v>1397</v>
      </c>
      <c r="E676" s="85"/>
      <c r="F676" s="85"/>
      <c r="G676" s="85"/>
      <c r="H676" s="132"/>
      <c r="I676" s="173" t="e">
        <f t="shared" si="32"/>
        <v>#DIV/0!</v>
      </c>
      <c r="J676" s="173" t="e">
        <f t="shared" si="33"/>
        <v>#DIV/0!</v>
      </c>
    </row>
    <row r="677" spans="1:10" s="109" customFormat="1" ht="15" customHeight="1">
      <c r="A677" s="110"/>
      <c r="B677" s="110"/>
      <c r="C677" s="110">
        <v>3132</v>
      </c>
      <c r="D677" s="85" t="s">
        <v>1356</v>
      </c>
      <c r="E677" s="85"/>
      <c r="F677" s="85"/>
      <c r="G677" s="85"/>
      <c r="H677" s="132"/>
      <c r="I677" s="173" t="e">
        <f t="shared" si="32"/>
        <v>#DIV/0!</v>
      </c>
      <c r="J677" s="173" t="e">
        <f t="shared" si="33"/>
        <v>#DIV/0!</v>
      </c>
    </row>
    <row r="678" spans="1:10" s="109" customFormat="1" ht="15" customHeight="1">
      <c r="A678" s="110"/>
      <c r="B678" s="110"/>
      <c r="C678" s="110">
        <v>3133</v>
      </c>
      <c r="D678" s="85" t="s">
        <v>1398</v>
      </c>
      <c r="E678" s="85"/>
      <c r="F678" s="85"/>
      <c r="G678" s="85"/>
      <c r="H678" s="132"/>
      <c r="I678" s="173" t="e">
        <f t="shared" si="32"/>
        <v>#DIV/0!</v>
      </c>
      <c r="J678" s="173" t="e">
        <f t="shared" si="33"/>
        <v>#DIV/0!</v>
      </c>
    </row>
    <row r="679" spans="1:10" s="109" customFormat="1" ht="15" customHeight="1">
      <c r="A679" s="110"/>
      <c r="B679" s="128">
        <v>32</v>
      </c>
      <c r="C679" s="128"/>
      <c r="D679" s="128" t="s">
        <v>1323</v>
      </c>
      <c r="E679" s="129">
        <f>SUM(E680:E684)</f>
        <v>0</v>
      </c>
      <c r="F679" s="129">
        <f>SUM(F680:F684)</f>
        <v>0</v>
      </c>
      <c r="G679" s="129">
        <f>SUM(G680:G684)</f>
        <v>0</v>
      </c>
      <c r="H679" s="130">
        <f>SUM(H680:H684)</f>
        <v>0</v>
      </c>
      <c r="I679" s="173" t="e">
        <f t="shared" si="32"/>
        <v>#DIV/0!</v>
      </c>
      <c r="J679" s="173" t="e">
        <f t="shared" si="33"/>
        <v>#DIV/0!</v>
      </c>
    </row>
    <row r="680" spans="1:10" s="109" customFormat="1" ht="15" customHeight="1">
      <c r="A680" s="110"/>
      <c r="B680" s="110"/>
      <c r="C680" s="110">
        <v>3211</v>
      </c>
      <c r="D680" s="85" t="s">
        <v>1264</v>
      </c>
      <c r="E680" s="85"/>
      <c r="F680" s="85"/>
      <c r="G680" s="85"/>
      <c r="H680" s="132"/>
      <c r="I680" s="173" t="e">
        <f t="shared" si="32"/>
        <v>#DIV/0!</v>
      </c>
      <c r="J680" s="173" t="e">
        <f t="shared" si="33"/>
        <v>#DIV/0!</v>
      </c>
    </row>
    <row r="681" spans="1:10" s="109" customFormat="1" ht="15" customHeight="1">
      <c r="A681" s="110"/>
      <c r="B681" s="110"/>
      <c r="C681" s="110">
        <v>3222</v>
      </c>
      <c r="D681" s="85" t="s">
        <v>1268</v>
      </c>
      <c r="E681" s="85"/>
      <c r="F681" s="85"/>
      <c r="G681" s="85"/>
      <c r="H681" s="132"/>
      <c r="I681" s="173" t="e">
        <f t="shared" si="32"/>
        <v>#DIV/0!</v>
      </c>
      <c r="J681" s="173" t="e">
        <f t="shared" si="33"/>
        <v>#DIV/0!</v>
      </c>
    </row>
    <row r="682" spans="1:10" s="109" customFormat="1" ht="15" customHeight="1">
      <c r="A682" s="110"/>
      <c r="B682" s="110"/>
      <c r="C682" s="110">
        <v>3232</v>
      </c>
      <c r="D682" s="85" t="s">
        <v>1273</v>
      </c>
      <c r="E682" s="85"/>
      <c r="F682" s="85"/>
      <c r="G682" s="85"/>
      <c r="H682" s="132"/>
      <c r="I682" s="173" t="e">
        <f t="shared" si="32"/>
        <v>#DIV/0!</v>
      </c>
      <c r="J682" s="173" t="e">
        <f t="shared" si="33"/>
        <v>#DIV/0!</v>
      </c>
    </row>
    <row r="683" spans="1:10" s="109" customFormat="1" ht="15" customHeight="1">
      <c r="A683" s="110"/>
      <c r="B683" s="110"/>
      <c r="C683" s="110">
        <v>3237</v>
      </c>
      <c r="D683" s="85" t="s">
        <v>1278</v>
      </c>
      <c r="E683" s="85"/>
      <c r="F683" s="85"/>
      <c r="G683" s="85"/>
      <c r="H683" s="132"/>
      <c r="I683" s="173" t="e">
        <f t="shared" si="32"/>
        <v>#DIV/0!</v>
      </c>
      <c r="J683" s="173" t="e">
        <f t="shared" si="33"/>
        <v>#DIV/0!</v>
      </c>
    </row>
    <row r="684" spans="1:10" s="109" customFormat="1" ht="15" customHeight="1">
      <c r="A684" s="110"/>
      <c r="B684" s="110"/>
      <c r="C684" s="110">
        <v>3293</v>
      </c>
      <c r="D684" s="85" t="s">
        <v>1298</v>
      </c>
      <c r="E684" s="85"/>
      <c r="F684" s="85"/>
      <c r="G684" s="85"/>
      <c r="H684" s="132"/>
      <c r="I684" s="173" t="e">
        <f t="shared" si="32"/>
        <v>#DIV/0!</v>
      </c>
      <c r="J684" s="173" t="e">
        <f t="shared" si="33"/>
        <v>#DIV/0!</v>
      </c>
    </row>
    <row r="685" spans="1:10" s="109" customFormat="1" ht="15" customHeight="1">
      <c r="A685" s="128">
        <v>4</v>
      </c>
      <c r="B685" s="110"/>
      <c r="C685" s="110"/>
      <c r="D685" s="128" t="s">
        <v>1345</v>
      </c>
      <c r="E685" s="129">
        <f>E686</f>
        <v>0</v>
      </c>
      <c r="F685" s="129">
        <f t="shared" ref="F685:H686" si="34">F686</f>
        <v>0</v>
      </c>
      <c r="G685" s="129">
        <f t="shared" si="34"/>
        <v>0</v>
      </c>
      <c r="H685" s="130">
        <f t="shared" si="34"/>
        <v>0</v>
      </c>
      <c r="I685" s="173" t="e">
        <f t="shared" si="32"/>
        <v>#DIV/0!</v>
      </c>
      <c r="J685" s="173" t="e">
        <f t="shared" si="33"/>
        <v>#DIV/0!</v>
      </c>
    </row>
    <row r="686" spans="1:10" s="109" customFormat="1" ht="15" customHeight="1">
      <c r="A686" s="110"/>
      <c r="B686" s="128">
        <v>42</v>
      </c>
      <c r="C686" s="110"/>
      <c r="D686" s="128" t="s">
        <v>1346</v>
      </c>
      <c r="E686" s="85">
        <f>E687</f>
        <v>0</v>
      </c>
      <c r="F686" s="85">
        <f t="shared" si="34"/>
        <v>0</v>
      </c>
      <c r="G686" s="85">
        <f t="shared" si="34"/>
        <v>0</v>
      </c>
      <c r="H686" s="132">
        <f t="shared" si="34"/>
        <v>0</v>
      </c>
      <c r="I686" s="173" t="e">
        <f t="shared" si="32"/>
        <v>#DIV/0!</v>
      </c>
      <c r="J686" s="173" t="e">
        <f t="shared" si="33"/>
        <v>#DIV/0!</v>
      </c>
    </row>
    <row r="687" spans="1:10" s="109" customFormat="1" ht="15" customHeight="1">
      <c r="A687" s="110"/>
      <c r="B687" s="110"/>
      <c r="C687" s="110">
        <v>4221</v>
      </c>
      <c r="D687" s="85" t="s">
        <v>1287</v>
      </c>
      <c r="E687" s="85"/>
      <c r="F687" s="85"/>
      <c r="G687" s="85"/>
      <c r="H687" s="132"/>
      <c r="I687" s="173" t="e">
        <f t="shared" si="32"/>
        <v>#DIV/0!</v>
      </c>
      <c r="J687" s="173" t="e">
        <f t="shared" si="33"/>
        <v>#DIV/0!</v>
      </c>
    </row>
    <row r="688" spans="1:10" s="109" customFormat="1" ht="15" customHeight="1">
      <c r="A688" s="321" t="s">
        <v>1667</v>
      </c>
      <c r="B688" s="332"/>
      <c r="C688" s="332"/>
      <c r="D688" s="333"/>
      <c r="E688" s="169">
        <f>E689+E722</f>
        <v>24405</v>
      </c>
      <c r="F688" s="169">
        <f>F689+F722</f>
        <v>35310.903178711262</v>
      </c>
      <c r="G688" s="169">
        <f>G689+G722</f>
        <v>16051</v>
      </c>
      <c r="H688" s="205">
        <f>H689+H722</f>
        <v>17446.32</v>
      </c>
      <c r="I688" s="170">
        <f t="shared" si="32"/>
        <v>71.486662569145665</v>
      </c>
      <c r="J688" s="170">
        <f t="shared" si="33"/>
        <v>108.69304093202916</v>
      </c>
    </row>
    <row r="689" spans="1:10" s="109" customFormat="1" ht="15" customHeight="1">
      <c r="A689" s="128">
        <v>3</v>
      </c>
      <c r="B689" s="110"/>
      <c r="C689" s="53"/>
      <c r="D689" s="53" t="s">
        <v>1358</v>
      </c>
      <c r="E689" s="82">
        <f>E690+E695+E713+E715+E718+E720</f>
        <v>24405</v>
      </c>
      <c r="F689" s="82">
        <f>F690+F695+F713+F715+F718+F720</f>
        <v>35310.903178711262</v>
      </c>
      <c r="G689" s="82">
        <f>G690+G695+G713+G715+G718+G720</f>
        <v>16051</v>
      </c>
      <c r="H689" s="111">
        <f>H690+H695+H713+H715+H718+H720</f>
        <v>17446.32</v>
      </c>
      <c r="I689" s="172">
        <f t="shared" si="32"/>
        <v>71.486662569145665</v>
      </c>
      <c r="J689" s="172">
        <f t="shared" si="33"/>
        <v>108.69304093202916</v>
      </c>
    </row>
    <row r="690" spans="1:10" s="109" customFormat="1" ht="15" customHeight="1">
      <c r="A690" s="110"/>
      <c r="B690" s="128">
        <v>31</v>
      </c>
      <c r="C690" s="53"/>
      <c r="D690" s="53" t="s">
        <v>1320</v>
      </c>
      <c r="E690" s="82">
        <f>SUM(E691:E694)</f>
        <v>9261</v>
      </c>
      <c r="F690" s="82">
        <f>SUM(F691:F694)</f>
        <v>11088.990643042007</v>
      </c>
      <c r="G690" s="82">
        <f>SUM(G691:G694)</f>
        <v>26</v>
      </c>
      <c r="H690" s="111">
        <f>SUM(H691:H694)</f>
        <v>25.54</v>
      </c>
      <c r="I690" s="172">
        <f t="shared" si="32"/>
        <v>0.27578015333117373</v>
      </c>
      <c r="J690" s="172">
        <f t="shared" si="33"/>
        <v>98.230769230769226</v>
      </c>
    </row>
    <row r="691" spans="1:10" s="109" customFormat="1" ht="15" customHeight="1">
      <c r="A691" s="110"/>
      <c r="B691" s="110"/>
      <c r="C691" s="110">
        <v>3111</v>
      </c>
      <c r="D691" s="85" t="s">
        <v>1397</v>
      </c>
      <c r="E691" s="85">
        <v>7823</v>
      </c>
      <c r="F691" s="85">
        <v>9290.596589023824</v>
      </c>
      <c r="G691" s="85">
        <v>22</v>
      </c>
      <c r="H691" s="132">
        <v>21.93</v>
      </c>
      <c r="I691" s="173">
        <f t="shared" si="32"/>
        <v>0.28032724018918576</v>
      </c>
      <c r="J691" s="173">
        <f t="shared" si="33"/>
        <v>99.681818181818187</v>
      </c>
    </row>
    <row r="692" spans="1:10" s="109" customFormat="1" ht="15" customHeight="1">
      <c r="A692" s="110"/>
      <c r="B692" s="110"/>
      <c r="C692" s="110">
        <v>3112</v>
      </c>
      <c r="D692" s="85" t="s">
        <v>1569</v>
      </c>
      <c r="E692" s="85">
        <v>147</v>
      </c>
      <c r="F692" s="85">
        <v>265.44561682925212</v>
      </c>
      <c r="G692" s="85"/>
      <c r="H692" s="132"/>
      <c r="I692" s="173">
        <f t="shared" si="32"/>
        <v>0</v>
      </c>
      <c r="J692" s="173" t="e">
        <f t="shared" si="33"/>
        <v>#DIV/0!</v>
      </c>
    </row>
    <row r="693" spans="1:10" s="109" customFormat="1" ht="15" customHeight="1">
      <c r="A693" s="110"/>
      <c r="B693" s="110"/>
      <c r="C693" s="110">
        <v>3132</v>
      </c>
      <c r="D693" s="85" t="s">
        <v>1356</v>
      </c>
      <c r="E693" s="85">
        <v>1291</v>
      </c>
      <c r="F693" s="85">
        <v>1532.9484371889309</v>
      </c>
      <c r="G693" s="85">
        <v>4</v>
      </c>
      <c r="H693" s="132">
        <v>3.61</v>
      </c>
      <c r="I693" s="173">
        <f t="shared" si="32"/>
        <v>0.2796281951975213</v>
      </c>
      <c r="J693" s="173">
        <f t="shared" si="33"/>
        <v>90.25</v>
      </c>
    </row>
    <row r="694" spans="1:10" s="109" customFormat="1" ht="15" customHeight="1">
      <c r="A694" s="110"/>
      <c r="B694" s="110"/>
      <c r="C694" s="110">
        <v>3133</v>
      </c>
      <c r="D694" s="85" t="s">
        <v>1398</v>
      </c>
      <c r="E694" s="85"/>
      <c r="F694" s="85">
        <v>0</v>
      </c>
      <c r="G694" s="85">
        <v>0</v>
      </c>
      <c r="H694" s="132"/>
      <c r="I694" s="173" t="e">
        <f t="shared" si="32"/>
        <v>#DIV/0!</v>
      </c>
      <c r="J694" s="173" t="e">
        <f t="shared" si="33"/>
        <v>#DIV/0!</v>
      </c>
    </row>
    <row r="695" spans="1:10" s="109" customFormat="1" ht="15" customHeight="1">
      <c r="A695" s="110"/>
      <c r="B695" s="128">
        <v>32</v>
      </c>
      <c r="C695" s="110"/>
      <c r="D695" s="128" t="s">
        <v>1323</v>
      </c>
      <c r="E695" s="129">
        <f>SUM(E696:E712)</f>
        <v>4666</v>
      </c>
      <c r="F695" s="129">
        <f>SUM(F696:F712)</f>
        <v>23226.491472559559</v>
      </c>
      <c r="G695" s="129">
        <f>SUM(G696:G712)</f>
        <v>16025</v>
      </c>
      <c r="H695" s="130">
        <f>SUM(H696:H712)</f>
        <v>17420.78</v>
      </c>
      <c r="I695" s="173">
        <f t="shared" si="32"/>
        <v>373.35576510930133</v>
      </c>
      <c r="J695" s="173">
        <f t="shared" si="33"/>
        <v>108.710015600624</v>
      </c>
    </row>
    <row r="696" spans="1:10" s="109" customFormat="1" ht="15" customHeight="1">
      <c r="A696" s="110"/>
      <c r="B696" s="110"/>
      <c r="C696" s="110">
        <v>3211</v>
      </c>
      <c r="D696" s="85" t="s">
        <v>1314</v>
      </c>
      <c r="E696" s="85">
        <v>3699</v>
      </c>
      <c r="F696" s="85">
        <v>3318.0702103656513</v>
      </c>
      <c r="G696" s="85">
        <v>10200</v>
      </c>
      <c r="H696" s="132">
        <v>10216.209999999999</v>
      </c>
      <c r="I696" s="173">
        <f t="shared" si="32"/>
        <v>276.1884293052176</v>
      </c>
      <c r="J696" s="173">
        <f t="shared" si="33"/>
        <v>100.15892156862745</v>
      </c>
    </row>
    <row r="697" spans="1:10" s="109" customFormat="1" ht="15" customHeight="1">
      <c r="A697" s="110"/>
      <c r="B697" s="110"/>
      <c r="C697" s="110">
        <v>3212</v>
      </c>
      <c r="D697" s="85" t="s">
        <v>1265</v>
      </c>
      <c r="E697" s="85"/>
      <c r="F697" s="85">
        <v>0</v>
      </c>
      <c r="G697" s="85">
        <v>0</v>
      </c>
      <c r="H697" s="132"/>
      <c r="I697" s="173" t="e">
        <f t="shared" si="32"/>
        <v>#DIV/0!</v>
      </c>
      <c r="J697" s="173" t="e">
        <f t="shared" si="33"/>
        <v>#DIV/0!</v>
      </c>
    </row>
    <row r="698" spans="1:10" s="109" customFormat="1" ht="15" customHeight="1">
      <c r="A698" s="110"/>
      <c r="B698" s="110"/>
      <c r="C698" s="110">
        <v>3213</v>
      </c>
      <c r="D698" s="85" t="s">
        <v>1266</v>
      </c>
      <c r="E698" s="85">
        <v>409</v>
      </c>
      <c r="F698" s="85">
        <v>0</v>
      </c>
      <c r="G698" s="85">
        <v>625</v>
      </c>
      <c r="H698" s="132">
        <v>775.62</v>
      </c>
      <c r="I698" s="173">
        <f t="shared" si="32"/>
        <v>189.63814180929094</v>
      </c>
      <c r="J698" s="173">
        <f t="shared" si="33"/>
        <v>124.09920000000001</v>
      </c>
    </row>
    <row r="699" spans="1:10" s="109" customFormat="1" ht="15" customHeight="1">
      <c r="A699" s="110"/>
      <c r="B699" s="110"/>
      <c r="C699" s="110">
        <v>3221</v>
      </c>
      <c r="D699" s="85" t="s">
        <v>1267</v>
      </c>
      <c r="E699" s="85">
        <v>0</v>
      </c>
      <c r="F699" s="85">
        <v>0</v>
      </c>
      <c r="G699" s="85">
        <v>0</v>
      </c>
      <c r="H699" s="132"/>
      <c r="I699" s="173" t="e">
        <f t="shared" si="32"/>
        <v>#DIV/0!</v>
      </c>
      <c r="J699" s="173" t="e">
        <f t="shared" si="33"/>
        <v>#DIV/0!</v>
      </c>
    </row>
    <row r="700" spans="1:10" s="109" customFormat="1" ht="15" customHeight="1">
      <c r="A700" s="110"/>
      <c r="B700" s="110"/>
      <c r="C700" s="110">
        <v>3223</v>
      </c>
      <c r="D700" s="85" t="s">
        <v>1269</v>
      </c>
      <c r="E700" s="85">
        <v>0</v>
      </c>
      <c r="F700" s="85">
        <v>0</v>
      </c>
      <c r="G700" s="85">
        <v>0</v>
      </c>
      <c r="H700" s="132"/>
      <c r="I700" s="173" t="e">
        <f t="shared" si="32"/>
        <v>#DIV/0!</v>
      </c>
      <c r="J700" s="173" t="e">
        <f t="shared" si="33"/>
        <v>#DIV/0!</v>
      </c>
    </row>
    <row r="701" spans="1:10" s="109" customFormat="1" ht="15" customHeight="1">
      <c r="A701" s="110"/>
      <c r="B701" s="110"/>
      <c r="C701" s="110">
        <v>3224</v>
      </c>
      <c r="D701" s="85" t="s">
        <v>1413</v>
      </c>
      <c r="E701" s="85"/>
      <c r="F701" s="85">
        <v>19908.421262193908</v>
      </c>
      <c r="G701" s="85"/>
      <c r="H701" s="132"/>
      <c r="I701" s="173" t="e">
        <f t="shared" si="32"/>
        <v>#DIV/0!</v>
      </c>
      <c r="J701" s="173" t="e">
        <f t="shared" si="33"/>
        <v>#DIV/0!</v>
      </c>
    </row>
    <row r="702" spans="1:10" s="109" customFormat="1" ht="15" customHeight="1">
      <c r="A702" s="110"/>
      <c r="B702" s="110"/>
      <c r="C702" s="110">
        <v>3231</v>
      </c>
      <c r="D702" s="85" t="s">
        <v>1272</v>
      </c>
      <c r="E702" s="85"/>
      <c r="F702" s="85">
        <v>0</v>
      </c>
      <c r="G702" s="85">
        <v>0</v>
      </c>
      <c r="H702" s="132"/>
      <c r="I702" s="173" t="e">
        <f t="shared" si="32"/>
        <v>#DIV/0!</v>
      </c>
      <c r="J702" s="173" t="e">
        <f t="shared" si="33"/>
        <v>#DIV/0!</v>
      </c>
    </row>
    <row r="703" spans="1:10" s="109" customFormat="1" ht="15" customHeight="1">
      <c r="A703" s="110"/>
      <c r="B703" s="110"/>
      <c r="C703" s="110">
        <v>3232</v>
      </c>
      <c r="D703" s="85" t="s">
        <v>1273</v>
      </c>
      <c r="E703" s="85"/>
      <c r="F703" s="85">
        <v>0</v>
      </c>
      <c r="G703" s="85">
        <v>700</v>
      </c>
      <c r="H703" s="132">
        <v>2303.5700000000002</v>
      </c>
      <c r="I703" s="173" t="e">
        <f t="shared" si="32"/>
        <v>#DIV/0!</v>
      </c>
      <c r="J703" s="173">
        <f t="shared" si="33"/>
        <v>329.0814285714286</v>
      </c>
    </row>
    <row r="704" spans="1:10" s="109" customFormat="1" ht="15" customHeight="1">
      <c r="A704" s="110"/>
      <c r="B704" s="110"/>
      <c r="C704" s="110">
        <v>3233</v>
      </c>
      <c r="D704" s="85" t="s">
        <v>1274</v>
      </c>
      <c r="E704" s="85"/>
      <c r="F704" s="85">
        <v>0</v>
      </c>
      <c r="G704" s="85">
        <v>0</v>
      </c>
      <c r="H704" s="132"/>
      <c r="I704" s="173" t="e">
        <f t="shared" si="32"/>
        <v>#DIV/0!</v>
      </c>
      <c r="J704" s="173" t="e">
        <f t="shared" si="33"/>
        <v>#DIV/0!</v>
      </c>
    </row>
    <row r="705" spans="1:10" s="109" customFormat="1" ht="15" customHeight="1">
      <c r="A705" s="110"/>
      <c r="B705" s="110"/>
      <c r="C705" s="110">
        <v>3235</v>
      </c>
      <c r="D705" s="85" t="s">
        <v>1276</v>
      </c>
      <c r="E705" s="85"/>
      <c r="F705" s="85">
        <v>0</v>
      </c>
      <c r="G705" s="85">
        <v>0</v>
      </c>
      <c r="H705" s="132"/>
      <c r="I705" s="173" t="e">
        <f t="shared" si="32"/>
        <v>#DIV/0!</v>
      </c>
      <c r="J705" s="173" t="e">
        <f t="shared" si="33"/>
        <v>#DIV/0!</v>
      </c>
    </row>
    <row r="706" spans="1:10" s="109" customFormat="1" ht="15" customHeight="1">
      <c r="A706" s="110"/>
      <c r="B706" s="110"/>
      <c r="C706" s="110">
        <v>3237</v>
      </c>
      <c r="D706" s="85" t="s">
        <v>1278</v>
      </c>
      <c r="E706" s="85"/>
      <c r="F706" s="85">
        <v>0</v>
      </c>
      <c r="G706" s="85">
        <v>1000</v>
      </c>
      <c r="H706" s="132">
        <v>838.05</v>
      </c>
      <c r="I706" s="173" t="e">
        <f t="shared" si="32"/>
        <v>#DIV/0!</v>
      </c>
      <c r="J706" s="173">
        <f t="shared" si="33"/>
        <v>83.804999999999993</v>
      </c>
    </row>
    <row r="707" spans="1:10" s="109" customFormat="1" ht="15" customHeight="1">
      <c r="A707" s="110"/>
      <c r="B707" s="110"/>
      <c r="C707" s="110">
        <v>3239</v>
      </c>
      <c r="D707" s="85" t="s">
        <v>1280</v>
      </c>
      <c r="E707" s="85"/>
      <c r="F707" s="85">
        <v>0</v>
      </c>
      <c r="G707" s="85">
        <v>100</v>
      </c>
      <c r="H707" s="132">
        <v>86.19</v>
      </c>
      <c r="I707" s="173" t="e">
        <f t="shared" si="32"/>
        <v>#DIV/0!</v>
      </c>
      <c r="J707" s="173">
        <f t="shared" si="33"/>
        <v>86.19</v>
      </c>
    </row>
    <row r="708" spans="1:10" s="109" customFormat="1" ht="15" customHeight="1">
      <c r="A708" s="110"/>
      <c r="B708" s="110"/>
      <c r="C708" s="110">
        <v>3241</v>
      </c>
      <c r="D708" s="85" t="s">
        <v>1350</v>
      </c>
      <c r="E708" s="85"/>
      <c r="F708" s="85">
        <v>0</v>
      </c>
      <c r="G708" s="85">
        <v>1000</v>
      </c>
      <c r="H708" s="132">
        <v>531.91999999999996</v>
      </c>
      <c r="I708" s="173" t="e">
        <f t="shared" si="32"/>
        <v>#DIV/0!</v>
      </c>
      <c r="J708" s="173">
        <f t="shared" si="33"/>
        <v>53.191999999999993</v>
      </c>
    </row>
    <row r="709" spans="1:10" s="109" customFormat="1" ht="15" customHeight="1">
      <c r="A709" s="110"/>
      <c r="B709" s="110"/>
      <c r="C709" s="110">
        <v>3293</v>
      </c>
      <c r="D709" s="85" t="s">
        <v>1298</v>
      </c>
      <c r="E709" s="85">
        <v>133</v>
      </c>
      <c r="F709" s="85">
        <v>0</v>
      </c>
      <c r="G709" s="85">
        <v>2400</v>
      </c>
      <c r="H709" s="132">
        <v>2369.2199999999998</v>
      </c>
      <c r="I709" s="173">
        <f t="shared" si="32"/>
        <v>1781.3684210526314</v>
      </c>
      <c r="J709" s="173">
        <f t="shared" si="33"/>
        <v>98.717499999999987</v>
      </c>
    </row>
    <row r="710" spans="1:10" s="109" customFormat="1" ht="15" customHeight="1">
      <c r="A710" s="110"/>
      <c r="B710" s="110"/>
      <c r="C710" s="110">
        <v>3294</v>
      </c>
      <c r="D710" s="85" t="s">
        <v>1283</v>
      </c>
      <c r="E710" s="85"/>
      <c r="F710" s="85">
        <v>0</v>
      </c>
      <c r="G710" s="85">
        <v>0</v>
      </c>
      <c r="H710" s="132">
        <v>300</v>
      </c>
      <c r="I710" s="173" t="e">
        <f t="shared" ref="I710:I773" si="35">H710/E710*100</f>
        <v>#DIV/0!</v>
      </c>
      <c r="J710" s="173" t="e">
        <f t="shared" ref="J710:J773" si="36">H710/G710*100</f>
        <v>#DIV/0!</v>
      </c>
    </row>
    <row r="711" spans="1:10" s="109" customFormat="1" ht="15" customHeight="1">
      <c r="A711" s="110"/>
      <c r="B711" s="110"/>
      <c r="C711" s="110">
        <v>3295</v>
      </c>
      <c r="D711" s="85" t="s">
        <v>1284</v>
      </c>
      <c r="E711" s="85"/>
      <c r="F711" s="85">
        <v>0</v>
      </c>
      <c r="G711" s="85">
        <v>0</v>
      </c>
      <c r="H711" s="132"/>
      <c r="I711" s="173" t="e">
        <f t="shared" si="35"/>
        <v>#DIV/0!</v>
      </c>
      <c r="J711" s="173" t="e">
        <f t="shared" si="36"/>
        <v>#DIV/0!</v>
      </c>
    </row>
    <row r="712" spans="1:10" s="109" customFormat="1" ht="15" customHeight="1">
      <c r="A712" s="110"/>
      <c r="B712" s="110"/>
      <c r="C712" s="110">
        <v>3299</v>
      </c>
      <c r="D712" s="85" t="s">
        <v>1285</v>
      </c>
      <c r="E712" s="85">
        <v>425</v>
      </c>
      <c r="F712" s="85">
        <v>0</v>
      </c>
      <c r="G712" s="85">
        <v>0</v>
      </c>
      <c r="H712" s="132"/>
      <c r="I712" s="173">
        <f t="shared" si="35"/>
        <v>0</v>
      </c>
      <c r="J712" s="173" t="e">
        <f t="shared" si="36"/>
        <v>#DIV/0!</v>
      </c>
    </row>
    <row r="713" spans="1:10" s="109" customFormat="1" ht="15" customHeight="1">
      <c r="A713" s="110"/>
      <c r="B713" s="128">
        <v>34</v>
      </c>
      <c r="C713" s="110"/>
      <c r="D713" s="128" t="s">
        <v>1343</v>
      </c>
      <c r="E713" s="129">
        <f>E714</f>
        <v>0</v>
      </c>
      <c r="F713" s="129">
        <f>F714</f>
        <v>0</v>
      </c>
      <c r="G713" s="129">
        <f>G714</f>
        <v>0</v>
      </c>
      <c r="H713" s="130">
        <f>H714</f>
        <v>0</v>
      </c>
      <c r="I713" s="173" t="e">
        <f t="shared" si="35"/>
        <v>#DIV/0!</v>
      </c>
      <c r="J713" s="173" t="e">
        <f t="shared" si="36"/>
        <v>#DIV/0!</v>
      </c>
    </row>
    <row r="714" spans="1:10" s="109" customFormat="1" ht="15.75" customHeight="1">
      <c r="A714" s="110"/>
      <c r="B714" s="110"/>
      <c r="C714" s="110">
        <v>3432</v>
      </c>
      <c r="D714" s="175" t="s">
        <v>1299</v>
      </c>
      <c r="E714" s="85"/>
      <c r="F714" s="85">
        <v>0</v>
      </c>
      <c r="G714" s="85">
        <v>0</v>
      </c>
      <c r="H714" s="132"/>
      <c r="I714" s="173" t="e">
        <f t="shared" si="35"/>
        <v>#DIV/0!</v>
      </c>
      <c r="J714" s="173" t="e">
        <f t="shared" si="36"/>
        <v>#DIV/0!</v>
      </c>
    </row>
    <row r="715" spans="1:10" s="109" customFormat="1" ht="15.75" customHeight="1">
      <c r="A715" s="110"/>
      <c r="B715" s="128">
        <v>36</v>
      </c>
      <c r="C715" s="110"/>
      <c r="D715" s="128" t="s">
        <v>1391</v>
      </c>
      <c r="E715" s="129">
        <f>SUM(E716:E717)</f>
        <v>10464</v>
      </c>
      <c r="F715" s="129">
        <f>SUM(F716:F717)</f>
        <v>0</v>
      </c>
      <c r="G715" s="129">
        <f>SUM(G716:G717)</f>
        <v>0</v>
      </c>
      <c r="H715" s="130">
        <f>SUM(H716:H717)</f>
        <v>0</v>
      </c>
      <c r="I715" s="173">
        <f t="shared" si="35"/>
        <v>0</v>
      </c>
      <c r="J715" s="173" t="e">
        <f t="shared" si="36"/>
        <v>#DIV/0!</v>
      </c>
    </row>
    <row r="716" spans="1:10" s="109" customFormat="1" ht="16.5" customHeight="1">
      <c r="A716" s="110"/>
      <c r="B716" s="110"/>
      <c r="C716" s="110">
        <v>3611</v>
      </c>
      <c r="D716" s="175" t="s">
        <v>1572</v>
      </c>
      <c r="E716" s="85">
        <v>10464</v>
      </c>
      <c r="F716" s="85">
        <v>0</v>
      </c>
      <c r="G716" s="85">
        <v>0</v>
      </c>
      <c r="H716" s="132"/>
      <c r="I716" s="173">
        <f t="shared" si="35"/>
        <v>0</v>
      </c>
      <c r="J716" s="173" t="e">
        <f t="shared" si="36"/>
        <v>#DIV/0!</v>
      </c>
    </row>
    <row r="717" spans="1:10" s="109" customFormat="1" ht="16.5" customHeight="1">
      <c r="A717" s="110"/>
      <c r="B717" s="110"/>
      <c r="C717" s="110">
        <v>3691</v>
      </c>
      <c r="D717" s="175" t="s">
        <v>1416</v>
      </c>
      <c r="E717" s="85"/>
      <c r="F717" s="85">
        <v>0</v>
      </c>
      <c r="G717" s="85">
        <v>0</v>
      </c>
      <c r="H717" s="132"/>
      <c r="I717" s="173" t="e">
        <f t="shared" si="35"/>
        <v>#DIV/0!</v>
      </c>
      <c r="J717" s="173" t="e">
        <f t="shared" si="36"/>
        <v>#DIV/0!</v>
      </c>
    </row>
    <row r="718" spans="1:10" s="109" customFormat="1" ht="16.5" customHeight="1">
      <c r="A718" s="110"/>
      <c r="B718" s="128">
        <v>37</v>
      </c>
      <c r="C718" s="110"/>
      <c r="D718" s="128" t="s">
        <v>1353</v>
      </c>
      <c r="E718" s="129">
        <f>E719</f>
        <v>14</v>
      </c>
      <c r="F718" s="129">
        <f>F719</f>
        <v>995.4210631096953</v>
      </c>
      <c r="G718" s="129">
        <f>G719</f>
        <v>0</v>
      </c>
      <c r="H718" s="130">
        <f>H719</f>
        <v>0</v>
      </c>
      <c r="I718" s="173">
        <f t="shared" si="35"/>
        <v>0</v>
      </c>
      <c r="J718" s="173" t="e">
        <f t="shared" si="36"/>
        <v>#DIV/0!</v>
      </c>
    </row>
    <row r="719" spans="1:10" s="109" customFormat="1" ht="15" customHeight="1">
      <c r="A719" s="110"/>
      <c r="B719" s="110"/>
      <c r="C719" s="110">
        <v>3721</v>
      </c>
      <c r="D719" s="85" t="s">
        <v>1389</v>
      </c>
      <c r="E719" s="85">
        <v>14</v>
      </c>
      <c r="F719" s="85">
        <v>995.4210631096953</v>
      </c>
      <c r="G719" s="85"/>
      <c r="H719" s="132"/>
      <c r="I719" s="173">
        <f t="shared" si="35"/>
        <v>0</v>
      </c>
      <c r="J719" s="173" t="e">
        <f t="shared" si="36"/>
        <v>#DIV/0!</v>
      </c>
    </row>
    <row r="720" spans="1:10" s="109" customFormat="1" ht="15" customHeight="1">
      <c r="A720" s="110"/>
      <c r="B720" s="128">
        <v>38</v>
      </c>
      <c r="C720" s="110"/>
      <c r="D720" s="128" t="s">
        <v>1352</v>
      </c>
      <c r="E720" s="129">
        <f>E721</f>
        <v>0</v>
      </c>
      <c r="F720" s="129">
        <f>F721</f>
        <v>0</v>
      </c>
      <c r="G720" s="129">
        <f>G721</f>
        <v>0</v>
      </c>
      <c r="H720" s="130">
        <f>H721</f>
        <v>0</v>
      </c>
      <c r="I720" s="173" t="e">
        <f t="shared" si="35"/>
        <v>#DIV/0!</v>
      </c>
      <c r="J720" s="173" t="e">
        <f t="shared" si="36"/>
        <v>#DIV/0!</v>
      </c>
    </row>
    <row r="721" spans="1:10" s="109" customFormat="1" ht="15" customHeight="1">
      <c r="A721" s="110"/>
      <c r="B721" s="110"/>
      <c r="C721" s="110">
        <v>3811</v>
      </c>
      <c r="D721" s="85" t="s">
        <v>1309</v>
      </c>
      <c r="E721" s="85"/>
      <c r="F721" s="85"/>
      <c r="G721" s="85"/>
      <c r="H721" s="132"/>
      <c r="I721" s="173" t="e">
        <f t="shared" si="35"/>
        <v>#DIV/0!</v>
      </c>
      <c r="J721" s="173" t="e">
        <f t="shared" si="36"/>
        <v>#DIV/0!</v>
      </c>
    </row>
    <row r="722" spans="1:10" s="109" customFormat="1" ht="15" customHeight="1">
      <c r="A722" s="128">
        <v>4</v>
      </c>
      <c r="B722" s="110"/>
      <c r="C722" s="110"/>
      <c r="D722" s="128" t="s">
        <v>1345</v>
      </c>
      <c r="E722" s="129">
        <f>E723</f>
        <v>0</v>
      </c>
      <c r="F722" s="129">
        <f t="shared" ref="F722:H723" si="37">F723</f>
        <v>0</v>
      </c>
      <c r="G722" s="129">
        <f t="shared" si="37"/>
        <v>0</v>
      </c>
      <c r="H722" s="130">
        <f t="shared" si="37"/>
        <v>0</v>
      </c>
      <c r="I722" s="173" t="e">
        <f t="shared" si="35"/>
        <v>#DIV/0!</v>
      </c>
      <c r="J722" s="173" t="e">
        <f t="shared" si="36"/>
        <v>#DIV/0!</v>
      </c>
    </row>
    <row r="723" spans="1:10" s="109" customFormat="1" ht="15" customHeight="1">
      <c r="A723" s="110"/>
      <c r="B723" s="128">
        <v>41</v>
      </c>
      <c r="C723" s="110"/>
      <c r="D723" s="128" t="s">
        <v>1355</v>
      </c>
      <c r="E723" s="129">
        <f>E724</f>
        <v>0</v>
      </c>
      <c r="F723" s="129">
        <f t="shared" si="37"/>
        <v>0</v>
      </c>
      <c r="G723" s="129">
        <f t="shared" si="37"/>
        <v>0</v>
      </c>
      <c r="H723" s="130">
        <f t="shared" si="37"/>
        <v>0</v>
      </c>
      <c r="I723" s="173" t="e">
        <f t="shared" si="35"/>
        <v>#DIV/0!</v>
      </c>
      <c r="J723" s="173" t="e">
        <f t="shared" si="36"/>
        <v>#DIV/0!</v>
      </c>
    </row>
    <row r="724" spans="1:10" s="109" customFormat="1" ht="15" customHeight="1">
      <c r="A724" s="110"/>
      <c r="B724" s="110"/>
      <c r="C724" s="110">
        <v>4123</v>
      </c>
      <c r="D724" s="85" t="s">
        <v>1310</v>
      </c>
      <c r="E724" s="85"/>
      <c r="F724" s="85"/>
      <c r="G724" s="85"/>
      <c r="H724" s="132"/>
      <c r="I724" s="173" t="e">
        <f t="shared" si="35"/>
        <v>#DIV/0!</v>
      </c>
      <c r="J724" s="173" t="e">
        <f t="shared" si="36"/>
        <v>#DIV/0!</v>
      </c>
    </row>
    <row r="725" spans="1:10" s="109" customFormat="1" ht="15" customHeight="1">
      <c r="A725" s="110"/>
      <c r="B725" s="128">
        <v>42</v>
      </c>
      <c r="C725" s="110"/>
      <c r="D725" s="128" t="s">
        <v>1346</v>
      </c>
      <c r="E725" s="129">
        <f>SUM(E726:E730)</f>
        <v>0</v>
      </c>
      <c r="F725" s="129">
        <f>SUM(F726:F730)</f>
        <v>0</v>
      </c>
      <c r="G725" s="129">
        <f>SUM(G726:G730)</f>
        <v>0</v>
      </c>
      <c r="H725" s="130">
        <f>SUM(H726:H730)</f>
        <v>0</v>
      </c>
      <c r="I725" s="173" t="e">
        <f t="shared" si="35"/>
        <v>#DIV/0!</v>
      </c>
      <c r="J725" s="173" t="e">
        <f t="shared" si="36"/>
        <v>#DIV/0!</v>
      </c>
    </row>
    <row r="726" spans="1:10" s="109" customFormat="1" ht="15" customHeight="1">
      <c r="A726" s="110"/>
      <c r="B726" s="110"/>
      <c r="C726" s="110">
        <v>4221</v>
      </c>
      <c r="D726" s="85" t="s">
        <v>1287</v>
      </c>
      <c r="E726" s="85"/>
      <c r="F726" s="85"/>
      <c r="G726" s="85"/>
      <c r="H726" s="132"/>
      <c r="I726" s="173" t="e">
        <f t="shared" si="35"/>
        <v>#DIV/0!</v>
      </c>
      <c r="J726" s="173" t="e">
        <f t="shared" si="36"/>
        <v>#DIV/0!</v>
      </c>
    </row>
    <row r="727" spans="1:10" s="109" customFormat="1" ht="15" customHeight="1">
      <c r="A727" s="110"/>
      <c r="B727" s="110"/>
      <c r="C727" s="110">
        <v>4222</v>
      </c>
      <c r="D727" s="85" t="s">
        <v>1303</v>
      </c>
      <c r="E727" s="85"/>
      <c r="F727" s="85"/>
      <c r="G727" s="85"/>
      <c r="H727" s="132"/>
      <c r="I727" s="173" t="e">
        <f t="shared" si="35"/>
        <v>#DIV/0!</v>
      </c>
      <c r="J727" s="173" t="e">
        <f t="shared" si="36"/>
        <v>#DIV/0!</v>
      </c>
    </row>
    <row r="728" spans="1:10" s="109" customFormat="1" ht="15" customHeight="1">
      <c r="A728" s="110"/>
      <c r="B728" s="110"/>
      <c r="C728" s="110">
        <v>4224</v>
      </c>
      <c r="D728" s="85" t="s">
        <v>1312</v>
      </c>
      <c r="E728" s="85"/>
      <c r="F728" s="85"/>
      <c r="G728" s="85"/>
      <c r="H728" s="132"/>
      <c r="I728" s="173" t="e">
        <f t="shared" si="35"/>
        <v>#DIV/0!</v>
      </c>
      <c r="J728" s="173" t="e">
        <f t="shared" si="36"/>
        <v>#DIV/0!</v>
      </c>
    </row>
    <row r="729" spans="1:10" s="109" customFormat="1" ht="15" customHeight="1">
      <c r="A729" s="110"/>
      <c r="B729" s="110"/>
      <c r="C729" s="110">
        <v>4227</v>
      </c>
      <c r="D729" s="85" t="s">
        <v>1288</v>
      </c>
      <c r="E729" s="85"/>
      <c r="F729" s="85"/>
      <c r="G729" s="85"/>
      <c r="H729" s="132"/>
      <c r="I729" s="173" t="e">
        <f t="shared" si="35"/>
        <v>#DIV/0!</v>
      </c>
      <c r="J729" s="173" t="e">
        <f t="shared" si="36"/>
        <v>#DIV/0!</v>
      </c>
    </row>
    <row r="730" spans="1:10" s="109" customFormat="1" ht="15" customHeight="1">
      <c r="A730" s="110"/>
      <c r="B730" s="110"/>
      <c r="C730" s="110">
        <v>4241</v>
      </c>
      <c r="D730" s="85" t="s">
        <v>1304</v>
      </c>
      <c r="E730" s="85"/>
      <c r="F730" s="85"/>
      <c r="G730" s="85"/>
      <c r="H730" s="132"/>
      <c r="I730" s="173" t="e">
        <f t="shared" si="35"/>
        <v>#DIV/0!</v>
      </c>
      <c r="J730" s="173" t="e">
        <f t="shared" si="36"/>
        <v>#DIV/0!</v>
      </c>
    </row>
    <row r="731" spans="1:10" s="109" customFormat="1" ht="15" customHeight="1">
      <c r="A731" s="321" t="s">
        <v>522</v>
      </c>
      <c r="B731" s="332"/>
      <c r="C731" s="332"/>
      <c r="D731" s="333"/>
      <c r="E731" s="169">
        <f>E732+E744</f>
        <v>19952</v>
      </c>
      <c r="F731" s="169">
        <f>F732+F744</f>
        <v>1990.8421262193906</v>
      </c>
      <c r="G731" s="169">
        <f>G732+G744</f>
        <v>2655</v>
      </c>
      <c r="H731" s="205">
        <f>H732+H744</f>
        <v>663.61</v>
      </c>
      <c r="I731" s="170">
        <f t="shared" si="35"/>
        <v>3.3260324779470731</v>
      </c>
      <c r="J731" s="170">
        <f t="shared" si="36"/>
        <v>24.994726930320152</v>
      </c>
    </row>
    <row r="732" spans="1:10" s="109" customFormat="1" ht="15" customHeight="1">
      <c r="A732" s="128">
        <v>3</v>
      </c>
      <c r="B732" s="110"/>
      <c r="C732" s="53"/>
      <c r="D732" s="53" t="s">
        <v>1358</v>
      </c>
      <c r="E732" s="82">
        <f>E733+E742</f>
        <v>13316</v>
      </c>
      <c r="F732" s="82">
        <f>F733+F742</f>
        <v>0</v>
      </c>
      <c r="G732" s="82">
        <f>G733+G742</f>
        <v>664</v>
      </c>
      <c r="H732" s="111">
        <f>H733+H742</f>
        <v>663.61</v>
      </c>
      <c r="I732" s="172">
        <f t="shared" si="35"/>
        <v>4.9835536197056181</v>
      </c>
      <c r="J732" s="172">
        <f t="shared" si="36"/>
        <v>99.941265060240966</v>
      </c>
    </row>
    <row r="733" spans="1:10" s="109" customFormat="1" ht="15" customHeight="1">
      <c r="A733" s="110"/>
      <c r="B733" s="128">
        <v>32</v>
      </c>
      <c r="C733" s="53"/>
      <c r="D733" s="53" t="s">
        <v>1320</v>
      </c>
      <c r="E733" s="82">
        <f>SUM(E734:E741)</f>
        <v>13316</v>
      </c>
      <c r="F733" s="82">
        <f>SUM(F734:F741)</f>
        <v>0</v>
      </c>
      <c r="G733" s="82">
        <f>SUM(G734:G741)</f>
        <v>664</v>
      </c>
      <c r="H733" s="111">
        <f>SUM(H734:H741)</f>
        <v>663.61</v>
      </c>
      <c r="I733" s="172">
        <f t="shared" si="35"/>
        <v>4.9835536197056181</v>
      </c>
      <c r="J733" s="172">
        <f t="shared" si="36"/>
        <v>99.941265060240966</v>
      </c>
    </row>
    <row r="734" spans="1:10" s="109" customFormat="1" ht="15" customHeight="1">
      <c r="A734" s="110"/>
      <c r="B734" s="110"/>
      <c r="C734" s="110">
        <v>3211</v>
      </c>
      <c r="D734" s="85" t="s">
        <v>1264</v>
      </c>
      <c r="E734" s="85"/>
      <c r="F734" s="85"/>
      <c r="G734" s="85">
        <v>664</v>
      </c>
      <c r="H734" s="132">
        <v>663.61</v>
      </c>
      <c r="I734" s="173" t="e">
        <f t="shared" si="35"/>
        <v>#DIV/0!</v>
      </c>
      <c r="J734" s="173">
        <f t="shared" si="36"/>
        <v>99.941265060240966</v>
      </c>
    </row>
    <row r="735" spans="1:10" s="109" customFormat="1" ht="15" customHeight="1">
      <c r="A735" s="110"/>
      <c r="B735" s="110"/>
      <c r="C735" s="110">
        <v>3224</v>
      </c>
      <c r="D735" s="85" t="s">
        <v>1413</v>
      </c>
      <c r="E735" s="85">
        <v>1991</v>
      </c>
      <c r="F735" s="85"/>
      <c r="G735" s="85"/>
      <c r="H735" s="132"/>
      <c r="I735" s="173">
        <f t="shared" si="35"/>
        <v>0</v>
      </c>
      <c r="J735" s="173" t="e">
        <f t="shared" si="36"/>
        <v>#DIV/0!</v>
      </c>
    </row>
    <row r="736" spans="1:10" s="109" customFormat="1" ht="15" customHeight="1">
      <c r="A736" s="110"/>
      <c r="B736" s="110"/>
      <c r="C736" s="110">
        <v>3231</v>
      </c>
      <c r="D736" s="85" t="s">
        <v>1272</v>
      </c>
      <c r="E736" s="85">
        <v>1974</v>
      </c>
      <c r="F736" s="85"/>
      <c r="G736" s="85"/>
      <c r="H736" s="132"/>
      <c r="I736" s="173">
        <f t="shared" si="35"/>
        <v>0</v>
      </c>
      <c r="J736" s="173" t="e">
        <f t="shared" si="36"/>
        <v>#DIV/0!</v>
      </c>
    </row>
    <row r="737" spans="1:10" s="109" customFormat="1" ht="15" customHeight="1">
      <c r="A737" s="110"/>
      <c r="B737" s="110"/>
      <c r="C737" s="110">
        <v>3235</v>
      </c>
      <c r="D737" s="85" t="s">
        <v>1276</v>
      </c>
      <c r="E737" s="85"/>
      <c r="F737" s="85"/>
      <c r="G737" s="85"/>
      <c r="H737" s="132"/>
      <c r="I737" s="173" t="e">
        <f t="shared" si="35"/>
        <v>#DIV/0!</v>
      </c>
      <c r="J737" s="173" t="e">
        <f t="shared" si="36"/>
        <v>#DIV/0!</v>
      </c>
    </row>
    <row r="738" spans="1:10" s="109" customFormat="1" ht="15" customHeight="1">
      <c r="A738" s="110"/>
      <c r="B738" s="110"/>
      <c r="C738" s="110">
        <v>3237</v>
      </c>
      <c r="D738" s="85" t="s">
        <v>1278</v>
      </c>
      <c r="E738" s="85"/>
      <c r="F738" s="85"/>
      <c r="G738" s="85"/>
      <c r="H738" s="132"/>
      <c r="I738" s="173" t="e">
        <f t="shared" si="35"/>
        <v>#DIV/0!</v>
      </c>
      <c r="J738" s="173" t="e">
        <f t="shared" si="36"/>
        <v>#DIV/0!</v>
      </c>
    </row>
    <row r="739" spans="1:10" s="109" customFormat="1" ht="15" customHeight="1">
      <c r="A739" s="110"/>
      <c r="B739" s="110"/>
      <c r="C739" s="110">
        <v>3239</v>
      </c>
      <c r="D739" s="85" t="s">
        <v>1280</v>
      </c>
      <c r="E739" s="85">
        <v>597</v>
      </c>
      <c r="F739" s="85"/>
      <c r="G739" s="85"/>
      <c r="H739" s="132"/>
      <c r="I739" s="173">
        <f t="shared" si="35"/>
        <v>0</v>
      </c>
      <c r="J739" s="173" t="e">
        <f t="shared" si="36"/>
        <v>#DIV/0!</v>
      </c>
    </row>
    <row r="740" spans="1:10" s="109" customFormat="1" ht="15" customHeight="1">
      <c r="A740" s="110"/>
      <c r="B740" s="110"/>
      <c r="C740" s="110">
        <v>3293</v>
      </c>
      <c r="D740" s="85" t="s">
        <v>1298</v>
      </c>
      <c r="E740" s="85"/>
      <c r="F740" s="85"/>
      <c r="G740" s="85"/>
      <c r="H740" s="132"/>
      <c r="I740" s="173" t="e">
        <f t="shared" si="35"/>
        <v>#DIV/0!</v>
      </c>
      <c r="J740" s="173" t="e">
        <f t="shared" si="36"/>
        <v>#DIV/0!</v>
      </c>
    </row>
    <row r="741" spans="1:10" s="109" customFormat="1" ht="15" customHeight="1">
      <c r="A741" s="110"/>
      <c r="B741" s="110"/>
      <c r="C741" s="110">
        <v>3299</v>
      </c>
      <c r="D741" s="85" t="s">
        <v>1285</v>
      </c>
      <c r="E741" s="85">
        <v>8754</v>
      </c>
      <c r="F741" s="85"/>
      <c r="G741" s="85"/>
      <c r="H741" s="132"/>
      <c r="I741" s="173">
        <f t="shared" si="35"/>
        <v>0</v>
      </c>
      <c r="J741" s="173" t="e">
        <f t="shared" si="36"/>
        <v>#DIV/0!</v>
      </c>
    </row>
    <row r="742" spans="1:10" s="109" customFormat="1" ht="15" customHeight="1">
      <c r="A742" s="110"/>
      <c r="B742" s="128">
        <v>38</v>
      </c>
      <c r="C742" s="110"/>
      <c r="D742" s="128" t="s">
        <v>1352</v>
      </c>
      <c r="E742" s="129">
        <f>E743</f>
        <v>0</v>
      </c>
      <c r="F742" s="129">
        <f>F743</f>
        <v>0</v>
      </c>
      <c r="G742" s="129">
        <f>G743</f>
        <v>0</v>
      </c>
      <c r="H742" s="130">
        <f>H743</f>
        <v>0</v>
      </c>
      <c r="I742" s="173" t="e">
        <f t="shared" si="35"/>
        <v>#DIV/0!</v>
      </c>
      <c r="J742" s="173" t="e">
        <f t="shared" si="36"/>
        <v>#DIV/0!</v>
      </c>
    </row>
    <row r="743" spans="1:10" s="109" customFormat="1" ht="15" customHeight="1">
      <c r="A743" s="110"/>
      <c r="B743" s="110"/>
      <c r="C743" s="110">
        <v>3812</v>
      </c>
      <c r="D743" s="85" t="s">
        <v>1404</v>
      </c>
      <c r="E743" s="85"/>
      <c r="F743" s="85"/>
      <c r="G743" s="85"/>
      <c r="H743" s="132"/>
      <c r="I743" s="173" t="e">
        <f t="shared" si="35"/>
        <v>#DIV/0!</v>
      </c>
      <c r="J743" s="173" t="e">
        <f t="shared" si="36"/>
        <v>#DIV/0!</v>
      </c>
    </row>
    <row r="744" spans="1:10" s="109" customFormat="1" ht="15" customHeight="1">
      <c r="A744" s="128">
        <v>4</v>
      </c>
      <c r="B744" s="110"/>
      <c r="C744" s="110"/>
      <c r="D744" s="128" t="s">
        <v>1345</v>
      </c>
      <c r="E744" s="129">
        <f>E745</f>
        <v>6636</v>
      </c>
      <c r="F744" s="129">
        <f>F745</f>
        <v>1990.8421262193906</v>
      </c>
      <c r="G744" s="129">
        <f>G745</f>
        <v>1991</v>
      </c>
      <c r="H744" s="130">
        <f>H745</f>
        <v>0</v>
      </c>
      <c r="I744" s="173">
        <f t="shared" si="35"/>
        <v>0</v>
      </c>
      <c r="J744" s="173">
        <f t="shared" si="36"/>
        <v>0</v>
      </c>
    </row>
    <row r="745" spans="1:10" s="109" customFormat="1" ht="15" customHeight="1">
      <c r="A745" s="110"/>
      <c r="B745" s="128">
        <v>42</v>
      </c>
      <c r="C745" s="110"/>
      <c r="D745" s="128" t="s">
        <v>1346</v>
      </c>
      <c r="E745" s="129">
        <f>SUM(E746:E748)</f>
        <v>6636</v>
      </c>
      <c r="F745" s="129">
        <f>SUM(F746:F748)</f>
        <v>1990.8421262193906</v>
      </c>
      <c r="G745" s="129">
        <f>SUM(G746:G748)</f>
        <v>1991</v>
      </c>
      <c r="H745" s="130">
        <f>SUM(H746:H748)</f>
        <v>0</v>
      </c>
      <c r="I745" s="173">
        <f t="shared" si="35"/>
        <v>0</v>
      </c>
      <c r="J745" s="173">
        <f t="shared" si="36"/>
        <v>0</v>
      </c>
    </row>
    <row r="746" spans="1:10" s="109" customFormat="1" ht="15" customHeight="1">
      <c r="A746" s="110"/>
      <c r="B746" s="110"/>
      <c r="C746" s="110">
        <v>4221</v>
      </c>
      <c r="D746" s="85" t="s">
        <v>1287</v>
      </c>
      <c r="E746" s="85">
        <v>6636</v>
      </c>
      <c r="F746" s="85">
        <v>1990.8421262193906</v>
      </c>
      <c r="G746" s="85">
        <v>1991</v>
      </c>
      <c r="H746" s="132"/>
      <c r="I746" s="173">
        <f t="shared" si="35"/>
        <v>0</v>
      </c>
      <c r="J746" s="173">
        <f t="shared" si="36"/>
        <v>0</v>
      </c>
    </row>
    <row r="747" spans="1:10" s="109" customFormat="1" ht="15" customHeight="1">
      <c r="A747" s="110"/>
      <c r="B747" s="110"/>
      <c r="C747" s="110">
        <v>4241</v>
      </c>
      <c r="D747" s="85" t="s">
        <v>1304</v>
      </c>
      <c r="E747" s="85"/>
      <c r="F747" s="85"/>
      <c r="G747" s="85"/>
      <c r="H747" s="132"/>
      <c r="I747" s="173" t="e">
        <f t="shared" si="35"/>
        <v>#DIV/0!</v>
      </c>
      <c r="J747" s="173" t="e">
        <f t="shared" si="36"/>
        <v>#DIV/0!</v>
      </c>
    </row>
    <row r="748" spans="1:10" s="109" customFormat="1" ht="15" customHeight="1">
      <c r="A748" s="110"/>
      <c r="B748" s="110"/>
      <c r="C748" s="110">
        <v>4244</v>
      </c>
      <c r="D748" s="85" t="s">
        <v>1592</v>
      </c>
      <c r="E748" s="85"/>
      <c r="F748" s="85"/>
      <c r="G748" s="85"/>
      <c r="H748" s="132"/>
      <c r="I748" s="173" t="e">
        <f t="shared" si="35"/>
        <v>#DIV/0!</v>
      </c>
      <c r="J748" s="173" t="e">
        <f t="shared" si="36"/>
        <v>#DIV/0!</v>
      </c>
    </row>
    <row r="749" spans="1:10" s="109" customFormat="1" ht="15" customHeight="1">
      <c r="A749" s="321" t="s">
        <v>738</v>
      </c>
      <c r="B749" s="332"/>
      <c r="C749" s="332"/>
      <c r="D749" s="333"/>
      <c r="E749" s="169">
        <f>E750</f>
        <v>3558</v>
      </c>
      <c r="F749" s="169">
        <f t="shared" ref="F749:H750" si="38">F750</f>
        <v>796.33685048775624</v>
      </c>
      <c r="G749" s="169">
        <f t="shared" si="38"/>
        <v>722</v>
      </c>
      <c r="H749" s="205">
        <f t="shared" si="38"/>
        <v>548.94999999999982</v>
      </c>
      <c r="I749" s="170">
        <f t="shared" si="35"/>
        <v>15.428611579539062</v>
      </c>
      <c r="J749" s="170">
        <f t="shared" si="36"/>
        <v>76.031855955678637</v>
      </c>
    </row>
    <row r="750" spans="1:10" s="109" customFormat="1" ht="15" customHeight="1">
      <c r="A750" s="128">
        <v>4</v>
      </c>
      <c r="B750" s="110"/>
      <c r="C750" s="53"/>
      <c r="D750" s="53" t="s">
        <v>1345</v>
      </c>
      <c r="E750" s="82">
        <f>E751</f>
        <v>3558</v>
      </c>
      <c r="F750" s="82">
        <f t="shared" si="38"/>
        <v>796.33685048775624</v>
      </c>
      <c r="G750" s="82">
        <f t="shared" si="38"/>
        <v>722</v>
      </c>
      <c r="H750" s="111">
        <f t="shared" si="38"/>
        <v>548.94999999999982</v>
      </c>
      <c r="I750" s="172">
        <f t="shared" si="35"/>
        <v>15.428611579539062</v>
      </c>
      <c r="J750" s="172">
        <f t="shared" si="36"/>
        <v>76.031855955678637</v>
      </c>
    </row>
    <row r="751" spans="1:10" s="109" customFormat="1" ht="15" customHeight="1">
      <c r="A751" s="110"/>
      <c r="B751" s="128">
        <v>42</v>
      </c>
      <c r="C751" s="53"/>
      <c r="D751" s="53" t="s">
        <v>1346</v>
      </c>
      <c r="E751" s="82">
        <f>SUM(E752:E754)</f>
        <v>3558</v>
      </c>
      <c r="F751" s="82">
        <f>SUM(F752:F754)</f>
        <v>796.33685048775624</v>
      </c>
      <c r="G751" s="82">
        <f>SUM(G752:G754)</f>
        <v>722</v>
      </c>
      <c r="H751" s="111">
        <f>SUM(H752:H754)</f>
        <v>548.94999999999982</v>
      </c>
      <c r="I751" s="172">
        <f t="shared" si="35"/>
        <v>15.428611579539062</v>
      </c>
      <c r="J751" s="172">
        <f t="shared" si="36"/>
        <v>76.031855955678637</v>
      </c>
    </row>
    <row r="752" spans="1:10" s="109" customFormat="1" ht="15" customHeight="1">
      <c r="A752" s="110"/>
      <c r="B752" s="110"/>
      <c r="C752" s="110">
        <v>4221</v>
      </c>
      <c r="D752" s="85" t="s">
        <v>1287</v>
      </c>
      <c r="E752" s="85">
        <v>3558</v>
      </c>
      <c r="F752" s="85">
        <v>796.33685048775624</v>
      </c>
      <c r="G752" s="85">
        <v>722</v>
      </c>
      <c r="H752" s="132">
        <f>3736.45-1687.5-1500</f>
        <v>548.94999999999982</v>
      </c>
      <c r="I752" s="173">
        <f t="shared" si="35"/>
        <v>15.428611579539062</v>
      </c>
      <c r="J752" s="173">
        <f t="shared" si="36"/>
        <v>76.031855955678637</v>
      </c>
    </row>
    <row r="753" spans="1:10" s="109" customFormat="1" ht="15" customHeight="1">
      <c r="A753" s="110"/>
      <c r="B753" s="110"/>
      <c r="C753" s="110">
        <v>4227</v>
      </c>
      <c r="D753" s="85" t="s">
        <v>1288</v>
      </c>
      <c r="E753" s="85"/>
      <c r="F753" s="85"/>
      <c r="G753" s="85"/>
      <c r="H753" s="132"/>
      <c r="I753" s="173" t="e">
        <f t="shared" si="35"/>
        <v>#DIV/0!</v>
      </c>
      <c r="J753" s="173" t="e">
        <f t="shared" si="36"/>
        <v>#DIV/0!</v>
      </c>
    </row>
    <row r="754" spans="1:10" s="109" customFormat="1" ht="15" customHeight="1">
      <c r="A754" s="110"/>
      <c r="B754" s="110"/>
      <c r="C754" s="110">
        <v>4263</v>
      </c>
      <c r="D754" s="85" t="s">
        <v>1517</v>
      </c>
      <c r="E754" s="85"/>
      <c r="F754" s="85"/>
      <c r="G754" s="85"/>
      <c r="H754" s="132"/>
      <c r="I754" s="173" t="e">
        <f t="shared" si="35"/>
        <v>#DIV/0!</v>
      </c>
      <c r="J754" s="173" t="e">
        <f t="shared" si="36"/>
        <v>#DIV/0!</v>
      </c>
    </row>
    <row r="755" spans="1:10" s="109" customFormat="1" ht="30" customHeight="1">
      <c r="A755" s="321" t="s">
        <v>1641</v>
      </c>
      <c r="B755" s="332"/>
      <c r="C755" s="332"/>
      <c r="D755" s="333"/>
      <c r="E755" s="169">
        <f>E756+E778+E835+E865+E805</f>
        <v>30574</v>
      </c>
      <c r="F755" s="169">
        <f t="shared" ref="F755:H755" si="39">F756+F778+F835+F865+F805</f>
        <v>15263.122967681998</v>
      </c>
      <c r="G755" s="169">
        <f t="shared" si="39"/>
        <v>57286</v>
      </c>
      <c r="H755" s="205">
        <f t="shared" si="39"/>
        <v>44912.020000000004</v>
      </c>
      <c r="I755" s="170">
        <f t="shared" si="35"/>
        <v>146.89612088702822</v>
      </c>
      <c r="J755" s="170">
        <f t="shared" si="36"/>
        <v>78.39964389205042</v>
      </c>
    </row>
    <row r="756" spans="1:10" s="109" customFormat="1" ht="15" customHeight="1">
      <c r="A756" s="321" t="s">
        <v>1423</v>
      </c>
      <c r="B756" s="332"/>
      <c r="C756" s="332"/>
      <c r="D756" s="333"/>
      <c r="E756" s="89">
        <f>E757+E772</f>
        <v>714</v>
      </c>
      <c r="F756" s="89">
        <f>F757+F772</f>
        <v>0</v>
      </c>
      <c r="G756" s="89">
        <f>G757+G772</f>
        <v>2859</v>
      </c>
      <c r="H756" s="117">
        <f>H757+H772</f>
        <v>2873.48</v>
      </c>
      <c r="I756" s="171">
        <f t="shared" si="35"/>
        <v>402.44817927170874</v>
      </c>
      <c r="J756" s="171">
        <f t="shared" si="36"/>
        <v>100.50647079398391</v>
      </c>
    </row>
    <row r="757" spans="1:10" s="109" customFormat="1" ht="15" customHeight="1">
      <c r="A757" s="128">
        <v>3</v>
      </c>
      <c r="B757" s="110"/>
      <c r="C757" s="53"/>
      <c r="D757" s="53" t="s">
        <v>1358</v>
      </c>
      <c r="E757" s="82">
        <f>E758+E770</f>
        <v>714</v>
      </c>
      <c r="F757" s="82">
        <f>F758+F770</f>
        <v>0</v>
      </c>
      <c r="G757" s="82">
        <f>G758+G770</f>
        <v>1555</v>
      </c>
      <c r="H757" s="111">
        <f>H758+H770</f>
        <v>1569.73</v>
      </c>
      <c r="I757" s="172">
        <f t="shared" si="35"/>
        <v>219.85014005602238</v>
      </c>
      <c r="J757" s="172">
        <f t="shared" si="36"/>
        <v>100.94726688102892</v>
      </c>
    </row>
    <row r="758" spans="1:10" s="109" customFormat="1" ht="15" customHeight="1">
      <c r="A758" s="110"/>
      <c r="B758" s="128">
        <v>32</v>
      </c>
      <c r="C758" s="53"/>
      <c r="D758" s="53" t="s">
        <v>1320</v>
      </c>
      <c r="E758" s="82">
        <f>SUM(E759:E769)</f>
        <v>714</v>
      </c>
      <c r="F758" s="82">
        <f>SUM(F759:F769)</f>
        <v>0</v>
      </c>
      <c r="G758" s="82">
        <f>SUM(G759:G769)</f>
        <v>1555</v>
      </c>
      <c r="H758" s="111">
        <f>SUM(H759:H769)</f>
        <v>1569.73</v>
      </c>
      <c r="I758" s="172">
        <f t="shared" si="35"/>
        <v>219.85014005602238</v>
      </c>
      <c r="J758" s="172">
        <f t="shared" si="36"/>
        <v>100.94726688102892</v>
      </c>
    </row>
    <row r="759" spans="1:10" s="109" customFormat="1" ht="15" customHeight="1">
      <c r="A759" s="110"/>
      <c r="B759" s="110"/>
      <c r="C759" s="110">
        <v>3211</v>
      </c>
      <c r="D759" s="85" t="s">
        <v>1314</v>
      </c>
      <c r="E759" s="85">
        <v>594</v>
      </c>
      <c r="F759" s="85"/>
      <c r="G759" s="85">
        <v>700</v>
      </c>
      <c r="H759" s="132">
        <v>668.97</v>
      </c>
      <c r="I759" s="173">
        <f t="shared" si="35"/>
        <v>112.62121212121212</v>
      </c>
      <c r="J759" s="173">
        <f t="shared" si="36"/>
        <v>95.567142857142855</v>
      </c>
    </row>
    <row r="760" spans="1:10" s="109" customFormat="1" ht="15" customHeight="1">
      <c r="A760" s="110"/>
      <c r="B760" s="110"/>
      <c r="C760" s="110">
        <v>3213</v>
      </c>
      <c r="D760" s="85" t="s">
        <v>1266</v>
      </c>
      <c r="E760" s="85"/>
      <c r="F760" s="85"/>
      <c r="G760" s="85">
        <v>691</v>
      </c>
      <c r="H760" s="132">
        <v>691.68</v>
      </c>
      <c r="I760" s="173" t="e">
        <f t="shared" si="35"/>
        <v>#DIV/0!</v>
      </c>
      <c r="J760" s="173">
        <f t="shared" si="36"/>
        <v>100.09840810419681</v>
      </c>
    </row>
    <row r="761" spans="1:10" s="109" customFormat="1" ht="15" customHeight="1">
      <c r="A761" s="110"/>
      <c r="B761" s="110"/>
      <c r="C761" s="110">
        <v>3221</v>
      </c>
      <c r="D761" s="85" t="s">
        <v>1267</v>
      </c>
      <c r="E761" s="85">
        <v>120</v>
      </c>
      <c r="F761" s="85"/>
      <c r="G761" s="85">
        <v>56</v>
      </c>
      <c r="H761" s="132">
        <v>56.33</v>
      </c>
      <c r="I761" s="173">
        <f t="shared" si="35"/>
        <v>46.941666666666663</v>
      </c>
      <c r="J761" s="173">
        <f t="shared" si="36"/>
        <v>100.58928571428571</v>
      </c>
    </row>
    <row r="762" spans="1:10" s="109" customFormat="1" ht="15" customHeight="1">
      <c r="A762" s="110"/>
      <c r="B762" s="110"/>
      <c r="C762" s="110">
        <v>3222</v>
      </c>
      <c r="D762" s="85" t="s">
        <v>1268</v>
      </c>
      <c r="E762" s="85"/>
      <c r="F762" s="85"/>
      <c r="G762" s="85"/>
      <c r="H762" s="132"/>
      <c r="I762" s="173" t="e">
        <f t="shared" si="35"/>
        <v>#DIV/0!</v>
      </c>
      <c r="J762" s="173" t="e">
        <f t="shared" si="36"/>
        <v>#DIV/0!</v>
      </c>
    </row>
    <row r="763" spans="1:10" s="109" customFormat="1" ht="15" customHeight="1">
      <c r="A763" s="110"/>
      <c r="B763" s="110"/>
      <c r="C763" s="110">
        <v>3224</v>
      </c>
      <c r="D763" s="85" t="s">
        <v>1270</v>
      </c>
      <c r="E763" s="85"/>
      <c r="F763" s="85"/>
      <c r="G763" s="85"/>
      <c r="H763" s="132"/>
      <c r="I763" s="173" t="e">
        <f t="shared" si="35"/>
        <v>#DIV/0!</v>
      </c>
      <c r="J763" s="173" t="e">
        <f t="shared" si="36"/>
        <v>#DIV/0!</v>
      </c>
    </row>
    <row r="764" spans="1:10" s="109" customFormat="1" ht="15" customHeight="1">
      <c r="A764" s="110"/>
      <c r="B764" s="110"/>
      <c r="C764" s="110">
        <v>3227</v>
      </c>
      <c r="D764" s="85" t="s">
        <v>1579</v>
      </c>
      <c r="E764" s="85"/>
      <c r="F764" s="85"/>
      <c r="G764" s="85"/>
      <c r="H764" s="132"/>
      <c r="I764" s="173" t="e">
        <f t="shared" si="35"/>
        <v>#DIV/0!</v>
      </c>
      <c r="J764" s="173" t="e">
        <f t="shared" si="36"/>
        <v>#DIV/0!</v>
      </c>
    </row>
    <row r="765" spans="1:10" s="109" customFormat="1" ht="15" customHeight="1">
      <c r="A765" s="110"/>
      <c r="B765" s="110"/>
      <c r="C765" s="110">
        <v>3232</v>
      </c>
      <c r="D765" s="85" t="s">
        <v>1273</v>
      </c>
      <c r="E765" s="85"/>
      <c r="F765" s="85"/>
      <c r="G765" s="85"/>
      <c r="H765" s="132"/>
      <c r="I765" s="173" t="e">
        <f t="shared" si="35"/>
        <v>#DIV/0!</v>
      </c>
      <c r="J765" s="173" t="e">
        <f t="shared" si="36"/>
        <v>#DIV/0!</v>
      </c>
    </row>
    <row r="766" spans="1:10" s="109" customFormat="1" ht="15" customHeight="1">
      <c r="A766" s="110"/>
      <c r="B766" s="110"/>
      <c r="C766" s="110">
        <v>3235</v>
      </c>
      <c r="D766" s="85" t="s">
        <v>1276</v>
      </c>
      <c r="E766" s="85"/>
      <c r="F766" s="85"/>
      <c r="G766" s="85">
        <v>108</v>
      </c>
      <c r="H766" s="132">
        <v>152.75</v>
      </c>
      <c r="I766" s="173" t="e">
        <f t="shared" si="35"/>
        <v>#DIV/0!</v>
      </c>
      <c r="J766" s="173">
        <f t="shared" si="36"/>
        <v>141.43518518518519</v>
      </c>
    </row>
    <row r="767" spans="1:10" s="109" customFormat="1" ht="15" customHeight="1">
      <c r="A767" s="110"/>
      <c r="B767" s="110"/>
      <c r="C767" s="110">
        <v>3237</v>
      </c>
      <c r="D767" s="85" t="s">
        <v>1278</v>
      </c>
      <c r="E767" s="85"/>
      <c r="F767" s="85"/>
      <c r="G767" s="85"/>
      <c r="H767" s="132"/>
      <c r="I767" s="173" t="e">
        <f t="shared" si="35"/>
        <v>#DIV/0!</v>
      </c>
      <c r="J767" s="173" t="e">
        <f t="shared" si="36"/>
        <v>#DIV/0!</v>
      </c>
    </row>
    <row r="768" spans="1:10" s="109" customFormat="1" ht="15" customHeight="1">
      <c r="A768" s="110"/>
      <c r="B768" s="110"/>
      <c r="C768" s="110">
        <v>3239</v>
      </c>
      <c r="D768" s="85" t="s">
        <v>1280</v>
      </c>
      <c r="E768" s="85"/>
      <c r="F768" s="85"/>
      <c r="G768" s="85"/>
      <c r="H768" s="132"/>
      <c r="I768" s="173" t="e">
        <f t="shared" si="35"/>
        <v>#DIV/0!</v>
      </c>
      <c r="J768" s="173" t="e">
        <f t="shared" si="36"/>
        <v>#DIV/0!</v>
      </c>
    </row>
    <row r="769" spans="1:10" s="109" customFormat="1" ht="15" customHeight="1">
      <c r="A769" s="110"/>
      <c r="B769" s="110"/>
      <c r="C769" s="110">
        <v>3241</v>
      </c>
      <c r="D769" s="85" t="s">
        <v>1415</v>
      </c>
      <c r="E769" s="85"/>
      <c r="F769" s="85"/>
      <c r="G769" s="85"/>
      <c r="H769" s="132"/>
      <c r="I769" s="173" t="e">
        <f t="shared" si="35"/>
        <v>#DIV/0!</v>
      </c>
      <c r="J769" s="173" t="e">
        <f t="shared" si="36"/>
        <v>#DIV/0!</v>
      </c>
    </row>
    <row r="770" spans="1:10" s="109" customFormat="1" ht="15" customHeight="1">
      <c r="A770" s="110"/>
      <c r="B770" s="128">
        <v>34</v>
      </c>
      <c r="C770" s="110"/>
      <c r="D770" s="128" t="s">
        <v>1343</v>
      </c>
      <c r="E770" s="129">
        <f>E771</f>
        <v>0</v>
      </c>
      <c r="F770" s="129">
        <f>F771</f>
        <v>0</v>
      </c>
      <c r="G770" s="129">
        <f>G771</f>
        <v>0</v>
      </c>
      <c r="H770" s="130">
        <f>H771</f>
        <v>0</v>
      </c>
      <c r="I770" s="173" t="e">
        <f t="shared" si="35"/>
        <v>#DIV/0!</v>
      </c>
      <c r="J770" s="173" t="e">
        <f t="shared" si="36"/>
        <v>#DIV/0!</v>
      </c>
    </row>
    <row r="771" spans="1:10" s="109" customFormat="1" ht="15" customHeight="1">
      <c r="A771" s="110"/>
      <c r="B771" s="110"/>
      <c r="C771" s="110">
        <v>3431</v>
      </c>
      <c r="D771" s="85" t="s">
        <v>1286</v>
      </c>
      <c r="E771" s="85"/>
      <c r="F771" s="85"/>
      <c r="G771" s="85"/>
      <c r="H771" s="132"/>
      <c r="I771" s="173" t="e">
        <f t="shared" si="35"/>
        <v>#DIV/0!</v>
      </c>
      <c r="J771" s="173" t="e">
        <f t="shared" si="36"/>
        <v>#DIV/0!</v>
      </c>
    </row>
    <row r="772" spans="1:10" s="109" customFormat="1" ht="15" customHeight="1">
      <c r="A772" s="128">
        <v>4</v>
      </c>
      <c r="B772" s="110"/>
      <c r="C772" s="110"/>
      <c r="D772" s="128" t="s">
        <v>1345</v>
      </c>
      <c r="E772" s="129">
        <f>E773</f>
        <v>0</v>
      </c>
      <c r="F772" s="129">
        <f>F773</f>
        <v>0</v>
      </c>
      <c r="G772" s="129">
        <f>G773</f>
        <v>1304</v>
      </c>
      <c r="H772" s="130">
        <f>H773</f>
        <v>1303.75</v>
      </c>
      <c r="I772" s="173" t="e">
        <f t="shared" si="35"/>
        <v>#DIV/0!</v>
      </c>
      <c r="J772" s="173">
        <f t="shared" si="36"/>
        <v>99.980828220858896</v>
      </c>
    </row>
    <row r="773" spans="1:10" s="109" customFormat="1" ht="15" customHeight="1">
      <c r="A773" s="110"/>
      <c r="B773" s="128">
        <v>42</v>
      </c>
      <c r="C773" s="110"/>
      <c r="D773" s="128" t="s">
        <v>1346</v>
      </c>
      <c r="E773" s="129">
        <f>SUM(E774:E777)</f>
        <v>0</v>
      </c>
      <c r="F773" s="129">
        <f t="shared" ref="F773:H773" si="40">SUM(F774:F777)</f>
        <v>0</v>
      </c>
      <c r="G773" s="129">
        <f t="shared" si="40"/>
        <v>1304</v>
      </c>
      <c r="H773" s="130">
        <f t="shared" si="40"/>
        <v>1303.75</v>
      </c>
      <c r="I773" s="173" t="e">
        <f t="shared" si="35"/>
        <v>#DIV/0!</v>
      </c>
      <c r="J773" s="173">
        <f t="shared" si="36"/>
        <v>99.980828220858896</v>
      </c>
    </row>
    <row r="774" spans="1:10" s="109" customFormat="1" ht="15" customHeight="1">
      <c r="A774" s="110"/>
      <c r="B774" s="110"/>
      <c r="C774" s="110">
        <v>4221</v>
      </c>
      <c r="D774" s="85" t="s">
        <v>1287</v>
      </c>
      <c r="E774" s="85"/>
      <c r="F774" s="85"/>
      <c r="G774" s="85"/>
      <c r="H774" s="132"/>
      <c r="I774" s="173" t="e">
        <f t="shared" ref="I774:I837" si="41">H774/E774*100</f>
        <v>#DIV/0!</v>
      </c>
      <c r="J774" s="173" t="e">
        <f t="shared" ref="J774:J837" si="42">H774/G774*100</f>
        <v>#DIV/0!</v>
      </c>
    </row>
    <row r="775" spans="1:10" s="109" customFormat="1" ht="15" customHeight="1">
      <c r="A775" s="110"/>
      <c r="B775" s="110"/>
      <c r="C775" s="110">
        <v>4224</v>
      </c>
      <c r="D775" s="85" t="s">
        <v>1607</v>
      </c>
      <c r="E775" s="85"/>
      <c r="F775" s="85"/>
      <c r="G775" s="85">
        <v>1304</v>
      </c>
      <c r="H775" s="132">
        <v>1303.75</v>
      </c>
      <c r="I775" s="173" t="e">
        <f t="shared" si="41"/>
        <v>#DIV/0!</v>
      </c>
      <c r="J775" s="173">
        <f t="shared" si="42"/>
        <v>99.980828220858896</v>
      </c>
    </row>
    <row r="776" spans="1:10" s="109" customFormat="1" ht="15" customHeight="1">
      <c r="A776" s="110"/>
      <c r="B776" s="110"/>
      <c r="C776" s="110">
        <v>4227</v>
      </c>
      <c r="D776" s="85" t="s">
        <v>1288</v>
      </c>
      <c r="E776" s="85"/>
      <c r="F776" s="85"/>
      <c r="G776" s="85"/>
      <c r="H776" s="132"/>
      <c r="I776" s="173" t="e">
        <f t="shared" si="41"/>
        <v>#DIV/0!</v>
      </c>
      <c r="J776" s="173" t="e">
        <f t="shared" si="42"/>
        <v>#DIV/0!</v>
      </c>
    </row>
    <row r="777" spans="1:10" s="109" customFormat="1" ht="15" customHeight="1">
      <c r="A777" s="110"/>
      <c r="B777" s="110"/>
      <c r="C777" s="110">
        <v>4241</v>
      </c>
      <c r="D777" s="85" t="s">
        <v>1304</v>
      </c>
      <c r="E777" s="85"/>
      <c r="F777" s="85"/>
      <c r="G777" s="85"/>
      <c r="H777" s="132"/>
      <c r="I777" s="173" t="e">
        <f t="shared" si="41"/>
        <v>#DIV/0!</v>
      </c>
      <c r="J777" s="173" t="e">
        <f t="shared" si="42"/>
        <v>#DIV/0!</v>
      </c>
    </row>
    <row r="778" spans="1:10" s="109" customFormat="1" ht="27.75" customHeight="1">
      <c r="A778" s="321" t="s">
        <v>1424</v>
      </c>
      <c r="B778" s="332"/>
      <c r="C778" s="332"/>
      <c r="D778" s="333"/>
      <c r="E778" s="169">
        <f>E779+E798</f>
        <v>18406</v>
      </c>
      <c r="F778" s="169">
        <f>F779+F798</f>
        <v>15263.122967681998</v>
      </c>
      <c r="G778" s="169">
        <f>G779+G798</f>
        <v>13866</v>
      </c>
      <c r="H778" s="205">
        <f>H779+H798</f>
        <v>10216.040000000001</v>
      </c>
      <c r="I778" s="170">
        <f t="shared" si="41"/>
        <v>55.503857437792028</v>
      </c>
      <c r="J778" s="170">
        <f t="shared" si="42"/>
        <v>73.676907543631913</v>
      </c>
    </row>
    <row r="779" spans="1:10" s="109" customFormat="1" ht="22.2" customHeight="1">
      <c r="A779" s="128">
        <v>3</v>
      </c>
      <c r="B779" s="110"/>
      <c r="C779" s="53"/>
      <c r="D779" s="53" t="s">
        <v>1358</v>
      </c>
      <c r="E779" s="82">
        <f>E780+E796</f>
        <v>12456</v>
      </c>
      <c r="F779" s="82">
        <f>F780+F796</f>
        <v>14334.063308779616</v>
      </c>
      <c r="G779" s="82">
        <f>G780+G796</f>
        <v>8366</v>
      </c>
      <c r="H779" s="111">
        <f>H780+H796</f>
        <v>6378.2</v>
      </c>
      <c r="I779" s="172">
        <f t="shared" si="41"/>
        <v>51.205844572896595</v>
      </c>
      <c r="J779" s="172">
        <f t="shared" si="42"/>
        <v>76.239540999282809</v>
      </c>
    </row>
    <row r="780" spans="1:10" s="109" customFormat="1" ht="19.8" customHeight="1">
      <c r="A780" s="110"/>
      <c r="B780" s="128">
        <v>32</v>
      </c>
      <c r="C780" s="53"/>
      <c r="D780" s="53" t="s">
        <v>1323</v>
      </c>
      <c r="E780" s="82">
        <f>SUM(E781:E795)</f>
        <v>12456</v>
      </c>
      <c r="F780" s="82">
        <f>SUM(F781:F795)</f>
        <v>14334.063308779616</v>
      </c>
      <c r="G780" s="82">
        <f>SUM(G781:G795)</f>
        <v>8366</v>
      </c>
      <c r="H780" s="111">
        <f>SUM(H781:H795)</f>
        <v>6378.2</v>
      </c>
      <c r="I780" s="172">
        <f t="shared" si="41"/>
        <v>51.205844572896595</v>
      </c>
      <c r="J780" s="172">
        <f t="shared" si="42"/>
        <v>76.239540999282809</v>
      </c>
    </row>
    <row r="781" spans="1:10" s="109" customFormat="1" ht="15" customHeight="1">
      <c r="A781" s="110"/>
      <c r="B781" s="110"/>
      <c r="C781" s="110">
        <v>3211</v>
      </c>
      <c r="D781" s="85" t="s">
        <v>1264</v>
      </c>
      <c r="E781" s="85">
        <v>5396</v>
      </c>
      <c r="F781" s="85">
        <v>7299.7544628044325</v>
      </c>
      <c r="G781" s="85">
        <v>3000</v>
      </c>
      <c r="H781" s="132">
        <v>2738.24</v>
      </c>
      <c r="I781" s="173">
        <f t="shared" si="41"/>
        <v>50.745737583395098</v>
      </c>
      <c r="J781" s="173">
        <f t="shared" si="42"/>
        <v>91.274666666666661</v>
      </c>
    </row>
    <row r="782" spans="1:10" s="109" customFormat="1" ht="15" customHeight="1">
      <c r="A782" s="110"/>
      <c r="B782" s="110"/>
      <c r="C782" s="110">
        <v>3213</v>
      </c>
      <c r="D782" s="85" t="s">
        <v>1266</v>
      </c>
      <c r="E782" s="85">
        <v>1165</v>
      </c>
      <c r="F782" s="85">
        <v>929.05965890238235</v>
      </c>
      <c r="G782" s="85">
        <v>600</v>
      </c>
      <c r="H782" s="132">
        <v>511</v>
      </c>
      <c r="I782" s="173">
        <f t="shared" si="41"/>
        <v>43.862660944206013</v>
      </c>
      <c r="J782" s="173">
        <f t="shared" si="42"/>
        <v>85.166666666666671</v>
      </c>
    </row>
    <row r="783" spans="1:10" s="109" customFormat="1" ht="15" customHeight="1">
      <c r="A783" s="110"/>
      <c r="B783" s="110"/>
      <c r="C783" s="110">
        <v>3221</v>
      </c>
      <c r="D783" s="85" t="s">
        <v>1267</v>
      </c>
      <c r="E783" s="85">
        <v>70</v>
      </c>
      <c r="F783" s="85">
        <v>0</v>
      </c>
      <c r="G783" s="85">
        <v>0</v>
      </c>
      <c r="H783" s="132"/>
      <c r="I783" s="173">
        <f t="shared" si="41"/>
        <v>0</v>
      </c>
      <c r="J783" s="173" t="e">
        <f t="shared" si="42"/>
        <v>#DIV/0!</v>
      </c>
    </row>
    <row r="784" spans="1:10" s="109" customFormat="1" ht="15" customHeight="1">
      <c r="A784" s="110"/>
      <c r="B784" s="110"/>
      <c r="C784" s="110">
        <v>3222</v>
      </c>
      <c r="D784" s="85" t="s">
        <v>1268</v>
      </c>
      <c r="E784" s="85"/>
      <c r="F784" s="85">
        <v>0</v>
      </c>
      <c r="G784" s="85">
        <v>500</v>
      </c>
      <c r="H784" s="132">
        <v>383.75</v>
      </c>
      <c r="I784" s="173" t="e">
        <f t="shared" si="41"/>
        <v>#DIV/0!</v>
      </c>
      <c r="J784" s="173">
        <f t="shared" si="42"/>
        <v>76.75</v>
      </c>
    </row>
    <row r="785" spans="1:10" s="109" customFormat="1" ht="15" customHeight="1">
      <c r="A785" s="110"/>
      <c r="B785" s="110"/>
      <c r="C785" s="110">
        <v>3224</v>
      </c>
      <c r="D785" s="85" t="s">
        <v>1413</v>
      </c>
      <c r="E785" s="85">
        <v>329</v>
      </c>
      <c r="F785" s="85">
        <v>0</v>
      </c>
      <c r="G785" s="85">
        <v>0</v>
      </c>
      <c r="H785" s="132"/>
      <c r="I785" s="173">
        <f t="shared" si="41"/>
        <v>0</v>
      </c>
      <c r="J785" s="173" t="e">
        <f t="shared" si="42"/>
        <v>#DIV/0!</v>
      </c>
    </row>
    <row r="786" spans="1:10" s="109" customFormat="1" ht="15" customHeight="1">
      <c r="A786" s="110"/>
      <c r="B786" s="110"/>
      <c r="C786" s="110">
        <v>3227</v>
      </c>
      <c r="D786" s="85" t="s">
        <v>1579</v>
      </c>
      <c r="E786" s="85">
        <v>152</v>
      </c>
      <c r="F786" s="85">
        <v>398.16842524387812</v>
      </c>
      <c r="G786" s="85"/>
      <c r="H786" s="132"/>
      <c r="I786" s="173">
        <f t="shared" si="41"/>
        <v>0</v>
      </c>
      <c r="J786" s="173" t="e">
        <f t="shared" si="42"/>
        <v>#DIV/0!</v>
      </c>
    </row>
    <row r="787" spans="1:10" s="109" customFormat="1" ht="15" customHeight="1">
      <c r="A787" s="110"/>
      <c r="B787" s="110"/>
      <c r="C787" s="110">
        <v>3232</v>
      </c>
      <c r="D787" s="85" t="s">
        <v>1273</v>
      </c>
      <c r="E787" s="85"/>
      <c r="F787" s="85">
        <v>0</v>
      </c>
      <c r="G787" s="85"/>
      <c r="H787" s="132"/>
      <c r="I787" s="173" t="e">
        <f t="shared" si="41"/>
        <v>#DIV/0!</v>
      </c>
      <c r="J787" s="173" t="e">
        <f t="shared" si="42"/>
        <v>#DIV/0!</v>
      </c>
    </row>
    <row r="788" spans="1:10" s="109" customFormat="1" ht="15" customHeight="1">
      <c r="A788" s="110"/>
      <c r="B788" s="110"/>
      <c r="C788" s="110">
        <v>3233</v>
      </c>
      <c r="D788" s="85" t="s">
        <v>1274</v>
      </c>
      <c r="E788" s="85"/>
      <c r="F788" s="85">
        <v>0</v>
      </c>
      <c r="G788" s="85">
        <v>700</v>
      </c>
      <c r="H788" s="132">
        <v>550.9</v>
      </c>
      <c r="I788" s="173" t="e">
        <f t="shared" si="41"/>
        <v>#DIV/0!</v>
      </c>
      <c r="J788" s="173">
        <f t="shared" si="42"/>
        <v>78.699999999999989</v>
      </c>
    </row>
    <row r="789" spans="1:10" s="109" customFormat="1" ht="15" customHeight="1">
      <c r="A789" s="110"/>
      <c r="B789" s="110"/>
      <c r="C789" s="110">
        <v>3235</v>
      </c>
      <c r="D789" s="85" t="s">
        <v>1276</v>
      </c>
      <c r="E789" s="85"/>
      <c r="F789" s="85">
        <v>5308.9123365850419</v>
      </c>
      <c r="G789" s="85">
        <v>50</v>
      </c>
      <c r="H789" s="132">
        <v>22.8</v>
      </c>
      <c r="I789" s="173" t="e">
        <f t="shared" si="41"/>
        <v>#DIV/0!</v>
      </c>
      <c r="J789" s="173">
        <f t="shared" si="42"/>
        <v>45.6</v>
      </c>
    </row>
    <row r="790" spans="1:10" s="109" customFormat="1" ht="15" customHeight="1">
      <c r="A790" s="110"/>
      <c r="B790" s="110"/>
      <c r="C790" s="110">
        <v>3237</v>
      </c>
      <c r="D790" s="85" t="s">
        <v>1278</v>
      </c>
      <c r="E790" s="85">
        <v>5344</v>
      </c>
      <c r="F790" s="85">
        <v>0</v>
      </c>
      <c r="G790" s="85">
        <v>2500</v>
      </c>
      <c r="H790" s="132">
        <v>1712.15</v>
      </c>
      <c r="I790" s="173">
        <f t="shared" si="41"/>
        <v>32.038735029940128</v>
      </c>
      <c r="J790" s="173">
        <f t="shared" si="42"/>
        <v>68.486000000000004</v>
      </c>
    </row>
    <row r="791" spans="1:10" s="109" customFormat="1" ht="15" customHeight="1">
      <c r="A791" s="110"/>
      <c r="B791" s="110"/>
      <c r="C791" s="110">
        <v>3239</v>
      </c>
      <c r="D791" s="85" t="s">
        <v>1280</v>
      </c>
      <c r="E791" s="85"/>
      <c r="F791" s="85">
        <v>398.16842524387812</v>
      </c>
      <c r="G791" s="85">
        <v>400</v>
      </c>
      <c r="H791" s="132">
        <v>15</v>
      </c>
      <c r="I791" s="173" t="e">
        <f t="shared" si="41"/>
        <v>#DIV/0!</v>
      </c>
      <c r="J791" s="173">
        <f t="shared" si="42"/>
        <v>3.75</v>
      </c>
    </row>
    <row r="792" spans="1:10" s="109" customFormat="1" ht="15" customHeight="1">
      <c r="A792" s="110"/>
      <c r="B792" s="110"/>
      <c r="C792" s="110">
        <v>3241</v>
      </c>
      <c r="D792" s="85" t="s">
        <v>1415</v>
      </c>
      <c r="E792" s="85"/>
      <c r="F792" s="85">
        <v>0</v>
      </c>
      <c r="G792" s="85">
        <v>116</v>
      </c>
      <c r="H792" s="132">
        <v>116</v>
      </c>
      <c r="I792" s="173" t="e">
        <f t="shared" si="41"/>
        <v>#DIV/0!</v>
      </c>
      <c r="J792" s="173">
        <f t="shared" si="42"/>
        <v>100</v>
      </c>
    </row>
    <row r="793" spans="1:10" s="109" customFormat="1" ht="15" customHeight="1">
      <c r="A793" s="110"/>
      <c r="B793" s="110"/>
      <c r="C793" s="110">
        <v>3292</v>
      </c>
      <c r="D793" s="85" t="s">
        <v>1281</v>
      </c>
      <c r="E793" s="85"/>
      <c r="F793" s="85">
        <v>0</v>
      </c>
      <c r="G793" s="85">
        <v>0</v>
      </c>
      <c r="H793" s="132"/>
      <c r="I793" s="173" t="e">
        <f t="shared" si="41"/>
        <v>#DIV/0!</v>
      </c>
      <c r="J793" s="173" t="e">
        <f t="shared" si="42"/>
        <v>#DIV/0!</v>
      </c>
    </row>
    <row r="794" spans="1:10" s="109" customFormat="1" ht="15" customHeight="1">
      <c r="A794" s="110"/>
      <c r="B794" s="110"/>
      <c r="C794" s="110">
        <v>3293</v>
      </c>
      <c r="D794" s="85" t="s">
        <v>1298</v>
      </c>
      <c r="E794" s="85"/>
      <c r="F794" s="85">
        <v>0</v>
      </c>
      <c r="G794" s="85">
        <v>500</v>
      </c>
      <c r="H794" s="132">
        <v>328.36</v>
      </c>
      <c r="I794" s="173" t="e">
        <f t="shared" si="41"/>
        <v>#DIV/0!</v>
      </c>
      <c r="J794" s="173">
        <f t="shared" si="42"/>
        <v>65.672000000000011</v>
      </c>
    </row>
    <row r="795" spans="1:10" s="109" customFormat="1" ht="15" customHeight="1">
      <c r="A795" s="110"/>
      <c r="B795" s="110"/>
      <c r="C795" s="110">
        <v>3294</v>
      </c>
      <c r="D795" s="85" t="s">
        <v>1283</v>
      </c>
      <c r="E795" s="85"/>
      <c r="F795" s="85">
        <v>0</v>
      </c>
      <c r="G795" s="85">
        <v>0</v>
      </c>
      <c r="H795" s="132"/>
      <c r="I795" s="173" t="e">
        <f t="shared" si="41"/>
        <v>#DIV/0!</v>
      </c>
      <c r="J795" s="173" t="e">
        <f t="shared" si="42"/>
        <v>#DIV/0!</v>
      </c>
    </row>
    <row r="796" spans="1:10" s="109" customFormat="1" ht="15" customHeight="1">
      <c r="A796" s="110"/>
      <c r="B796" s="128">
        <v>34</v>
      </c>
      <c r="C796" s="110"/>
      <c r="D796" s="128" t="s">
        <v>1343</v>
      </c>
      <c r="E796" s="129">
        <f>E797</f>
        <v>0</v>
      </c>
      <c r="F796" s="129">
        <f>F797</f>
        <v>0</v>
      </c>
      <c r="G796" s="129">
        <f>G797</f>
        <v>0</v>
      </c>
      <c r="H796" s="130">
        <f>H797</f>
        <v>0</v>
      </c>
      <c r="I796" s="173" t="e">
        <f t="shared" si="41"/>
        <v>#DIV/0!</v>
      </c>
      <c r="J796" s="173" t="e">
        <f t="shared" si="42"/>
        <v>#DIV/0!</v>
      </c>
    </row>
    <row r="797" spans="1:10" s="109" customFormat="1" ht="14.25" customHeight="1">
      <c r="A797" s="110"/>
      <c r="B797" s="110"/>
      <c r="C797" s="110">
        <v>3432</v>
      </c>
      <c r="D797" s="175" t="s">
        <v>1299</v>
      </c>
      <c r="E797" s="85"/>
      <c r="F797" s="85">
        <v>0</v>
      </c>
      <c r="G797" s="85">
        <v>0</v>
      </c>
      <c r="H797" s="132"/>
      <c r="I797" s="173" t="e">
        <f t="shared" si="41"/>
        <v>#DIV/0!</v>
      </c>
      <c r="J797" s="173" t="e">
        <f t="shared" si="42"/>
        <v>#DIV/0!</v>
      </c>
    </row>
    <row r="798" spans="1:10" s="109" customFormat="1" ht="14.25" customHeight="1">
      <c r="A798" s="128">
        <v>4</v>
      </c>
      <c r="B798" s="110"/>
      <c r="C798" s="110"/>
      <c r="D798" s="128" t="s">
        <v>1345</v>
      </c>
      <c r="E798" s="129">
        <f>E799</f>
        <v>5950</v>
      </c>
      <c r="F798" s="129">
        <f>F799</f>
        <v>929.05965890238235</v>
      </c>
      <c r="G798" s="129">
        <f>G799</f>
        <v>5500</v>
      </c>
      <c r="H798" s="130">
        <f>H799</f>
        <v>3837.84</v>
      </c>
      <c r="I798" s="173">
        <f t="shared" si="41"/>
        <v>64.501512605042024</v>
      </c>
      <c r="J798" s="173">
        <f t="shared" si="42"/>
        <v>69.778909090909096</v>
      </c>
    </row>
    <row r="799" spans="1:10" s="109" customFormat="1" ht="14.25" customHeight="1">
      <c r="A799" s="110"/>
      <c r="B799" s="128">
        <v>42</v>
      </c>
      <c r="C799" s="110"/>
      <c r="D799" s="128" t="s">
        <v>1346</v>
      </c>
      <c r="E799" s="129">
        <f>SUM(E800:E804)</f>
        <v>5950</v>
      </c>
      <c r="F799" s="129">
        <f>SUM(F800:F804)</f>
        <v>929.05965890238235</v>
      </c>
      <c r="G799" s="129">
        <f>SUM(G800:G804)</f>
        <v>5500</v>
      </c>
      <c r="H799" s="130">
        <f>SUM(H800:H804)</f>
        <v>3837.84</v>
      </c>
      <c r="I799" s="173">
        <f t="shared" si="41"/>
        <v>64.501512605042024</v>
      </c>
      <c r="J799" s="173">
        <f t="shared" si="42"/>
        <v>69.778909090909096</v>
      </c>
    </row>
    <row r="800" spans="1:10" s="109" customFormat="1" ht="15" customHeight="1">
      <c r="A800" s="110"/>
      <c r="B800" s="110"/>
      <c r="C800" s="110">
        <v>4221</v>
      </c>
      <c r="D800" s="85" t="s">
        <v>1287</v>
      </c>
      <c r="E800" s="85"/>
      <c r="F800" s="85">
        <v>0</v>
      </c>
      <c r="G800" s="85">
        <v>5000</v>
      </c>
      <c r="H800" s="132">
        <v>3401.25</v>
      </c>
      <c r="I800" s="173" t="e">
        <f t="shared" si="41"/>
        <v>#DIV/0!</v>
      </c>
      <c r="J800" s="173">
        <f t="shared" si="42"/>
        <v>68.025000000000006</v>
      </c>
    </row>
    <row r="801" spans="1:10" s="109" customFormat="1" ht="15" customHeight="1">
      <c r="A801" s="110"/>
      <c r="B801" s="110"/>
      <c r="C801" s="110">
        <v>4222</v>
      </c>
      <c r="D801" s="85" t="s">
        <v>1303</v>
      </c>
      <c r="E801" s="85"/>
      <c r="F801" s="85">
        <v>0</v>
      </c>
      <c r="G801" s="85">
        <v>0</v>
      </c>
      <c r="H801" s="132"/>
      <c r="I801" s="173" t="e">
        <f t="shared" si="41"/>
        <v>#DIV/0!</v>
      </c>
      <c r="J801" s="173" t="e">
        <f t="shared" si="42"/>
        <v>#DIV/0!</v>
      </c>
    </row>
    <row r="802" spans="1:10" s="109" customFormat="1" ht="15" customHeight="1">
      <c r="A802" s="110"/>
      <c r="B802" s="110"/>
      <c r="C802" s="110">
        <v>4224</v>
      </c>
      <c r="D802" s="85" t="s">
        <v>1312</v>
      </c>
      <c r="E802" s="85">
        <v>5950</v>
      </c>
      <c r="F802" s="85">
        <v>929.05965890238235</v>
      </c>
      <c r="G802" s="85">
        <v>500</v>
      </c>
      <c r="H802" s="132">
        <v>436.59</v>
      </c>
      <c r="I802" s="173">
        <f t="shared" si="41"/>
        <v>7.3376470588235296</v>
      </c>
      <c r="J802" s="173">
        <f t="shared" si="42"/>
        <v>87.317999999999998</v>
      </c>
    </row>
    <row r="803" spans="1:10" s="109" customFormat="1" ht="15" customHeight="1">
      <c r="A803" s="110"/>
      <c r="B803" s="110"/>
      <c r="C803" s="110">
        <v>4227</v>
      </c>
      <c r="D803" s="85" t="s">
        <v>1288</v>
      </c>
      <c r="E803" s="85"/>
      <c r="F803" s="85"/>
      <c r="G803" s="85"/>
      <c r="H803" s="132"/>
      <c r="I803" s="173" t="e">
        <f t="shared" si="41"/>
        <v>#DIV/0!</v>
      </c>
      <c r="J803" s="173" t="e">
        <f t="shared" si="42"/>
        <v>#DIV/0!</v>
      </c>
    </row>
    <row r="804" spans="1:10" s="109" customFormat="1" ht="15" customHeight="1">
      <c r="A804" s="110"/>
      <c r="B804" s="110"/>
      <c r="C804" s="110">
        <v>4241</v>
      </c>
      <c r="D804" s="85" t="s">
        <v>1318</v>
      </c>
      <c r="E804" s="85"/>
      <c r="F804" s="85"/>
      <c r="G804" s="85"/>
      <c r="H804" s="132"/>
      <c r="I804" s="173" t="e">
        <f t="shared" si="41"/>
        <v>#DIV/0!</v>
      </c>
      <c r="J804" s="173" t="e">
        <f t="shared" si="42"/>
        <v>#DIV/0!</v>
      </c>
    </row>
    <row r="805" spans="1:10" s="109" customFormat="1" ht="24" customHeight="1">
      <c r="A805" s="321" t="s">
        <v>1670</v>
      </c>
      <c r="B805" s="332"/>
      <c r="C805" s="332"/>
      <c r="D805" s="333"/>
      <c r="E805" s="169">
        <f>E806+E828</f>
        <v>0</v>
      </c>
      <c r="F805" s="169">
        <f>F806+F828</f>
        <v>0</v>
      </c>
      <c r="G805" s="169">
        <f>G806+G828</f>
        <v>24850</v>
      </c>
      <c r="H805" s="205">
        <f>H806+H828</f>
        <v>17639.52</v>
      </c>
      <c r="I805" s="170" t="e">
        <f t="shared" si="41"/>
        <v>#DIV/0!</v>
      </c>
      <c r="J805" s="170">
        <f t="shared" si="42"/>
        <v>70.983983903420523</v>
      </c>
    </row>
    <row r="806" spans="1:10" s="109" customFormat="1" ht="24" customHeight="1">
      <c r="A806" s="128">
        <v>3</v>
      </c>
      <c r="B806" s="110"/>
      <c r="C806" s="53"/>
      <c r="D806" s="53" t="s">
        <v>1358</v>
      </c>
      <c r="E806" s="82">
        <f>E807+E809+E826</f>
        <v>0</v>
      </c>
      <c r="F806" s="82">
        <f>F807+F809+F826</f>
        <v>0</v>
      </c>
      <c r="G806" s="82">
        <f>G807+G809+G826</f>
        <v>14350</v>
      </c>
      <c r="H806" s="111">
        <f>H807+H809+H826</f>
        <v>10078.11</v>
      </c>
      <c r="I806" s="172" t="e">
        <f t="shared" si="41"/>
        <v>#DIV/0!</v>
      </c>
      <c r="J806" s="172">
        <f t="shared" si="42"/>
        <v>70.230731707317076</v>
      </c>
    </row>
    <row r="807" spans="1:10" s="109" customFormat="1" ht="24" customHeight="1">
      <c r="A807" s="110"/>
      <c r="B807" s="128">
        <v>31</v>
      </c>
      <c r="C807" s="53"/>
      <c r="D807" s="53" t="s">
        <v>1320</v>
      </c>
      <c r="E807" s="82">
        <f>E808</f>
        <v>0</v>
      </c>
      <c r="F807" s="82">
        <f>F808</f>
        <v>0</v>
      </c>
      <c r="G807" s="82">
        <f>G808</f>
        <v>0</v>
      </c>
      <c r="H807" s="111">
        <f>H808</f>
        <v>0</v>
      </c>
      <c r="I807" s="172" t="e">
        <f t="shared" si="41"/>
        <v>#DIV/0!</v>
      </c>
      <c r="J807" s="172" t="e">
        <f t="shared" si="42"/>
        <v>#DIV/0!</v>
      </c>
    </row>
    <row r="808" spans="1:10" s="109" customFormat="1" ht="15" customHeight="1">
      <c r="A808" s="110"/>
      <c r="B808" s="110"/>
      <c r="C808" s="110">
        <v>3112</v>
      </c>
      <c r="D808" s="85" t="s">
        <v>1475</v>
      </c>
      <c r="E808" s="85"/>
      <c r="F808" s="85"/>
      <c r="G808" s="85"/>
      <c r="H808" s="132"/>
      <c r="I808" s="173" t="e">
        <f t="shared" si="41"/>
        <v>#DIV/0!</v>
      </c>
      <c r="J808" s="173" t="e">
        <f t="shared" si="42"/>
        <v>#DIV/0!</v>
      </c>
    </row>
    <row r="809" spans="1:10" s="109" customFormat="1" ht="15" customHeight="1">
      <c r="A809" s="110"/>
      <c r="B809" s="128">
        <v>32</v>
      </c>
      <c r="C809" s="110"/>
      <c r="D809" s="128" t="s">
        <v>1323</v>
      </c>
      <c r="E809" s="129">
        <f>SUM(E810:E825)</f>
        <v>0</v>
      </c>
      <c r="F809" s="129">
        <f>SUM(F810:F825)</f>
        <v>0</v>
      </c>
      <c r="G809" s="129">
        <f>SUM(G810:G825)</f>
        <v>14350</v>
      </c>
      <c r="H809" s="130">
        <f>SUM(H810:H825)</f>
        <v>10078.11</v>
      </c>
      <c r="I809" s="173" t="e">
        <f t="shared" si="41"/>
        <v>#DIV/0!</v>
      </c>
      <c r="J809" s="173">
        <f t="shared" si="42"/>
        <v>70.230731707317076</v>
      </c>
    </row>
    <row r="810" spans="1:10" s="109" customFormat="1" ht="15" customHeight="1">
      <c r="A810" s="110"/>
      <c r="B810" s="110"/>
      <c r="C810" s="110">
        <v>3211</v>
      </c>
      <c r="D810" s="85" t="s">
        <v>1264</v>
      </c>
      <c r="E810" s="85"/>
      <c r="F810" s="85"/>
      <c r="G810" s="85">
        <v>5500</v>
      </c>
      <c r="H810" s="132">
        <v>4776.2299999999996</v>
      </c>
      <c r="I810" s="173" t="e">
        <f t="shared" si="41"/>
        <v>#DIV/0!</v>
      </c>
      <c r="J810" s="173">
        <f t="shared" si="42"/>
        <v>86.840545454545449</v>
      </c>
    </row>
    <row r="811" spans="1:10" s="109" customFormat="1" ht="15" customHeight="1">
      <c r="A811" s="110"/>
      <c r="B811" s="110"/>
      <c r="C811" s="110">
        <v>3213</v>
      </c>
      <c r="D811" s="85" t="s">
        <v>1266</v>
      </c>
      <c r="E811" s="85"/>
      <c r="F811" s="85"/>
      <c r="G811" s="85">
        <v>2000</v>
      </c>
      <c r="H811" s="132">
        <v>1070.68</v>
      </c>
      <c r="I811" s="173" t="e">
        <f t="shared" si="41"/>
        <v>#DIV/0!</v>
      </c>
      <c r="J811" s="173">
        <f t="shared" si="42"/>
        <v>53.534000000000006</v>
      </c>
    </row>
    <row r="812" spans="1:10" s="109" customFormat="1" ht="15" customHeight="1">
      <c r="A812" s="110"/>
      <c r="B812" s="110"/>
      <c r="C812" s="110">
        <v>3221</v>
      </c>
      <c r="D812" s="85" t="s">
        <v>1267</v>
      </c>
      <c r="E812" s="85"/>
      <c r="F812" s="85"/>
      <c r="G812" s="85"/>
      <c r="H812" s="132"/>
      <c r="I812" s="173" t="e">
        <f t="shared" si="41"/>
        <v>#DIV/0!</v>
      </c>
      <c r="J812" s="173" t="e">
        <f t="shared" si="42"/>
        <v>#DIV/0!</v>
      </c>
    </row>
    <row r="813" spans="1:10" s="109" customFormat="1" ht="15" customHeight="1">
      <c r="A813" s="110"/>
      <c r="B813" s="110"/>
      <c r="C813" s="110">
        <v>3222</v>
      </c>
      <c r="D813" s="85" t="s">
        <v>1268</v>
      </c>
      <c r="E813" s="85"/>
      <c r="F813" s="85"/>
      <c r="G813" s="85"/>
      <c r="H813" s="132"/>
      <c r="I813" s="173" t="e">
        <f t="shared" si="41"/>
        <v>#DIV/0!</v>
      </c>
      <c r="J813" s="173" t="e">
        <f t="shared" si="42"/>
        <v>#DIV/0!</v>
      </c>
    </row>
    <row r="814" spans="1:10" s="109" customFormat="1" ht="15" customHeight="1">
      <c r="A814" s="110"/>
      <c r="B814" s="110"/>
      <c r="C814" s="110">
        <v>3223</v>
      </c>
      <c r="D814" s="85" t="s">
        <v>1269</v>
      </c>
      <c r="E814" s="85"/>
      <c r="F814" s="85"/>
      <c r="G814" s="85">
        <v>100</v>
      </c>
      <c r="H814" s="132">
        <v>97.95</v>
      </c>
      <c r="I814" s="173" t="e">
        <f t="shared" si="41"/>
        <v>#DIV/0!</v>
      </c>
      <c r="J814" s="173">
        <f t="shared" si="42"/>
        <v>97.95</v>
      </c>
    </row>
    <row r="815" spans="1:10" s="109" customFormat="1" ht="15" customHeight="1">
      <c r="A815" s="110"/>
      <c r="B815" s="110"/>
      <c r="C815" s="110">
        <v>3224</v>
      </c>
      <c r="D815" s="85" t="s">
        <v>1270</v>
      </c>
      <c r="E815" s="85"/>
      <c r="F815" s="85"/>
      <c r="G815" s="85">
        <v>3000</v>
      </c>
      <c r="H815" s="132">
        <v>1875.15</v>
      </c>
      <c r="I815" s="173" t="e">
        <f t="shared" si="41"/>
        <v>#DIV/0!</v>
      </c>
      <c r="J815" s="173">
        <f t="shared" si="42"/>
        <v>62.505000000000003</v>
      </c>
    </row>
    <row r="816" spans="1:10" s="109" customFormat="1" ht="15" customHeight="1">
      <c r="A816" s="110"/>
      <c r="B816" s="110"/>
      <c r="C816" s="110">
        <v>3231</v>
      </c>
      <c r="D816" s="85" t="s">
        <v>1272</v>
      </c>
      <c r="E816" s="85"/>
      <c r="F816" s="85"/>
      <c r="G816" s="85">
        <v>50</v>
      </c>
      <c r="H816" s="132">
        <v>21</v>
      </c>
      <c r="I816" s="173" t="e">
        <f t="shared" si="41"/>
        <v>#DIV/0!</v>
      </c>
      <c r="J816" s="173">
        <f t="shared" si="42"/>
        <v>42</v>
      </c>
    </row>
    <row r="817" spans="1:10" s="109" customFormat="1" ht="15" customHeight="1">
      <c r="A817" s="110"/>
      <c r="B817" s="110"/>
      <c r="C817" s="110">
        <v>3232</v>
      </c>
      <c r="D817" s="85" t="s">
        <v>1273</v>
      </c>
      <c r="E817" s="85"/>
      <c r="F817" s="85"/>
      <c r="G817" s="85"/>
      <c r="H817" s="132"/>
      <c r="I817" s="173" t="e">
        <f t="shared" si="41"/>
        <v>#DIV/0!</v>
      </c>
      <c r="J817" s="173" t="e">
        <f t="shared" si="42"/>
        <v>#DIV/0!</v>
      </c>
    </row>
    <row r="818" spans="1:10" s="109" customFormat="1" ht="15" customHeight="1">
      <c r="A818" s="110"/>
      <c r="B818" s="110"/>
      <c r="C818" s="110">
        <v>3235</v>
      </c>
      <c r="D818" s="85" t="s">
        <v>1276</v>
      </c>
      <c r="E818" s="85"/>
      <c r="F818" s="85"/>
      <c r="G818" s="85">
        <v>700</v>
      </c>
      <c r="H818" s="132">
        <v>156.74</v>
      </c>
      <c r="I818" s="173" t="e">
        <f t="shared" si="41"/>
        <v>#DIV/0!</v>
      </c>
      <c r="J818" s="173">
        <f t="shared" si="42"/>
        <v>22.391428571428573</v>
      </c>
    </row>
    <row r="819" spans="1:10" s="109" customFormat="1" ht="15" customHeight="1">
      <c r="A819" s="110"/>
      <c r="B819" s="110"/>
      <c r="C819" s="110">
        <v>3237</v>
      </c>
      <c r="D819" s="85" t="s">
        <v>1296</v>
      </c>
      <c r="E819" s="85"/>
      <c r="F819" s="85"/>
      <c r="G819" s="85">
        <v>2500</v>
      </c>
      <c r="H819" s="132">
        <v>2080.36</v>
      </c>
      <c r="I819" s="173" t="e">
        <f t="shared" si="41"/>
        <v>#DIV/0!</v>
      </c>
      <c r="J819" s="173">
        <f t="shared" si="42"/>
        <v>83.214400000000012</v>
      </c>
    </row>
    <row r="820" spans="1:10" s="109" customFormat="1" ht="15" customHeight="1">
      <c r="A820" s="110"/>
      <c r="B820" s="110"/>
      <c r="C820" s="110">
        <v>3239</v>
      </c>
      <c r="D820" s="85" t="s">
        <v>1479</v>
      </c>
      <c r="E820" s="85"/>
      <c r="F820" s="85"/>
      <c r="G820" s="85">
        <v>500</v>
      </c>
      <c r="H820" s="132"/>
      <c r="I820" s="173" t="e">
        <f t="shared" si="41"/>
        <v>#DIV/0!</v>
      </c>
      <c r="J820" s="173">
        <f t="shared" si="42"/>
        <v>0</v>
      </c>
    </row>
    <row r="821" spans="1:10" s="109" customFormat="1" ht="15" customHeight="1">
      <c r="A821" s="110"/>
      <c r="B821" s="110"/>
      <c r="C821" s="110">
        <v>3241</v>
      </c>
      <c r="D821" s="85" t="s">
        <v>1508</v>
      </c>
      <c r="E821" s="85"/>
      <c r="F821" s="85"/>
      <c r="G821" s="85"/>
      <c r="H821" s="132"/>
      <c r="I821" s="173" t="e">
        <f t="shared" si="41"/>
        <v>#DIV/0!</v>
      </c>
      <c r="J821" s="173" t="e">
        <f t="shared" si="42"/>
        <v>#DIV/0!</v>
      </c>
    </row>
    <row r="822" spans="1:10" s="109" customFormat="1" ht="15" customHeight="1">
      <c r="A822" s="110"/>
      <c r="B822" s="110"/>
      <c r="C822" s="110">
        <v>3293</v>
      </c>
      <c r="D822" s="85" t="s">
        <v>1298</v>
      </c>
      <c r="E822" s="85"/>
      <c r="F822" s="85"/>
      <c r="G822" s="85"/>
      <c r="H822" s="132"/>
      <c r="I822" s="173" t="e">
        <f t="shared" si="41"/>
        <v>#DIV/0!</v>
      </c>
      <c r="J822" s="173" t="e">
        <f t="shared" si="42"/>
        <v>#DIV/0!</v>
      </c>
    </row>
    <row r="823" spans="1:10" s="109" customFormat="1" ht="15" customHeight="1">
      <c r="A823" s="110"/>
      <c r="B823" s="110"/>
      <c r="C823" s="110">
        <v>3294</v>
      </c>
      <c r="D823" s="85" t="s">
        <v>1283</v>
      </c>
      <c r="E823" s="85"/>
      <c r="F823" s="85"/>
      <c r="G823" s="85"/>
      <c r="H823" s="132"/>
      <c r="I823" s="173" t="e">
        <f t="shared" si="41"/>
        <v>#DIV/0!</v>
      </c>
      <c r="J823" s="173" t="e">
        <f t="shared" si="42"/>
        <v>#DIV/0!</v>
      </c>
    </row>
    <row r="824" spans="1:10" s="109" customFormat="1" ht="15" customHeight="1">
      <c r="A824" s="110"/>
      <c r="B824" s="110"/>
      <c r="C824" s="110">
        <v>3295</v>
      </c>
      <c r="D824" s="85" t="s">
        <v>1284</v>
      </c>
      <c r="E824" s="85"/>
      <c r="F824" s="85"/>
      <c r="G824" s="85"/>
      <c r="H824" s="132"/>
      <c r="I824" s="173" t="e">
        <f t="shared" si="41"/>
        <v>#DIV/0!</v>
      </c>
      <c r="J824" s="173" t="e">
        <f t="shared" si="42"/>
        <v>#DIV/0!</v>
      </c>
    </row>
    <row r="825" spans="1:10" s="109" customFormat="1" ht="15" customHeight="1">
      <c r="A825" s="110"/>
      <c r="B825" s="110"/>
      <c r="C825" s="110">
        <v>3299</v>
      </c>
      <c r="D825" s="85" t="s">
        <v>1285</v>
      </c>
      <c r="E825" s="85"/>
      <c r="F825" s="85"/>
      <c r="G825" s="85"/>
      <c r="H825" s="132"/>
      <c r="I825" s="173" t="e">
        <f t="shared" si="41"/>
        <v>#DIV/0!</v>
      </c>
      <c r="J825" s="173" t="e">
        <f t="shared" si="42"/>
        <v>#DIV/0!</v>
      </c>
    </row>
    <row r="826" spans="1:10" s="109" customFormat="1" ht="15" customHeight="1">
      <c r="A826" s="110"/>
      <c r="B826" s="128">
        <v>34</v>
      </c>
      <c r="C826" s="110"/>
      <c r="D826" s="128" t="s">
        <v>1343</v>
      </c>
      <c r="E826" s="129">
        <f>E827</f>
        <v>0</v>
      </c>
      <c r="F826" s="129">
        <f>F827</f>
        <v>0</v>
      </c>
      <c r="G826" s="129">
        <f>G827</f>
        <v>0</v>
      </c>
      <c r="H826" s="130">
        <f>H827</f>
        <v>0</v>
      </c>
      <c r="I826" s="173" t="e">
        <f t="shared" si="41"/>
        <v>#DIV/0!</v>
      </c>
      <c r="J826" s="173" t="e">
        <f t="shared" si="42"/>
        <v>#DIV/0!</v>
      </c>
    </row>
    <row r="827" spans="1:10" s="109" customFormat="1" ht="21.75" customHeight="1">
      <c r="A827" s="110"/>
      <c r="B827" s="110"/>
      <c r="C827" s="110">
        <v>3432</v>
      </c>
      <c r="D827" s="175" t="s">
        <v>1299</v>
      </c>
      <c r="E827" s="85"/>
      <c r="F827" s="85"/>
      <c r="G827" s="85"/>
      <c r="H827" s="132"/>
      <c r="I827" s="173" t="e">
        <f t="shared" si="41"/>
        <v>#DIV/0!</v>
      </c>
      <c r="J827" s="173" t="e">
        <f t="shared" si="42"/>
        <v>#DIV/0!</v>
      </c>
    </row>
    <row r="828" spans="1:10" s="109" customFormat="1" ht="21.75" customHeight="1">
      <c r="A828" s="128">
        <v>4</v>
      </c>
      <c r="B828" s="128"/>
      <c r="C828" s="110"/>
      <c r="D828" s="128" t="s">
        <v>1345</v>
      </c>
      <c r="E828" s="129">
        <f>E829</f>
        <v>0</v>
      </c>
      <c r="F828" s="129">
        <f>F829</f>
        <v>0</v>
      </c>
      <c r="G828" s="129">
        <f>G829</f>
        <v>10500</v>
      </c>
      <c r="H828" s="130">
        <f>H829</f>
        <v>7561.41</v>
      </c>
      <c r="I828" s="173" t="e">
        <f t="shared" si="41"/>
        <v>#DIV/0!</v>
      </c>
      <c r="J828" s="173">
        <f t="shared" si="42"/>
        <v>72.013428571428577</v>
      </c>
    </row>
    <row r="829" spans="1:10" s="109" customFormat="1" ht="21.75" customHeight="1">
      <c r="A829" s="110"/>
      <c r="B829" s="128">
        <v>42</v>
      </c>
      <c r="C829" s="110"/>
      <c r="D829" s="128" t="s">
        <v>1346</v>
      </c>
      <c r="E829" s="129">
        <f>SUM(E830:E834)</f>
        <v>0</v>
      </c>
      <c r="F829" s="129">
        <f>SUM(F830:F834)</f>
        <v>0</v>
      </c>
      <c r="G829" s="129">
        <f>SUM(G830:G834)</f>
        <v>10500</v>
      </c>
      <c r="H829" s="130">
        <f>SUM(H830:H834)</f>
        <v>7561.41</v>
      </c>
      <c r="I829" s="173" t="e">
        <f t="shared" si="41"/>
        <v>#DIV/0!</v>
      </c>
      <c r="J829" s="173">
        <f t="shared" si="42"/>
        <v>72.013428571428577</v>
      </c>
    </row>
    <row r="830" spans="1:10" s="109" customFormat="1" ht="15" customHeight="1">
      <c r="A830" s="110"/>
      <c r="B830" s="110"/>
      <c r="C830" s="110">
        <v>4221</v>
      </c>
      <c r="D830" s="85" t="s">
        <v>1287</v>
      </c>
      <c r="E830" s="85"/>
      <c r="F830" s="85"/>
      <c r="G830" s="85">
        <v>4500</v>
      </c>
      <c r="H830" s="132">
        <v>3378.75</v>
      </c>
      <c r="I830" s="173" t="e">
        <f t="shared" si="41"/>
        <v>#DIV/0!</v>
      </c>
      <c r="J830" s="173">
        <f t="shared" si="42"/>
        <v>75.083333333333329</v>
      </c>
    </row>
    <row r="831" spans="1:10" s="109" customFormat="1" ht="15" customHeight="1">
      <c r="A831" s="110"/>
      <c r="B831" s="110"/>
      <c r="C831" s="110">
        <v>4224</v>
      </c>
      <c r="D831" s="85" t="s">
        <v>1312</v>
      </c>
      <c r="E831" s="85"/>
      <c r="F831" s="85"/>
      <c r="G831" s="85">
        <v>6000</v>
      </c>
      <c r="H831" s="132">
        <v>4182.66</v>
      </c>
      <c r="I831" s="173" t="e">
        <f t="shared" si="41"/>
        <v>#DIV/0!</v>
      </c>
      <c r="J831" s="173">
        <f t="shared" si="42"/>
        <v>69.710999999999999</v>
      </c>
    </row>
    <row r="832" spans="1:10" s="109" customFormat="1" ht="15" customHeight="1">
      <c r="A832" s="110"/>
      <c r="B832" s="110"/>
      <c r="C832" s="110">
        <v>4225</v>
      </c>
      <c r="D832" s="85" t="s">
        <v>1426</v>
      </c>
      <c r="E832" s="85"/>
      <c r="F832" s="85"/>
      <c r="G832" s="85"/>
      <c r="H832" s="132"/>
      <c r="I832" s="173" t="e">
        <f t="shared" si="41"/>
        <v>#DIV/0!</v>
      </c>
      <c r="J832" s="173" t="e">
        <f t="shared" si="42"/>
        <v>#DIV/0!</v>
      </c>
    </row>
    <row r="833" spans="1:10" s="109" customFormat="1" ht="15" customHeight="1">
      <c r="A833" s="110"/>
      <c r="B833" s="110"/>
      <c r="C833" s="110">
        <v>4227</v>
      </c>
      <c r="D833" s="85" t="s">
        <v>1288</v>
      </c>
      <c r="E833" s="85"/>
      <c r="F833" s="85"/>
      <c r="G833" s="85"/>
      <c r="H833" s="132"/>
      <c r="I833" s="173" t="e">
        <f t="shared" si="41"/>
        <v>#DIV/0!</v>
      </c>
      <c r="J833" s="173" t="e">
        <f t="shared" si="42"/>
        <v>#DIV/0!</v>
      </c>
    </row>
    <row r="834" spans="1:10" s="109" customFormat="1" ht="15" customHeight="1">
      <c r="A834" s="110"/>
      <c r="B834" s="110"/>
      <c r="C834" s="110">
        <v>4241</v>
      </c>
      <c r="D834" s="85" t="s">
        <v>1318</v>
      </c>
      <c r="E834" s="85"/>
      <c r="F834" s="85"/>
      <c r="G834" s="85"/>
      <c r="H834" s="132"/>
      <c r="I834" s="173" t="e">
        <f t="shared" si="41"/>
        <v>#DIV/0!</v>
      </c>
      <c r="J834" s="173" t="e">
        <f t="shared" si="42"/>
        <v>#DIV/0!</v>
      </c>
    </row>
    <row r="835" spans="1:10" s="109" customFormat="1" ht="24" customHeight="1">
      <c r="A835" s="321" t="s">
        <v>1663</v>
      </c>
      <c r="B835" s="332"/>
      <c r="C835" s="332"/>
      <c r="D835" s="333"/>
      <c r="E835" s="169">
        <f>E836+E858</f>
        <v>11216</v>
      </c>
      <c r="F835" s="169">
        <f>F836+F858</f>
        <v>0</v>
      </c>
      <c r="G835" s="169">
        <f>G836+G858</f>
        <v>15711</v>
      </c>
      <c r="H835" s="205">
        <f>H836+H858</f>
        <v>14182.980000000003</v>
      </c>
      <c r="I835" s="170">
        <f t="shared" si="41"/>
        <v>126.45310271041372</v>
      </c>
      <c r="J835" s="170">
        <f t="shared" si="42"/>
        <v>90.274202787855657</v>
      </c>
    </row>
    <row r="836" spans="1:10" s="109" customFormat="1" ht="24" customHeight="1">
      <c r="A836" s="128">
        <v>3</v>
      </c>
      <c r="B836" s="110"/>
      <c r="C836" s="53"/>
      <c r="D836" s="53" t="s">
        <v>1358</v>
      </c>
      <c r="E836" s="82">
        <f>E837+E839+E856</f>
        <v>10312</v>
      </c>
      <c r="F836" s="82">
        <f>F837+F839+F856</f>
        <v>0</v>
      </c>
      <c r="G836" s="82">
        <f>G837+G839+G856</f>
        <v>12350</v>
      </c>
      <c r="H836" s="111">
        <f>H837+H839+H856</f>
        <v>11781.680000000002</v>
      </c>
      <c r="I836" s="172">
        <f t="shared" si="41"/>
        <v>114.25213343677272</v>
      </c>
      <c r="J836" s="172">
        <f t="shared" si="42"/>
        <v>95.398218623481796</v>
      </c>
    </row>
    <row r="837" spans="1:10" s="109" customFormat="1" ht="24" customHeight="1">
      <c r="A837" s="110"/>
      <c r="B837" s="128">
        <v>31</v>
      </c>
      <c r="C837" s="53"/>
      <c r="D837" s="53" t="s">
        <v>1320</v>
      </c>
      <c r="E837" s="82">
        <f>E838</f>
        <v>0</v>
      </c>
      <c r="F837" s="82">
        <f>F838</f>
        <v>0</v>
      </c>
      <c r="G837" s="82">
        <f>G838</f>
        <v>600</v>
      </c>
      <c r="H837" s="111">
        <f>H838</f>
        <v>563.70000000000005</v>
      </c>
      <c r="I837" s="172" t="e">
        <f t="shared" si="41"/>
        <v>#DIV/0!</v>
      </c>
      <c r="J837" s="172">
        <f t="shared" si="42"/>
        <v>93.950000000000017</v>
      </c>
    </row>
    <row r="838" spans="1:10" s="109" customFormat="1" ht="15" customHeight="1">
      <c r="A838" s="110"/>
      <c r="B838" s="110"/>
      <c r="C838" s="110">
        <v>3112</v>
      </c>
      <c r="D838" s="85" t="s">
        <v>1475</v>
      </c>
      <c r="E838" s="85"/>
      <c r="F838" s="85"/>
      <c r="G838" s="85">
        <v>600</v>
      </c>
      <c r="H838" s="132">
        <v>563.70000000000005</v>
      </c>
      <c r="I838" s="173" t="e">
        <f t="shared" ref="I838:I901" si="43">H838/E838*100</f>
        <v>#DIV/0!</v>
      </c>
      <c r="J838" s="173">
        <f t="shared" ref="J838:J901" si="44">H838/G838*100</f>
        <v>93.950000000000017</v>
      </c>
    </row>
    <row r="839" spans="1:10" s="109" customFormat="1" ht="15" customHeight="1">
      <c r="A839" s="110"/>
      <c r="B839" s="128">
        <v>32</v>
      </c>
      <c r="C839" s="110"/>
      <c r="D839" s="128" t="s">
        <v>1323</v>
      </c>
      <c r="E839" s="129">
        <f>SUM(E840:E855)</f>
        <v>10312</v>
      </c>
      <c r="F839" s="129">
        <f>SUM(F840:F855)</f>
        <v>0</v>
      </c>
      <c r="G839" s="129">
        <f>SUM(G840:G855)</f>
        <v>11750</v>
      </c>
      <c r="H839" s="130">
        <f>SUM(H840:H855)</f>
        <v>11217.980000000001</v>
      </c>
      <c r="I839" s="173">
        <f t="shared" si="43"/>
        <v>108.78568657874324</v>
      </c>
      <c r="J839" s="173">
        <f t="shared" si="44"/>
        <v>95.472170212765974</v>
      </c>
    </row>
    <row r="840" spans="1:10" s="109" customFormat="1" ht="15" customHeight="1">
      <c r="A840" s="110"/>
      <c r="B840" s="110"/>
      <c r="C840" s="110">
        <v>3211</v>
      </c>
      <c r="D840" s="85" t="s">
        <v>1264</v>
      </c>
      <c r="E840" s="85">
        <v>7586</v>
      </c>
      <c r="F840" s="85"/>
      <c r="G840" s="85">
        <v>5000</v>
      </c>
      <c r="H840" s="132">
        <v>4919.5</v>
      </c>
      <c r="I840" s="173">
        <f t="shared" si="43"/>
        <v>64.849723174268391</v>
      </c>
      <c r="J840" s="173">
        <f t="shared" si="44"/>
        <v>98.39</v>
      </c>
    </row>
    <row r="841" spans="1:10" s="109" customFormat="1" ht="15" customHeight="1">
      <c r="A841" s="110"/>
      <c r="B841" s="110"/>
      <c r="C841" s="110">
        <v>3213</v>
      </c>
      <c r="D841" s="85" t="s">
        <v>1266</v>
      </c>
      <c r="E841" s="85">
        <v>722</v>
      </c>
      <c r="F841" s="85"/>
      <c r="G841" s="85">
        <v>1800</v>
      </c>
      <c r="H841" s="132">
        <v>1759.63</v>
      </c>
      <c r="I841" s="173">
        <f t="shared" si="43"/>
        <v>243.71606648199449</v>
      </c>
      <c r="J841" s="173">
        <f t="shared" si="44"/>
        <v>97.757222222222225</v>
      </c>
    </row>
    <row r="842" spans="1:10" s="109" customFormat="1" ht="15" customHeight="1">
      <c r="A842" s="110"/>
      <c r="B842" s="110"/>
      <c r="C842" s="110">
        <v>3221</v>
      </c>
      <c r="D842" s="85" t="s">
        <v>1267</v>
      </c>
      <c r="E842" s="85"/>
      <c r="F842" s="85"/>
      <c r="G842" s="85">
        <v>50</v>
      </c>
      <c r="H842" s="132">
        <v>31.79</v>
      </c>
      <c r="I842" s="173" t="e">
        <f t="shared" si="43"/>
        <v>#DIV/0!</v>
      </c>
      <c r="J842" s="173">
        <f t="shared" si="44"/>
        <v>63.580000000000005</v>
      </c>
    </row>
    <row r="843" spans="1:10" s="109" customFormat="1" ht="15" customHeight="1">
      <c r="A843" s="110"/>
      <c r="B843" s="110"/>
      <c r="C843" s="110">
        <v>3222</v>
      </c>
      <c r="D843" s="85" t="s">
        <v>1268</v>
      </c>
      <c r="E843" s="85">
        <v>486</v>
      </c>
      <c r="F843" s="85"/>
      <c r="G843" s="85"/>
      <c r="H843" s="132"/>
      <c r="I843" s="173">
        <f t="shared" si="43"/>
        <v>0</v>
      </c>
      <c r="J843" s="173" t="e">
        <f t="shared" si="44"/>
        <v>#DIV/0!</v>
      </c>
    </row>
    <row r="844" spans="1:10" s="109" customFormat="1" ht="15" customHeight="1">
      <c r="A844" s="110"/>
      <c r="B844" s="110"/>
      <c r="C844" s="110">
        <v>3223</v>
      </c>
      <c r="D844" s="85" t="s">
        <v>1269</v>
      </c>
      <c r="E844" s="85"/>
      <c r="F844" s="85"/>
      <c r="G844" s="85"/>
      <c r="H844" s="132"/>
      <c r="I844" s="173" t="e">
        <f t="shared" si="43"/>
        <v>#DIV/0!</v>
      </c>
      <c r="J844" s="173" t="e">
        <f t="shared" si="44"/>
        <v>#DIV/0!</v>
      </c>
    </row>
    <row r="845" spans="1:10" s="109" customFormat="1" ht="15" customHeight="1">
      <c r="A845" s="110"/>
      <c r="B845" s="110"/>
      <c r="C845" s="110">
        <v>3224</v>
      </c>
      <c r="D845" s="85" t="s">
        <v>1270</v>
      </c>
      <c r="E845" s="85">
        <v>50</v>
      </c>
      <c r="F845" s="85"/>
      <c r="G845" s="85">
        <v>400</v>
      </c>
      <c r="H845" s="132">
        <v>569.77</v>
      </c>
      <c r="I845" s="173">
        <f t="shared" si="43"/>
        <v>1139.54</v>
      </c>
      <c r="J845" s="173">
        <f t="shared" si="44"/>
        <v>142.4425</v>
      </c>
    </row>
    <row r="846" spans="1:10" s="109" customFormat="1" ht="15" customHeight="1">
      <c r="A846" s="110"/>
      <c r="B846" s="110"/>
      <c r="C846" s="110">
        <v>3231</v>
      </c>
      <c r="D846" s="85" t="s">
        <v>1272</v>
      </c>
      <c r="E846" s="85"/>
      <c r="F846" s="85"/>
      <c r="G846" s="85"/>
      <c r="H846" s="132"/>
      <c r="I846" s="173" t="e">
        <f t="shared" si="43"/>
        <v>#DIV/0!</v>
      </c>
      <c r="J846" s="173" t="e">
        <f t="shared" si="44"/>
        <v>#DIV/0!</v>
      </c>
    </row>
    <row r="847" spans="1:10" s="109" customFormat="1" ht="15" customHeight="1">
      <c r="A847" s="110"/>
      <c r="B847" s="110"/>
      <c r="C847" s="110">
        <v>3232</v>
      </c>
      <c r="D847" s="85" t="s">
        <v>1273</v>
      </c>
      <c r="E847" s="85"/>
      <c r="F847" s="85"/>
      <c r="G847" s="85">
        <v>1300</v>
      </c>
      <c r="H847" s="132">
        <v>1223.29</v>
      </c>
      <c r="I847" s="173" t="e">
        <f t="shared" si="43"/>
        <v>#DIV/0!</v>
      </c>
      <c r="J847" s="173">
        <f t="shared" si="44"/>
        <v>94.099230769230772</v>
      </c>
    </row>
    <row r="848" spans="1:10" s="109" customFormat="1" ht="15" customHeight="1">
      <c r="A848" s="110"/>
      <c r="B848" s="110"/>
      <c r="C848" s="110">
        <v>3235</v>
      </c>
      <c r="D848" s="85" t="s">
        <v>1276</v>
      </c>
      <c r="E848" s="85"/>
      <c r="F848" s="85"/>
      <c r="G848" s="85">
        <v>200</v>
      </c>
      <c r="H848" s="132">
        <v>313.02</v>
      </c>
      <c r="I848" s="173" t="e">
        <f t="shared" si="43"/>
        <v>#DIV/0!</v>
      </c>
      <c r="J848" s="173">
        <f t="shared" si="44"/>
        <v>156.51</v>
      </c>
    </row>
    <row r="849" spans="1:10" s="109" customFormat="1" ht="15" customHeight="1">
      <c r="A849" s="110"/>
      <c r="B849" s="110"/>
      <c r="C849" s="110">
        <v>3237</v>
      </c>
      <c r="D849" s="85" t="s">
        <v>1296</v>
      </c>
      <c r="E849" s="85"/>
      <c r="F849" s="85"/>
      <c r="G849" s="85">
        <v>600</v>
      </c>
      <c r="H849" s="132">
        <v>614.20000000000005</v>
      </c>
      <c r="I849" s="173" t="e">
        <f t="shared" si="43"/>
        <v>#DIV/0!</v>
      </c>
      <c r="J849" s="173">
        <f t="shared" si="44"/>
        <v>102.36666666666667</v>
      </c>
    </row>
    <row r="850" spans="1:10" s="109" customFormat="1" ht="15" customHeight="1">
      <c r="A850" s="110"/>
      <c r="B850" s="110"/>
      <c r="C850" s="110">
        <v>3239</v>
      </c>
      <c r="D850" s="85" t="s">
        <v>1479</v>
      </c>
      <c r="E850" s="85">
        <v>909</v>
      </c>
      <c r="F850" s="85"/>
      <c r="G850" s="85">
        <v>1600</v>
      </c>
      <c r="H850" s="132">
        <v>1028.1300000000001</v>
      </c>
      <c r="I850" s="173">
        <f t="shared" si="43"/>
        <v>113.10561056105612</v>
      </c>
      <c r="J850" s="173">
        <f t="shared" si="44"/>
        <v>64.258125000000007</v>
      </c>
    </row>
    <row r="851" spans="1:10" s="109" customFormat="1" ht="15" customHeight="1">
      <c r="A851" s="110"/>
      <c r="B851" s="110"/>
      <c r="C851" s="110">
        <v>3241</v>
      </c>
      <c r="D851" s="85" t="s">
        <v>1508</v>
      </c>
      <c r="E851" s="85">
        <v>343</v>
      </c>
      <c r="F851" s="85"/>
      <c r="G851" s="85">
        <v>800</v>
      </c>
      <c r="H851" s="132">
        <v>758.65</v>
      </c>
      <c r="I851" s="173">
        <f t="shared" si="43"/>
        <v>221.18075801749271</v>
      </c>
      <c r="J851" s="173">
        <f t="shared" si="44"/>
        <v>94.831249999999997</v>
      </c>
    </row>
    <row r="852" spans="1:10" s="109" customFormat="1" ht="15" customHeight="1">
      <c r="A852" s="110"/>
      <c r="B852" s="110"/>
      <c r="C852" s="110">
        <v>3293</v>
      </c>
      <c r="D852" s="85" t="s">
        <v>1298</v>
      </c>
      <c r="E852" s="85"/>
      <c r="F852" s="85"/>
      <c r="G852" s="85"/>
      <c r="H852" s="132"/>
      <c r="I852" s="173" t="e">
        <f t="shared" si="43"/>
        <v>#DIV/0!</v>
      </c>
      <c r="J852" s="173" t="e">
        <f t="shared" si="44"/>
        <v>#DIV/0!</v>
      </c>
    </row>
    <row r="853" spans="1:10" s="109" customFormat="1" ht="15" customHeight="1">
      <c r="A853" s="110"/>
      <c r="B853" s="110"/>
      <c r="C853" s="110">
        <v>3294</v>
      </c>
      <c r="D853" s="85" t="s">
        <v>1283</v>
      </c>
      <c r="E853" s="85">
        <v>216</v>
      </c>
      <c r="F853" s="85"/>
      <c r="G853" s="85"/>
      <c r="H853" s="132"/>
      <c r="I853" s="173">
        <f t="shared" si="43"/>
        <v>0</v>
      </c>
      <c r="J853" s="173" t="e">
        <f t="shared" si="44"/>
        <v>#DIV/0!</v>
      </c>
    </row>
    <row r="854" spans="1:10" s="109" customFormat="1" ht="15" customHeight="1">
      <c r="A854" s="110"/>
      <c r="B854" s="110"/>
      <c r="C854" s="110">
        <v>3295</v>
      </c>
      <c r="D854" s="85" t="s">
        <v>1284</v>
      </c>
      <c r="E854" s="85"/>
      <c r="F854" s="85"/>
      <c r="G854" s="85"/>
      <c r="H854" s="132"/>
      <c r="I854" s="173" t="e">
        <f t="shared" si="43"/>
        <v>#DIV/0!</v>
      </c>
      <c r="J854" s="173" t="e">
        <f t="shared" si="44"/>
        <v>#DIV/0!</v>
      </c>
    </row>
    <row r="855" spans="1:10" s="109" customFormat="1" ht="15" customHeight="1">
      <c r="A855" s="110"/>
      <c r="B855" s="110"/>
      <c r="C855" s="110">
        <v>3299</v>
      </c>
      <c r="D855" s="85" t="s">
        <v>1285</v>
      </c>
      <c r="E855" s="85"/>
      <c r="F855" s="85"/>
      <c r="G855" s="85"/>
      <c r="H855" s="132"/>
      <c r="I855" s="173" t="e">
        <f t="shared" si="43"/>
        <v>#DIV/0!</v>
      </c>
      <c r="J855" s="173" t="e">
        <f t="shared" si="44"/>
        <v>#DIV/0!</v>
      </c>
    </row>
    <row r="856" spans="1:10" s="109" customFormat="1" ht="15" customHeight="1">
      <c r="A856" s="110"/>
      <c r="B856" s="128">
        <v>34</v>
      </c>
      <c r="C856" s="110"/>
      <c r="D856" s="128" t="s">
        <v>1343</v>
      </c>
      <c r="E856" s="129">
        <f>E857</f>
        <v>0</v>
      </c>
      <c r="F856" s="129">
        <f>F857</f>
        <v>0</v>
      </c>
      <c r="G856" s="129">
        <f>G857</f>
        <v>0</v>
      </c>
      <c r="H856" s="130">
        <f>H857</f>
        <v>0</v>
      </c>
      <c r="I856" s="173" t="e">
        <f t="shared" si="43"/>
        <v>#DIV/0!</v>
      </c>
      <c r="J856" s="173" t="e">
        <f t="shared" si="44"/>
        <v>#DIV/0!</v>
      </c>
    </row>
    <row r="857" spans="1:10" s="109" customFormat="1" ht="21.75" customHeight="1">
      <c r="A857" s="110"/>
      <c r="B857" s="110"/>
      <c r="C857" s="110">
        <v>3432</v>
      </c>
      <c r="D857" s="175" t="s">
        <v>1299</v>
      </c>
      <c r="E857" s="85"/>
      <c r="F857" s="85"/>
      <c r="G857" s="85"/>
      <c r="H857" s="132"/>
      <c r="I857" s="173" t="e">
        <f t="shared" si="43"/>
        <v>#DIV/0!</v>
      </c>
      <c r="J857" s="173" t="e">
        <f t="shared" si="44"/>
        <v>#DIV/0!</v>
      </c>
    </row>
    <row r="858" spans="1:10" s="109" customFormat="1" ht="21.75" customHeight="1">
      <c r="A858" s="128">
        <v>4</v>
      </c>
      <c r="B858" s="128"/>
      <c r="C858" s="110"/>
      <c r="D858" s="128" t="s">
        <v>1345</v>
      </c>
      <c r="E858" s="129">
        <f>E859</f>
        <v>904</v>
      </c>
      <c r="F858" s="129">
        <f>F859</f>
        <v>0</v>
      </c>
      <c r="G858" s="129">
        <f>G859</f>
        <v>3361</v>
      </c>
      <c r="H858" s="130">
        <f>H859</f>
        <v>2401.3000000000002</v>
      </c>
      <c r="I858" s="173">
        <f t="shared" si="43"/>
        <v>265.6305309734513</v>
      </c>
      <c r="J858" s="173">
        <f t="shared" si="44"/>
        <v>71.445998214817024</v>
      </c>
    </row>
    <row r="859" spans="1:10" s="109" customFormat="1" ht="21.75" customHeight="1">
      <c r="A859" s="110"/>
      <c r="B859" s="128">
        <v>42</v>
      </c>
      <c r="C859" s="110"/>
      <c r="D859" s="128" t="s">
        <v>1346</v>
      </c>
      <c r="E859" s="129">
        <f>SUM(E860:E864)</f>
        <v>904</v>
      </c>
      <c r="F859" s="129">
        <f>SUM(F860:F864)</f>
        <v>0</v>
      </c>
      <c r="G859" s="129">
        <f>SUM(G860:G864)</f>
        <v>3361</v>
      </c>
      <c r="H859" s="130">
        <f>SUM(H860:H864)</f>
        <v>2401.3000000000002</v>
      </c>
      <c r="I859" s="173">
        <f t="shared" si="43"/>
        <v>265.6305309734513</v>
      </c>
      <c r="J859" s="173">
        <f t="shared" si="44"/>
        <v>71.445998214817024</v>
      </c>
    </row>
    <row r="860" spans="1:10" s="109" customFormat="1" ht="15" customHeight="1">
      <c r="A860" s="110"/>
      <c r="B860" s="110"/>
      <c r="C860" s="110">
        <v>4221</v>
      </c>
      <c r="D860" s="85" t="s">
        <v>1287</v>
      </c>
      <c r="E860" s="85">
        <v>261</v>
      </c>
      <c r="F860" s="85"/>
      <c r="G860" s="85"/>
      <c r="H860" s="132"/>
      <c r="I860" s="173">
        <f t="shared" si="43"/>
        <v>0</v>
      </c>
      <c r="J860" s="173" t="e">
        <f t="shared" si="44"/>
        <v>#DIV/0!</v>
      </c>
    </row>
    <row r="861" spans="1:10" s="109" customFormat="1" ht="15" customHeight="1">
      <c r="A861" s="110"/>
      <c r="B861" s="110"/>
      <c r="C861" s="110">
        <v>4224</v>
      </c>
      <c r="D861" s="85" t="s">
        <v>1312</v>
      </c>
      <c r="E861" s="85"/>
      <c r="F861" s="85"/>
      <c r="G861" s="85">
        <v>2500</v>
      </c>
      <c r="H861" s="132">
        <v>2401.3000000000002</v>
      </c>
      <c r="I861" s="173" t="e">
        <f t="shared" si="43"/>
        <v>#DIV/0!</v>
      </c>
      <c r="J861" s="173">
        <f t="shared" si="44"/>
        <v>96.052000000000007</v>
      </c>
    </row>
    <row r="862" spans="1:10" s="109" customFormat="1" ht="15" customHeight="1">
      <c r="A862" s="110"/>
      <c r="B862" s="110"/>
      <c r="C862" s="110">
        <v>4225</v>
      </c>
      <c r="D862" s="85" t="s">
        <v>1426</v>
      </c>
      <c r="E862" s="85"/>
      <c r="F862" s="85"/>
      <c r="G862" s="85">
        <v>861</v>
      </c>
      <c r="H862" s="132"/>
      <c r="I862" s="173" t="e">
        <f t="shared" si="43"/>
        <v>#DIV/0!</v>
      </c>
      <c r="J862" s="173">
        <f t="shared" si="44"/>
        <v>0</v>
      </c>
    </row>
    <row r="863" spans="1:10" s="109" customFormat="1" ht="15" customHeight="1">
      <c r="A863" s="110"/>
      <c r="B863" s="110"/>
      <c r="C863" s="110">
        <v>4227</v>
      </c>
      <c r="D863" s="85" t="s">
        <v>1288</v>
      </c>
      <c r="E863" s="85">
        <v>643</v>
      </c>
      <c r="F863" s="85"/>
      <c r="G863" s="85"/>
      <c r="H863" s="132"/>
      <c r="I863" s="173">
        <f t="shared" si="43"/>
        <v>0</v>
      </c>
      <c r="J863" s="173" t="e">
        <f t="shared" si="44"/>
        <v>#DIV/0!</v>
      </c>
    </row>
    <row r="864" spans="1:10" s="109" customFormat="1" ht="15" customHeight="1">
      <c r="A864" s="110"/>
      <c r="B864" s="110"/>
      <c r="C864" s="110">
        <v>4241</v>
      </c>
      <c r="D864" s="85" t="s">
        <v>1318</v>
      </c>
      <c r="E864" s="85"/>
      <c r="F864" s="85"/>
      <c r="G864" s="85"/>
      <c r="H864" s="132"/>
      <c r="I864" s="167" t="e">
        <f t="shared" si="43"/>
        <v>#DIV/0!</v>
      </c>
      <c r="J864" s="167" t="e">
        <f t="shared" si="44"/>
        <v>#DIV/0!</v>
      </c>
    </row>
    <row r="865" spans="1:10" s="109" customFormat="1" ht="15" customHeight="1">
      <c r="A865" s="321" t="s">
        <v>1515</v>
      </c>
      <c r="B865" s="332"/>
      <c r="C865" s="332"/>
      <c r="D865" s="333"/>
      <c r="E865" s="169">
        <f>E866</f>
        <v>238</v>
      </c>
      <c r="F865" s="169">
        <f>F866</f>
        <v>0</v>
      </c>
      <c r="G865" s="169">
        <f>G866</f>
        <v>0</v>
      </c>
      <c r="H865" s="205">
        <f t="shared" ref="F865:H866" si="45">H866</f>
        <v>0</v>
      </c>
      <c r="I865" s="247">
        <f t="shared" si="43"/>
        <v>0</v>
      </c>
      <c r="J865" s="247" t="e">
        <f t="shared" si="44"/>
        <v>#DIV/0!</v>
      </c>
    </row>
    <row r="866" spans="1:10" s="109" customFormat="1" ht="15" customHeight="1">
      <c r="A866" s="128">
        <v>3</v>
      </c>
      <c r="B866" s="110"/>
      <c r="C866" s="53"/>
      <c r="D866" s="53" t="s">
        <v>1358</v>
      </c>
      <c r="E866" s="82">
        <f>E867</f>
        <v>238</v>
      </c>
      <c r="F866" s="82">
        <f t="shared" si="45"/>
        <v>0</v>
      </c>
      <c r="G866" s="82">
        <f t="shared" si="45"/>
        <v>0</v>
      </c>
      <c r="H866" s="111">
        <f t="shared" si="45"/>
        <v>0</v>
      </c>
      <c r="I866" s="170">
        <f t="shared" si="43"/>
        <v>0</v>
      </c>
      <c r="J866" s="170" t="e">
        <f t="shared" si="44"/>
        <v>#DIV/0!</v>
      </c>
    </row>
    <row r="867" spans="1:10" s="109" customFormat="1" ht="15" customHeight="1">
      <c r="A867" s="110"/>
      <c r="B867" s="128">
        <v>32</v>
      </c>
      <c r="C867" s="53"/>
      <c r="D867" s="53" t="s">
        <v>1323</v>
      </c>
      <c r="E867" s="82">
        <f>SUM(E868:E869)</f>
        <v>238</v>
      </c>
      <c r="F867" s="82">
        <f>SUM(F868:F869)</f>
        <v>0</v>
      </c>
      <c r="G867" s="82">
        <f>SUM(G868:G869)</f>
        <v>0</v>
      </c>
      <c r="H867" s="111">
        <f>SUM(H868:H869)</f>
        <v>0</v>
      </c>
      <c r="I867" s="170">
        <f t="shared" si="43"/>
        <v>0</v>
      </c>
      <c r="J867" s="170" t="e">
        <f t="shared" si="44"/>
        <v>#DIV/0!</v>
      </c>
    </row>
    <row r="868" spans="1:10" s="109" customFormat="1" ht="15" customHeight="1">
      <c r="A868" s="110"/>
      <c r="B868" s="110"/>
      <c r="C868" s="110">
        <v>3239</v>
      </c>
      <c r="D868" s="85" t="s">
        <v>1280</v>
      </c>
      <c r="E868" s="85">
        <v>238</v>
      </c>
      <c r="F868" s="85"/>
      <c r="G868" s="85"/>
      <c r="H868" s="132"/>
      <c r="I868" s="191">
        <f t="shared" si="43"/>
        <v>0</v>
      </c>
      <c r="J868" s="191" t="e">
        <f t="shared" si="44"/>
        <v>#DIV/0!</v>
      </c>
    </row>
    <row r="869" spans="1:10" s="109" customFormat="1" ht="15" customHeight="1">
      <c r="A869" s="110"/>
      <c r="B869" s="110"/>
      <c r="C869" s="110">
        <v>3293</v>
      </c>
      <c r="D869" s="85" t="s">
        <v>1298</v>
      </c>
      <c r="E869" s="85"/>
      <c r="F869" s="85"/>
      <c r="G869" s="85"/>
      <c r="H869" s="132"/>
      <c r="I869" s="171" t="e">
        <f t="shared" si="43"/>
        <v>#DIV/0!</v>
      </c>
      <c r="J869" s="171" t="e">
        <f t="shared" si="44"/>
        <v>#DIV/0!</v>
      </c>
    </row>
    <row r="870" spans="1:10" s="109" customFormat="1" ht="30" customHeight="1">
      <c r="A870" s="321" t="s">
        <v>1536</v>
      </c>
      <c r="B870" s="332"/>
      <c r="C870" s="332"/>
      <c r="D870" s="333"/>
      <c r="E870" s="169">
        <f>E871</f>
        <v>101128</v>
      </c>
      <c r="F870" s="169">
        <f>F871</f>
        <v>33180.702103656513</v>
      </c>
      <c r="G870" s="169">
        <f>G871</f>
        <v>31440</v>
      </c>
      <c r="H870" s="205">
        <f>H871</f>
        <v>29776.67</v>
      </c>
      <c r="I870" s="172">
        <f t="shared" si="43"/>
        <v>29.444535638003323</v>
      </c>
      <c r="J870" s="172">
        <f t="shared" si="44"/>
        <v>94.709510178117043</v>
      </c>
    </row>
    <row r="871" spans="1:10" s="109" customFormat="1" ht="15" customHeight="1">
      <c r="A871" s="321" t="s">
        <v>1566</v>
      </c>
      <c r="B871" s="332"/>
      <c r="C871" s="332"/>
      <c r="D871" s="333"/>
      <c r="E871" s="89">
        <f>E872+E888</f>
        <v>101128</v>
      </c>
      <c r="F871" s="89">
        <f>F872+F888</f>
        <v>33180.702103656513</v>
      </c>
      <c r="G871" s="89">
        <f>G872+G888</f>
        <v>31440</v>
      </c>
      <c r="H871" s="117">
        <f>H872+H888</f>
        <v>29776.67</v>
      </c>
      <c r="I871" s="172">
        <f t="shared" si="43"/>
        <v>29.444535638003323</v>
      </c>
      <c r="J871" s="172">
        <f t="shared" si="44"/>
        <v>94.709510178117043</v>
      </c>
    </row>
    <row r="872" spans="1:10" s="109" customFormat="1" ht="15" customHeight="1">
      <c r="A872" s="128">
        <v>3</v>
      </c>
      <c r="B872" s="110"/>
      <c r="C872" s="53"/>
      <c r="D872" s="53" t="s">
        <v>1358</v>
      </c>
      <c r="E872" s="82">
        <f>E873+E877</f>
        <v>30927</v>
      </c>
      <c r="F872" s="82">
        <f>F873+F877</f>
        <v>33180.702103656513</v>
      </c>
      <c r="G872" s="82">
        <f>G873+G877</f>
        <v>31440</v>
      </c>
      <c r="H872" s="111">
        <f>H873+H877</f>
        <v>29776.67</v>
      </c>
      <c r="I872" s="173">
        <f t="shared" si="43"/>
        <v>96.280499240146142</v>
      </c>
      <c r="J872" s="173">
        <f t="shared" si="44"/>
        <v>94.709510178117043</v>
      </c>
    </row>
    <row r="873" spans="1:10" s="109" customFormat="1" ht="15" customHeight="1">
      <c r="A873" s="110"/>
      <c r="B873" s="128">
        <v>31</v>
      </c>
      <c r="C873" s="53"/>
      <c r="D873" s="53" t="s">
        <v>1320</v>
      </c>
      <c r="E873" s="82">
        <f>SUM(E874:E876)</f>
        <v>25530</v>
      </c>
      <c r="F873" s="82">
        <f>SUM(F874:F876)</f>
        <v>24288.273939876566</v>
      </c>
      <c r="G873" s="82">
        <f>SUM(G874:G876)</f>
        <v>23640</v>
      </c>
      <c r="H873" s="111">
        <f>SUM(H874:H876)</f>
        <v>23640.899999999998</v>
      </c>
      <c r="I873" s="173">
        <f t="shared" si="43"/>
        <v>92.600470035252641</v>
      </c>
      <c r="J873" s="173">
        <f t="shared" si="44"/>
        <v>100.00380710659897</v>
      </c>
    </row>
    <row r="874" spans="1:10" s="109" customFormat="1" ht="15" customHeight="1">
      <c r="A874" s="110"/>
      <c r="B874" s="110"/>
      <c r="C874" s="110">
        <v>3111</v>
      </c>
      <c r="D874" s="85" t="s">
        <v>1397</v>
      </c>
      <c r="E874" s="85">
        <v>21308</v>
      </c>
      <c r="F874" s="85">
        <v>20505.673900059723</v>
      </c>
      <c r="G874" s="85">
        <v>20035</v>
      </c>
      <c r="H874" s="132">
        <v>20035.12</v>
      </c>
      <c r="I874" s="173">
        <f t="shared" si="43"/>
        <v>94.0262812089356</v>
      </c>
      <c r="J874" s="173">
        <f t="shared" si="44"/>
        <v>100.00059895183429</v>
      </c>
    </row>
    <row r="875" spans="1:10" s="109" customFormat="1" ht="15" customHeight="1">
      <c r="A875" s="110"/>
      <c r="B875" s="110"/>
      <c r="C875" s="110">
        <v>3121</v>
      </c>
      <c r="D875" s="85" t="s">
        <v>1294</v>
      </c>
      <c r="E875" s="85">
        <v>706</v>
      </c>
      <c r="F875" s="85">
        <v>398.16842524387812</v>
      </c>
      <c r="G875" s="85">
        <v>300</v>
      </c>
      <c r="H875" s="132">
        <v>300</v>
      </c>
      <c r="I875" s="173">
        <f t="shared" si="43"/>
        <v>42.492917847025495</v>
      </c>
      <c r="J875" s="173">
        <f t="shared" si="44"/>
        <v>100</v>
      </c>
    </row>
    <row r="876" spans="1:10" s="109" customFormat="1" ht="15" customHeight="1">
      <c r="A876" s="110"/>
      <c r="B876" s="110"/>
      <c r="C876" s="110">
        <v>3132</v>
      </c>
      <c r="D876" s="85" t="s">
        <v>1356</v>
      </c>
      <c r="E876" s="85">
        <v>3516</v>
      </c>
      <c r="F876" s="85">
        <v>3384.431614572964</v>
      </c>
      <c r="G876" s="85">
        <v>3305</v>
      </c>
      <c r="H876" s="132">
        <v>3305.78</v>
      </c>
      <c r="I876" s="173">
        <f t="shared" si="43"/>
        <v>94.021046643913536</v>
      </c>
      <c r="J876" s="173">
        <f t="shared" si="44"/>
        <v>100.02360060514373</v>
      </c>
    </row>
    <row r="877" spans="1:10" s="109" customFormat="1" ht="15" customHeight="1">
      <c r="A877" s="110"/>
      <c r="B877" s="128">
        <v>32</v>
      </c>
      <c r="C877" s="110"/>
      <c r="D877" s="128" t="s">
        <v>1323</v>
      </c>
      <c r="E877" s="129">
        <f>SUM(E878:E887)</f>
        <v>5397</v>
      </c>
      <c r="F877" s="129">
        <f>SUM(F878:F887)</f>
        <v>8892.4281637799468</v>
      </c>
      <c r="G877" s="129">
        <f>SUM(G878:G887)</f>
        <v>7800</v>
      </c>
      <c r="H877" s="130">
        <f>SUM(H878:H887)</f>
        <v>6135.7699999999995</v>
      </c>
      <c r="I877" s="174">
        <f t="shared" si="43"/>
        <v>113.68853066518436</v>
      </c>
      <c r="J877" s="174">
        <f t="shared" si="44"/>
        <v>78.663717948717931</v>
      </c>
    </row>
    <row r="878" spans="1:10" s="109" customFormat="1" ht="15" customHeight="1">
      <c r="A878" s="110"/>
      <c r="B878" s="110"/>
      <c r="C878" s="110">
        <v>3211</v>
      </c>
      <c r="D878" s="85" t="s">
        <v>1314</v>
      </c>
      <c r="E878" s="85">
        <v>735</v>
      </c>
      <c r="F878" s="85">
        <v>2123.5649346340169</v>
      </c>
      <c r="G878" s="85"/>
      <c r="H878" s="132"/>
      <c r="I878" s="173">
        <f t="shared" si="43"/>
        <v>0</v>
      </c>
      <c r="J878" s="173" t="e">
        <f t="shared" si="44"/>
        <v>#DIV/0!</v>
      </c>
    </row>
    <row r="879" spans="1:10" s="109" customFormat="1" ht="15" customHeight="1">
      <c r="A879" s="110"/>
      <c r="B879" s="110"/>
      <c r="C879" s="110">
        <v>3212</v>
      </c>
      <c r="D879" s="85" t="s">
        <v>1265</v>
      </c>
      <c r="E879" s="85">
        <v>670</v>
      </c>
      <c r="F879" s="85">
        <v>0</v>
      </c>
      <c r="G879" s="85">
        <v>2000</v>
      </c>
      <c r="H879" s="132">
        <v>1957.01</v>
      </c>
      <c r="I879" s="173">
        <f t="shared" si="43"/>
        <v>292.09104477611942</v>
      </c>
      <c r="J879" s="173">
        <f t="shared" si="44"/>
        <v>97.850499999999997</v>
      </c>
    </row>
    <row r="880" spans="1:10" s="109" customFormat="1" ht="15" customHeight="1">
      <c r="A880" s="110"/>
      <c r="B880" s="110"/>
      <c r="C880" s="110">
        <v>3213</v>
      </c>
      <c r="D880" s="85" t="s">
        <v>1266</v>
      </c>
      <c r="E880" s="85">
        <v>1712</v>
      </c>
      <c r="F880" s="85">
        <v>3318.0702103656513</v>
      </c>
      <c r="G880" s="85"/>
      <c r="H880" s="132"/>
      <c r="I880" s="173">
        <f t="shared" si="43"/>
        <v>0</v>
      </c>
      <c r="J880" s="173" t="e">
        <f t="shared" si="44"/>
        <v>#DIV/0!</v>
      </c>
    </row>
    <row r="881" spans="1:10" s="109" customFormat="1" ht="15" customHeight="1">
      <c r="A881" s="110"/>
      <c r="B881" s="110"/>
      <c r="C881" s="110">
        <v>3221</v>
      </c>
      <c r="D881" s="85" t="s">
        <v>1267</v>
      </c>
      <c r="E881" s="85"/>
      <c r="F881" s="85">
        <v>0</v>
      </c>
      <c r="G881" s="85">
        <v>0</v>
      </c>
      <c r="H881" s="132"/>
      <c r="I881" s="170" t="e">
        <f t="shared" si="43"/>
        <v>#DIV/0!</v>
      </c>
      <c r="J881" s="170" t="e">
        <f t="shared" si="44"/>
        <v>#DIV/0!</v>
      </c>
    </row>
    <row r="882" spans="1:10" s="109" customFormat="1" ht="15" customHeight="1">
      <c r="A882" s="110"/>
      <c r="B882" s="110"/>
      <c r="C882" s="110">
        <v>3233</v>
      </c>
      <c r="D882" s="85" t="s">
        <v>1274</v>
      </c>
      <c r="E882" s="85"/>
      <c r="F882" s="85"/>
      <c r="G882" s="85">
        <v>800</v>
      </c>
      <c r="H882" s="132">
        <v>730.59</v>
      </c>
      <c r="I882" s="195" t="e">
        <f t="shared" si="43"/>
        <v>#DIV/0!</v>
      </c>
      <c r="J882" s="195">
        <f t="shared" si="44"/>
        <v>91.323750000000004</v>
      </c>
    </row>
    <row r="883" spans="1:10" s="109" customFormat="1" ht="15" customHeight="1">
      <c r="A883" s="110"/>
      <c r="B883" s="110"/>
      <c r="C883" s="110">
        <v>3235</v>
      </c>
      <c r="D883" s="85" t="s">
        <v>1276</v>
      </c>
      <c r="E883" s="85">
        <v>70</v>
      </c>
      <c r="F883" s="85">
        <v>929.05965890238235</v>
      </c>
      <c r="G883" s="85"/>
      <c r="H883" s="132"/>
      <c r="I883" s="171">
        <f t="shared" si="43"/>
        <v>0</v>
      </c>
      <c r="J883" s="171" t="e">
        <f t="shared" si="44"/>
        <v>#DIV/0!</v>
      </c>
    </row>
    <row r="884" spans="1:10" s="109" customFormat="1" ht="15" customHeight="1">
      <c r="A884" s="110"/>
      <c r="B884" s="110"/>
      <c r="C884" s="110">
        <v>3237</v>
      </c>
      <c r="D884" s="85" t="s">
        <v>1278</v>
      </c>
      <c r="E884" s="85"/>
      <c r="F884" s="85">
        <v>2123.5649346340169</v>
      </c>
      <c r="G884" s="85">
        <v>1400</v>
      </c>
      <c r="H884" s="132"/>
      <c r="I884" s="172" t="e">
        <f t="shared" si="43"/>
        <v>#DIV/0!</v>
      </c>
      <c r="J884" s="172">
        <f t="shared" si="44"/>
        <v>0</v>
      </c>
    </row>
    <row r="885" spans="1:10" s="109" customFormat="1" ht="15" customHeight="1">
      <c r="A885" s="110"/>
      <c r="B885" s="110"/>
      <c r="C885" s="110">
        <v>3239</v>
      </c>
      <c r="D885" s="85" t="s">
        <v>1280</v>
      </c>
      <c r="E885" s="85"/>
      <c r="F885" s="85">
        <v>0</v>
      </c>
      <c r="G885" s="85">
        <v>0</v>
      </c>
      <c r="H885" s="132"/>
      <c r="I885" s="172" t="e">
        <f t="shared" si="43"/>
        <v>#DIV/0!</v>
      </c>
      <c r="J885" s="172" t="e">
        <f t="shared" si="44"/>
        <v>#DIV/0!</v>
      </c>
    </row>
    <row r="886" spans="1:10" s="109" customFormat="1" ht="15" customHeight="1">
      <c r="A886" s="110"/>
      <c r="B886" s="110"/>
      <c r="C886" s="110">
        <v>3293</v>
      </c>
      <c r="D886" s="85" t="s">
        <v>1298</v>
      </c>
      <c r="E886" s="85">
        <v>152</v>
      </c>
      <c r="F886" s="85">
        <v>398.16842524387812</v>
      </c>
      <c r="G886" s="85">
        <v>2000</v>
      </c>
      <c r="H886" s="132">
        <v>1596.56</v>
      </c>
      <c r="I886" s="173">
        <f t="shared" si="43"/>
        <v>1050.3684210526317</v>
      </c>
      <c r="J886" s="173">
        <f t="shared" si="44"/>
        <v>79.828000000000003</v>
      </c>
    </row>
    <row r="887" spans="1:10" s="109" customFormat="1" ht="15" customHeight="1">
      <c r="A887" s="110"/>
      <c r="B887" s="110"/>
      <c r="C887" s="110">
        <v>3241</v>
      </c>
      <c r="D887" s="85" t="s">
        <v>1415</v>
      </c>
      <c r="E887" s="85">
        <v>2058</v>
      </c>
      <c r="F887" s="85"/>
      <c r="G887" s="85">
        <v>1600</v>
      </c>
      <c r="H887" s="132">
        <v>1851.61</v>
      </c>
      <c r="I887" s="173">
        <f t="shared" si="43"/>
        <v>89.971331389698733</v>
      </c>
      <c r="J887" s="173">
        <f t="shared" si="44"/>
        <v>115.72562499999999</v>
      </c>
    </row>
    <row r="888" spans="1:10" s="109" customFormat="1" ht="15" customHeight="1">
      <c r="A888" s="128">
        <v>4</v>
      </c>
      <c r="B888" s="110"/>
      <c r="C888" s="110"/>
      <c r="D888" s="128" t="s">
        <v>1345</v>
      </c>
      <c r="E888" s="129">
        <f>E889</f>
        <v>70201</v>
      </c>
      <c r="F888" s="129">
        <f>F889</f>
        <v>0</v>
      </c>
      <c r="G888" s="129">
        <f>G889</f>
        <v>0</v>
      </c>
      <c r="H888" s="130">
        <f>H889</f>
        <v>0</v>
      </c>
      <c r="I888" s="173">
        <f t="shared" si="43"/>
        <v>0</v>
      </c>
      <c r="J888" s="173" t="e">
        <f t="shared" si="44"/>
        <v>#DIV/0!</v>
      </c>
    </row>
    <row r="889" spans="1:10" s="109" customFormat="1" ht="15" customHeight="1">
      <c r="A889" s="110"/>
      <c r="B889" s="128">
        <v>42</v>
      </c>
      <c r="C889" s="110"/>
      <c r="D889" s="128" t="s">
        <v>1346</v>
      </c>
      <c r="E889" s="129">
        <f>SUM(E890:E892)</f>
        <v>70201</v>
      </c>
      <c r="F889" s="129">
        <f>SUM(F890:F892)</f>
        <v>0</v>
      </c>
      <c r="G889" s="129">
        <f>SUM(G890:G892)</f>
        <v>0</v>
      </c>
      <c r="H889" s="130">
        <f>SUM(H890:H892)</f>
        <v>0</v>
      </c>
      <c r="I889" s="173">
        <f t="shared" si="43"/>
        <v>0</v>
      </c>
      <c r="J889" s="173" t="e">
        <f t="shared" si="44"/>
        <v>#DIV/0!</v>
      </c>
    </row>
    <row r="890" spans="1:10" s="109" customFormat="1" ht="15" customHeight="1">
      <c r="A890" s="110"/>
      <c r="B890" s="110"/>
      <c r="C890" s="110">
        <v>4221</v>
      </c>
      <c r="D890" s="85" t="s">
        <v>1287</v>
      </c>
      <c r="E890" s="85">
        <v>814</v>
      </c>
      <c r="F890" s="85"/>
      <c r="G890" s="85"/>
      <c r="H890" s="132"/>
      <c r="I890" s="173">
        <f t="shared" si="43"/>
        <v>0</v>
      </c>
      <c r="J890" s="173" t="e">
        <f t="shared" si="44"/>
        <v>#DIV/0!</v>
      </c>
    </row>
    <row r="891" spans="1:10" s="109" customFormat="1" ht="15" customHeight="1">
      <c r="A891" s="110"/>
      <c r="B891" s="110"/>
      <c r="C891" s="110">
        <v>4224</v>
      </c>
      <c r="D891" s="85" t="s">
        <v>1312</v>
      </c>
      <c r="E891" s="85">
        <v>69387</v>
      </c>
      <c r="F891" s="85"/>
      <c r="G891" s="85"/>
      <c r="H891" s="132"/>
      <c r="I891" s="173">
        <f t="shared" si="43"/>
        <v>0</v>
      </c>
      <c r="J891" s="173" t="e">
        <f t="shared" si="44"/>
        <v>#DIV/0!</v>
      </c>
    </row>
    <row r="892" spans="1:10" s="109" customFormat="1" ht="15" customHeight="1">
      <c r="A892" s="110"/>
      <c r="B892" s="110"/>
      <c r="C892" s="110">
        <v>4227</v>
      </c>
      <c r="D892" s="85" t="s">
        <v>1288</v>
      </c>
      <c r="E892" s="85"/>
      <c r="F892" s="85"/>
      <c r="G892" s="85"/>
      <c r="H892" s="132"/>
      <c r="I892" s="173" t="e">
        <f t="shared" si="43"/>
        <v>#DIV/0!</v>
      </c>
      <c r="J892" s="173" t="e">
        <f t="shared" si="44"/>
        <v>#DIV/0!</v>
      </c>
    </row>
    <row r="893" spans="1:10" s="109" customFormat="1" ht="32.25" customHeight="1">
      <c r="A893" s="321" t="s">
        <v>1150</v>
      </c>
      <c r="B893" s="332"/>
      <c r="C893" s="332"/>
      <c r="D893" s="333"/>
      <c r="E893" s="169">
        <f>E894+E913+E902</f>
        <v>6844</v>
      </c>
      <c r="F893" s="169">
        <f>F894+F913+F902</f>
        <v>4645.298294511912</v>
      </c>
      <c r="G893" s="169">
        <f>G894+G913+G902</f>
        <v>8163</v>
      </c>
      <c r="H893" s="205">
        <f>H894+H913+H902</f>
        <v>5264.34</v>
      </c>
      <c r="I893" s="173">
        <f t="shared" si="43"/>
        <v>76.919053185271764</v>
      </c>
      <c r="J893" s="173">
        <f t="shared" si="44"/>
        <v>64.490260933480343</v>
      </c>
    </row>
    <row r="894" spans="1:10" s="109" customFormat="1" ht="15" customHeight="1">
      <c r="A894" s="321" t="s">
        <v>1261</v>
      </c>
      <c r="B894" s="332"/>
      <c r="C894" s="332"/>
      <c r="D894" s="333"/>
      <c r="E894" s="89">
        <f>E895+E899</f>
        <v>0</v>
      </c>
      <c r="F894" s="89">
        <f>F895+F899</f>
        <v>0</v>
      </c>
      <c r="G894" s="89">
        <f>G895+G899</f>
        <v>0</v>
      </c>
      <c r="H894" s="117">
        <f>H895+H899</f>
        <v>0</v>
      </c>
      <c r="I894" s="173" t="e">
        <f t="shared" si="43"/>
        <v>#DIV/0!</v>
      </c>
      <c r="J894" s="173" t="e">
        <f t="shared" si="44"/>
        <v>#DIV/0!</v>
      </c>
    </row>
    <row r="895" spans="1:10" s="109" customFormat="1" ht="15" customHeight="1">
      <c r="A895" s="128">
        <v>3</v>
      </c>
      <c r="B895" s="110"/>
      <c r="C895" s="53"/>
      <c r="D895" s="53" t="s">
        <v>1358</v>
      </c>
      <c r="E895" s="82">
        <f>E896</f>
        <v>0</v>
      </c>
      <c r="F895" s="82">
        <f>F896</f>
        <v>0</v>
      </c>
      <c r="G895" s="82">
        <f>G896</f>
        <v>0</v>
      </c>
      <c r="H895" s="111">
        <f>H896</f>
        <v>0</v>
      </c>
      <c r="I895" s="173" t="e">
        <f t="shared" si="43"/>
        <v>#DIV/0!</v>
      </c>
      <c r="J895" s="173" t="e">
        <f t="shared" si="44"/>
        <v>#DIV/0!</v>
      </c>
    </row>
    <row r="896" spans="1:10" s="109" customFormat="1" ht="15" customHeight="1">
      <c r="A896" s="110"/>
      <c r="B896" s="128">
        <v>32</v>
      </c>
      <c r="C896" s="53"/>
      <c r="D896" s="53" t="s">
        <v>1323</v>
      </c>
      <c r="E896" s="82">
        <f>SUM(E897:E898)</f>
        <v>0</v>
      </c>
      <c r="F896" s="82">
        <f>SUM(F897:F898)</f>
        <v>0</v>
      </c>
      <c r="G896" s="82">
        <f>SUM(G897:G898)</f>
        <v>0</v>
      </c>
      <c r="H896" s="111">
        <f>SUM(H897:H898)</f>
        <v>0</v>
      </c>
      <c r="I896" s="173" t="e">
        <f t="shared" si="43"/>
        <v>#DIV/0!</v>
      </c>
      <c r="J896" s="173" t="e">
        <f t="shared" si="44"/>
        <v>#DIV/0!</v>
      </c>
    </row>
    <row r="897" spans="1:10" s="109" customFormat="1" ht="15" customHeight="1">
      <c r="A897" s="110"/>
      <c r="B897" s="110"/>
      <c r="C897" s="110">
        <v>3237</v>
      </c>
      <c r="D897" s="85" t="s">
        <v>1278</v>
      </c>
      <c r="E897" s="85"/>
      <c r="F897" s="85"/>
      <c r="G897" s="85"/>
      <c r="H897" s="132"/>
      <c r="I897" s="173" t="e">
        <f t="shared" si="43"/>
        <v>#DIV/0!</v>
      </c>
      <c r="J897" s="173" t="e">
        <f t="shared" si="44"/>
        <v>#DIV/0!</v>
      </c>
    </row>
    <row r="898" spans="1:10" s="109" customFormat="1" ht="15" customHeight="1">
      <c r="A898" s="110"/>
      <c r="B898" s="110"/>
      <c r="C898" s="110">
        <v>3239</v>
      </c>
      <c r="D898" s="85" t="s">
        <v>1280</v>
      </c>
      <c r="E898" s="85"/>
      <c r="F898" s="85"/>
      <c r="G898" s="85"/>
      <c r="H898" s="132"/>
      <c r="I898" s="173" t="e">
        <f t="shared" si="43"/>
        <v>#DIV/0!</v>
      </c>
      <c r="J898" s="173" t="e">
        <f t="shared" si="44"/>
        <v>#DIV/0!</v>
      </c>
    </row>
    <row r="899" spans="1:10" s="109" customFormat="1" ht="15" customHeight="1">
      <c r="A899" s="128">
        <v>4</v>
      </c>
      <c r="B899" s="110"/>
      <c r="C899" s="110"/>
      <c r="D899" s="128" t="s">
        <v>1345</v>
      </c>
      <c r="E899" s="129">
        <f>E900</f>
        <v>0</v>
      </c>
      <c r="F899" s="129">
        <f t="shared" ref="F899:H900" si="46">F900</f>
        <v>0</v>
      </c>
      <c r="G899" s="129">
        <f t="shared" si="46"/>
        <v>0</v>
      </c>
      <c r="H899" s="130">
        <f t="shared" si="46"/>
        <v>0</v>
      </c>
      <c r="I899" s="173" t="e">
        <f t="shared" si="43"/>
        <v>#DIV/0!</v>
      </c>
      <c r="J899" s="173" t="e">
        <f t="shared" si="44"/>
        <v>#DIV/0!</v>
      </c>
    </row>
    <row r="900" spans="1:10" s="109" customFormat="1" ht="15" customHeight="1">
      <c r="A900" s="110"/>
      <c r="B900" s="128">
        <v>42</v>
      </c>
      <c r="C900" s="110"/>
      <c r="D900" s="128" t="s">
        <v>1346</v>
      </c>
      <c r="E900" s="129">
        <f>E901</f>
        <v>0</v>
      </c>
      <c r="F900" s="129">
        <f t="shared" si="46"/>
        <v>0</v>
      </c>
      <c r="G900" s="129">
        <f t="shared" si="46"/>
        <v>0</v>
      </c>
      <c r="H900" s="130">
        <f t="shared" si="46"/>
        <v>0</v>
      </c>
      <c r="I900" s="173" t="e">
        <f t="shared" si="43"/>
        <v>#DIV/0!</v>
      </c>
      <c r="J900" s="173" t="e">
        <f t="shared" si="44"/>
        <v>#DIV/0!</v>
      </c>
    </row>
    <row r="901" spans="1:10" s="109" customFormat="1" ht="15" customHeight="1">
      <c r="A901" s="110"/>
      <c r="B901" s="110"/>
      <c r="C901" s="110">
        <v>4262</v>
      </c>
      <c r="D901" s="85" t="s">
        <v>1411</v>
      </c>
      <c r="E901" s="85"/>
      <c r="F901" s="85"/>
      <c r="G901" s="85"/>
      <c r="H901" s="132"/>
      <c r="I901" s="173" t="e">
        <f t="shared" si="43"/>
        <v>#DIV/0!</v>
      </c>
      <c r="J901" s="173" t="e">
        <f t="shared" si="44"/>
        <v>#DIV/0!</v>
      </c>
    </row>
    <row r="902" spans="1:10" s="109" customFormat="1" ht="15" customHeight="1">
      <c r="A902" s="321" t="s">
        <v>1263</v>
      </c>
      <c r="B902" s="332"/>
      <c r="C902" s="332"/>
      <c r="D902" s="333"/>
      <c r="E902" s="169">
        <f>E903</f>
        <v>66</v>
      </c>
      <c r="F902" s="169">
        <f>F903</f>
        <v>0</v>
      </c>
      <c r="G902" s="169">
        <f>G903</f>
        <v>0</v>
      </c>
      <c r="H902" s="205">
        <f>H903</f>
        <v>0</v>
      </c>
      <c r="I902" s="173">
        <f t="shared" ref="I902:I965" si="47">H902/E902*100</f>
        <v>0</v>
      </c>
      <c r="J902" s="173" t="e">
        <f t="shared" ref="J902:J965" si="48">H902/G902*100</f>
        <v>#DIV/0!</v>
      </c>
    </row>
    <row r="903" spans="1:10" s="109" customFormat="1" ht="15" customHeight="1">
      <c r="A903" s="128">
        <v>3</v>
      </c>
      <c r="B903" s="110"/>
      <c r="C903" s="53"/>
      <c r="D903" s="53" t="s">
        <v>1358</v>
      </c>
      <c r="E903" s="82">
        <f>E904+E908</f>
        <v>66</v>
      </c>
      <c r="F903" s="82">
        <f>F904+F908</f>
        <v>0</v>
      </c>
      <c r="G903" s="82">
        <f>G904+G908</f>
        <v>0</v>
      </c>
      <c r="H903" s="111">
        <f>H904+H908</f>
        <v>0</v>
      </c>
      <c r="I903" s="173">
        <f t="shared" si="47"/>
        <v>0</v>
      </c>
      <c r="J903" s="173" t="e">
        <f t="shared" si="48"/>
        <v>#DIV/0!</v>
      </c>
    </row>
    <row r="904" spans="1:10" s="109" customFormat="1" ht="15" customHeight="1">
      <c r="A904" s="110"/>
      <c r="B904" s="128">
        <v>31</v>
      </c>
      <c r="C904" s="53"/>
      <c r="D904" s="53" t="s">
        <v>1320</v>
      </c>
      <c r="E904" s="82">
        <f>SUM(E905:E907)</f>
        <v>66</v>
      </c>
      <c r="F904" s="82">
        <f>SUM(F905:F907)</f>
        <v>0</v>
      </c>
      <c r="G904" s="82">
        <f>SUM(G905:G907)</f>
        <v>0</v>
      </c>
      <c r="H904" s="111">
        <f>SUM(H905:H907)</f>
        <v>0</v>
      </c>
      <c r="I904" s="173">
        <f t="shared" si="47"/>
        <v>0</v>
      </c>
      <c r="J904" s="173" t="e">
        <f t="shared" si="48"/>
        <v>#DIV/0!</v>
      </c>
    </row>
    <row r="905" spans="1:10" s="109" customFormat="1" ht="15" customHeight="1">
      <c r="A905" s="110"/>
      <c r="B905" s="110"/>
      <c r="C905" s="110">
        <v>3111</v>
      </c>
      <c r="D905" s="85" t="s">
        <v>1397</v>
      </c>
      <c r="E905" s="85">
        <v>57</v>
      </c>
      <c r="F905" s="85"/>
      <c r="G905" s="85"/>
      <c r="H905" s="132"/>
      <c r="I905" s="173">
        <f t="shared" si="47"/>
        <v>0</v>
      </c>
      <c r="J905" s="173" t="e">
        <f t="shared" si="48"/>
        <v>#DIV/0!</v>
      </c>
    </row>
    <row r="906" spans="1:10" s="109" customFormat="1" ht="15" customHeight="1">
      <c r="A906" s="110"/>
      <c r="B906" s="110"/>
      <c r="C906" s="110">
        <v>3132</v>
      </c>
      <c r="D906" s="85" t="s">
        <v>1356</v>
      </c>
      <c r="E906" s="85"/>
      <c r="F906" s="85"/>
      <c r="G906" s="85"/>
      <c r="H906" s="132"/>
      <c r="I906" s="173" t="e">
        <f t="shared" si="47"/>
        <v>#DIV/0!</v>
      </c>
      <c r="J906" s="173" t="e">
        <f t="shared" si="48"/>
        <v>#DIV/0!</v>
      </c>
    </row>
    <row r="907" spans="1:10" s="109" customFormat="1" ht="15" customHeight="1">
      <c r="A907" s="110"/>
      <c r="B907" s="128"/>
      <c r="C907" s="110">
        <v>3133</v>
      </c>
      <c r="D907" s="85" t="s">
        <v>1398</v>
      </c>
      <c r="E907" s="85">
        <v>9</v>
      </c>
      <c r="F907" s="85"/>
      <c r="G907" s="85"/>
      <c r="H907" s="132"/>
      <c r="I907" s="173">
        <f t="shared" si="47"/>
        <v>0</v>
      </c>
      <c r="J907" s="173" t="e">
        <f t="shared" si="48"/>
        <v>#DIV/0!</v>
      </c>
    </row>
    <row r="908" spans="1:10" s="109" customFormat="1" ht="15" customHeight="1">
      <c r="A908" s="110"/>
      <c r="B908" s="128">
        <v>32</v>
      </c>
      <c r="C908" s="110"/>
      <c r="D908" s="128" t="s">
        <v>1323</v>
      </c>
      <c r="E908" s="129">
        <f>SUM(E909:E912)</f>
        <v>0</v>
      </c>
      <c r="F908" s="129">
        <f>SUM(F909:F912)</f>
        <v>0</v>
      </c>
      <c r="G908" s="129">
        <f>SUM(G909:G912)</f>
        <v>0</v>
      </c>
      <c r="H908" s="130">
        <f>SUM(H909:H912)</f>
        <v>0</v>
      </c>
      <c r="I908" s="173" t="e">
        <f t="shared" si="47"/>
        <v>#DIV/0!</v>
      </c>
      <c r="J908" s="173" t="e">
        <f t="shared" si="48"/>
        <v>#DIV/0!</v>
      </c>
    </row>
    <row r="909" spans="1:10" s="109" customFormat="1" ht="15" customHeight="1">
      <c r="A909" s="110"/>
      <c r="B909" s="110"/>
      <c r="C909" s="110">
        <v>3211</v>
      </c>
      <c r="D909" s="85" t="s">
        <v>1264</v>
      </c>
      <c r="E909" s="85"/>
      <c r="F909" s="85"/>
      <c r="G909" s="85"/>
      <c r="H909" s="132"/>
      <c r="I909" s="173" t="e">
        <f t="shared" si="47"/>
        <v>#DIV/0!</v>
      </c>
      <c r="J909" s="173" t="e">
        <f t="shared" si="48"/>
        <v>#DIV/0!</v>
      </c>
    </row>
    <row r="910" spans="1:10" s="109" customFormat="1" ht="15" customHeight="1">
      <c r="A910" s="110"/>
      <c r="B910" s="110"/>
      <c r="C910" s="110">
        <v>3237</v>
      </c>
      <c r="D910" s="85" t="s">
        <v>1278</v>
      </c>
      <c r="E910" s="85"/>
      <c r="F910" s="85"/>
      <c r="G910" s="85"/>
      <c r="H910" s="132"/>
      <c r="I910" s="173" t="e">
        <f t="shared" si="47"/>
        <v>#DIV/0!</v>
      </c>
      <c r="J910" s="173" t="e">
        <f t="shared" si="48"/>
        <v>#DIV/0!</v>
      </c>
    </row>
    <row r="911" spans="1:10" s="109" customFormat="1" ht="15" customHeight="1">
      <c r="A911" s="110"/>
      <c r="B911" s="110"/>
      <c r="C911" s="110">
        <v>3239</v>
      </c>
      <c r="D911" s="85" t="s">
        <v>1280</v>
      </c>
      <c r="E911" s="85"/>
      <c r="F911" s="85"/>
      <c r="G911" s="85"/>
      <c r="H911" s="132"/>
      <c r="I911" s="173" t="e">
        <f t="shared" si="47"/>
        <v>#DIV/0!</v>
      </c>
      <c r="J911" s="173" t="e">
        <f t="shared" si="48"/>
        <v>#DIV/0!</v>
      </c>
    </row>
    <row r="912" spans="1:10" s="109" customFormat="1" ht="15" customHeight="1">
      <c r="A912" s="110"/>
      <c r="B912" s="110"/>
      <c r="C912" s="110">
        <v>3295</v>
      </c>
      <c r="D912" s="85" t="s">
        <v>1284</v>
      </c>
      <c r="E912" s="85"/>
      <c r="F912" s="85"/>
      <c r="G912" s="85"/>
      <c r="H912" s="132"/>
      <c r="I912" s="173" t="e">
        <f t="shared" si="47"/>
        <v>#DIV/0!</v>
      </c>
      <c r="J912" s="173" t="e">
        <f t="shared" si="48"/>
        <v>#DIV/0!</v>
      </c>
    </row>
    <row r="913" spans="1:10" s="109" customFormat="1" ht="15" customHeight="1">
      <c r="A913" s="321" t="s">
        <v>174</v>
      </c>
      <c r="B913" s="332"/>
      <c r="C913" s="332"/>
      <c r="D913" s="333"/>
      <c r="E913" s="169">
        <f>E914+E922</f>
        <v>6778</v>
      </c>
      <c r="F913" s="169">
        <f>F914+F922</f>
        <v>4645.298294511912</v>
      </c>
      <c r="G913" s="169">
        <f>G914+G922</f>
        <v>8163</v>
      </c>
      <c r="H913" s="205">
        <f>H914+H922</f>
        <v>5264.34</v>
      </c>
      <c r="I913" s="173">
        <f t="shared" si="47"/>
        <v>77.668043670699333</v>
      </c>
      <c r="J913" s="173">
        <f t="shared" si="48"/>
        <v>64.490260933480343</v>
      </c>
    </row>
    <row r="914" spans="1:10" s="109" customFormat="1" ht="15" customHeight="1">
      <c r="A914" s="128">
        <v>3</v>
      </c>
      <c r="B914" s="110"/>
      <c r="C914" s="53"/>
      <c r="D914" s="53" t="s">
        <v>1358</v>
      </c>
      <c r="E914" s="82">
        <f>E915+E918</f>
        <v>5792</v>
      </c>
      <c r="F914" s="82">
        <f>F915+F918</f>
        <v>4645.298294511912</v>
      </c>
      <c r="G914" s="82">
        <f>G915+G918</f>
        <v>8163</v>
      </c>
      <c r="H914" s="111">
        <f>H915+H918</f>
        <v>5264.34</v>
      </c>
      <c r="I914" s="173">
        <f t="shared" si="47"/>
        <v>90.889848066298342</v>
      </c>
      <c r="J914" s="173">
        <f t="shared" si="48"/>
        <v>64.490260933480343</v>
      </c>
    </row>
    <row r="915" spans="1:10" s="109" customFormat="1" ht="15" customHeight="1">
      <c r="A915" s="110"/>
      <c r="B915" s="128">
        <v>31</v>
      </c>
      <c r="C915" s="53"/>
      <c r="D915" s="53" t="s">
        <v>1320</v>
      </c>
      <c r="E915" s="82">
        <f>SUM(E916:E917)</f>
        <v>0</v>
      </c>
      <c r="F915" s="82">
        <f>SUM(F916:F917)</f>
        <v>0</v>
      </c>
      <c r="G915" s="82">
        <f>SUM(G916:G917)</f>
        <v>583</v>
      </c>
      <c r="H915" s="111">
        <f>SUM(H916:H917)</f>
        <v>374.15</v>
      </c>
      <c r="I915" s="173" t="e">
        <f t="shared" si="47"/>
        <v>#DIV/0!</v>
      </c>
      <c r="J915" s="173">
        <f t="shared" si="48"/>
        <v>64.176672384219543</v>
      </c>
    </row>
    <row r="916" spans="1:10" s="109" customFormat="1" ht="15" customHeight="1">
      <c r="A916" s="110"/>
      <c r="B916" s="110"/>
      <c r="C916" s="110">
        <v>3111</v>
      </c>
      <c r="D916" s="85" t="s">
        <v>1397</v>
      </c>
      <c r="E916" s="85"/>
      <c r="F916" s="85"/>
      <c r="G916" s="85">
        <v>500</v>
      </c>
      <c r="H916" s="132">
        <v>333.09</v>
      </c>
      <c r="I916" s="173" t="e">
        <f t="shared" si="47"/>
        <v>#DIV/0!</v>
      </c>
      <c r="J916" s="173">
        <f t="shared" si="48"/>
        <v>66.617999999999995</v>
      </c>
    </row>
    <row r="917" spans="1:10" s="109" customFormat="1" ht="15" customHeight="1">
      <c r="A917" s="110"/>
      <c r="B917" s="110"/>
      <c r="C917" s="110">
        <v>3132</v>
      </c>
      <c r="D917" s="85" t="s">
        <v>1639</v>
      </c>
      <c r="E917" s="85"/>
      <c r="F917" s="85"/>
      <c r="G917" s="85">
        <v>83</v>
      </c>
      <c r="H917" s="132">
        <v>41.06</v>
      </c>
      <c r="I917" s="173" t="e">
        <f t="shared" si="47"/>
        <v>#DIV/0!</v>
      </c>
      <c r="J917" s="173">
        <f t="shared" si="48"/>
        <v>49.46987951807229</v>
      </c>
    </row>
    <row r="918" spans="1:10" s="109" customFormat="1" ht="15" customHeight="1">
      <c r="A918" s="110"/>
      <c r="B918" s="128">
        <v>32</v>
      </c>
      <c r="C918" s="110"/>
      <c r="D918" s="128" t="s">
        <v>1323</v>
      </c>
      <c r="E918" s="129">
        <f>SUM(E919:E921)</f>
        <v>5792</v>
      </c>
      <c r="F918" s="129">
        <f t="shared" ref="F918:G918" si="49">SUM(F919:F921)</f>
        <v>4645.298294511912</v>
      </c>
      <c r="G918" s="129">
        <f t="shared" si="49"/>
        <v>7580</v>
      </c>
      <c r="H918" s="129">
        <f>SUM(H919:H921)</f>
        <v>4890.1900000000005</v>
      </c>
      <c r="I918" s="173">
        <f t="shared" si="47"/>
        <v>84.430075966850836</v>
      </c>
      <c r="J918" s="173">
        <f t="shared" si="48"/>
        <v>64.514379947229557</v>
      </c>
    </row>
    <row r="919" spans="1:10" s="109" customFormat="1" ht="15" customHeight="1">
      <c r="A919" s="110"/>
      <c r="B919" s="110"/>
      <c r="C919" s="110">
        <v>3235</v>
      </c>
      <c r="D919" s="85" t="s">
        <v>1276</v>
      </c>
      <c r="E919" s="85"/>
      <c r="F919" s="85"/>
      <c r="G919" s="85"/>
      <c r="H919" s="208">
        <v>323.19</v>
      </c>
      <c r="I919" s="173" t="e">
        <f t="shared" si="47"/>
        <v>#DIV/0!</v>
      </c>
      <c r="J919" s="173" t="e">
        <f t="shared" si="48"/>
        <v>#DIV/0!</v>
      </c>
    </row>
    <row r="920" spans="1:10" s="109" customFormat="1" ht="15" customHeight="1">
      <c r="A920" s="110"/>
      <c r="B920" s="110"/>
      <c r="C920" s="110">
        <v>3237</v>
      </c>
      <c r="D920" s="85" t="s">
        <v>1296</v>
      </c>
      <c r="E920" s="85"/>
      <c r="F920" s="85">
        <v>1327.2280841462605</v>
      </c>
      <c r="G920" s="85">
        <v>1080</v>
      </c>
      <c r="H920" s="132">
        <v>1080.25</v>
      </c>
      <c r="I920" s="173" t="e">
        <f t="shared" si="47"/>
        <v>#DIV/0!</v>
      </c>
      <c r="J920" s="173">
        <f t="shared" si="48"/>
        <v>100.02314814814814</v>
      </c>
    </row>
    <row r="921" spans="1:10" s="109" customFormat="1" ht="15" customHeight="1">
      <c r="A921" s="110"/>
      <c r="B921" s="110"/>
      <c r="C921" s="110">
        <v>3239</v>
      </c>
      <c r="D921" s="85" t="s">
        <v>1280</v>
      </c>
      <c r="E921" s="85">
        <v>5792</v>
      </c>
      <c r="F921" s="85">
        <v>3318.0702103656513</v>
      </c>
      <c r="G921" s="85">
        <v>6500</v>
      </c>
      <c r="H921" s="132">
        <v>3486.75</v>
      </c>
      <c r="I921" s="173">
        <f t="shared" si="47"/>
        <v>60.199412983425418</v>
      </c>
      <c r="J921" s="173">
        <f t="shared" si="48"/>
        <v>53.642307692307689</v>
      </c>
    </row>
    <row r="922" spans="1:10" s="109" customFormat="1" ht="15" customHeight="1">
      <c r="A922" s="128">
        <v>4</v>
      </c>
      <c r="B922" s="110"/>
      <c r="C922" s="110"/>
      <c r="D922" s="128" t="s">
        <v>1345</v>
      </c>
      <c r="E922" s="129">
        <f>E923</f>
        <v>986</v>
      </c>
      <c r="F922" s="129">
        <f t="shared" ref="F922:H923" si="50">F923</f>
        <v>0</v>
      </c>
      <c r="G922" s="129">
        <f t="shared" si="50"/>
        <v>0</v>
      </c>
      <c r="H922" s="130">
        <f>H923</f>
        <v>0</v>
      </c>
      <c r="I922" s="173">
        <f t="shared" si="47"/>
        <v>0</v>
      </c>
      <c r="J922" s="173" t="e">
        <f t="shared" si="48"/>
        <v>#DIV/0!</v>
      </c>
    </row>
    <row r="923" spans="1:10" s="109" customFormat="1" ht="15" customHeight="1">
      <c r="A923" s="110"/>
      <c r="B923" s="128">
        <v>42</v>
      </c>
      <c r="C923" s="110"/>
      <c r="D923" s="128" t="s">
        <v>1346</v>
      </c>
      <c r="E923" s="129">
        <f>E924</f>
        <v>986</v>
      </c>
      <c r="F923" s="129">
        <f t="shared" si="50"/>
        <v>0</v>
      </c>
      <c r="G923" s="129">
        <f t="shared" si="50"/>
        <v>0</v>
      </c>
      <c r="H923" s="130">
        <f t="shared" si="50"/>
        <v>0</v>
      </c>
      <c r="I923" s="173">
        <f t="shared" si="47"/>
        <v>0</v>
      </c>
      <c r="J923" s="173" t="e">
        <f t="shared" si="48"/>
        <v>#DIV/0!</v>
      </c>
    </row>
    <row r="924" spans="1:10" s="109" customFormat="1" ht="15" customHeight="1">
      <c r="A924" s="110"/>
      <c r="B924" s="110"/>
      <c r="C924" s="110">
        <v>4221</v>
      </c>
      <c r="D924" s="85" t="s">
        <v>1287</v>
      </c>
      <c r="E924" s="85">
        <v>986</v>
      </c>
      <c r="F924" s="85"/>
      <c r="G924" s="85"/>
      <c r="H924" s="132"/>
      <c r="I924" s="173">
        <f t="shared" si="47"/>
        <v>0</v>
      </c>
      <c r="J924" s="173" t="e">
        <f t="shared" si="48"/>
        <v>#DIV/0!</v>
      </c>
    </row>
    <row r="925" spans="1:10" s="109" customFormat="1" ht="15" customHeight="1">
      <c r="A925" s="321" t="s">
        <v>1234</v>
      </c>
      <c r="B925" s="332"/>
      <c r="C925" s="332"/>
      <c r="D925" s="333"/>
      <c r="E925" s="169">
        <f>E926+E934</f>
        <v>333</v>
      </c>
      <c r="F925" s="169">
        <f>F926+F934</f>
        <v>1288.1684252438781</v>
      </c>
      <c r="G925" s="169">
        <f>G926+G934</f>
        <v>2900</v>
      </c>
      <c r="H925" s="205">
        <f>H926+H934</f>
        <v>2426.06</v>
      </c>
      <c r="I925" s="173">
        <f t="shared" si="47"/>
        <v>728.54654654654655</v>
      </c>
      <c r="J925" s="173">
        <f t="shared" si="48"/>
        <v>83.657241379310349</v>
      </c>
    </row>
    <row r="926" spans="1:10" s="109" customFormat="1" ht="15" customHeight="1">
      <c r="A926" s="321" t="s">
        <v>174</v>
      </c>
      <c r="B926" s="332"/>
      <c r="C926" s="332"/>
      <c r="D926" s="333"/>
      <c r="E926" s="89">
        <f>E927</f>
        <v>302</v>
      </c>
      <c r="F926" s="89">
        <f>F927</f>
        <v>890</v>
      </c>
      <c r="G926" s="89">
        <f>G927</f>
        <v>2900</v>
      </c>
      <c r="H926" s="117">
        <f>H927</f>
        <v>2426.06</v>
      </c>
      <c r="I926" s="173">
        <f t="shared" si="47"/>
        <v>803.3311258278145</v>
      </c>
      <c r="J926" s="173">
        <f t="shared" si="48"/>
        <v>83.657241379310349</v>
      </c>
    </row>
    <row r="927" spans="1:10" s="109" customFormat="1" ht="15" customHeight="1">
      <c r="A927" s="128">
        <v>3</v>
      </c>
      <c r="B927" s="110"/>
      <c r="C927" s="53"/>
      <c r="D927" s="53" t="s">
        <v>1358</v>
      </c>
      <c r="E927" s="82">
        <f>E928+E931</f>
        <v>302</v>
      </c>
      <c r="F927" s="82">
        <f>F928+F931</f>
        <v>890</v>
      </c>
      <c r="G927" s="82">
        <f>G928+G931</f>
        <v>2900</v>
      </c>
      <c r="H927" s="111">
        <f>H928+H931</f>
        <v>2426.06</v>
      </c>
      <c r="I927" s="173">
        <f t="shared" si="47"/>
        <v>803.3311258278145</v>
      </c>
      <c r="J927" s="173">
        <f t="shared" si="48"/>
        <v>83.657241379310349</v>
      </c>
    </row>
    <row r="928" spans="1:10" s="109" customFormat="1" ht="15" customHeight="1">
      <c r="A928" s="110"/>
      <c r="B928" s="128">
        <v>31</v>
      </c>
      <c r="C928" s="53"/>
      <c r="D928" s="53" t="s">
        <v>1320</v>
      </c>
      <c r="E928" s="82">
        <f>SUM(E929:E930)</f>
        <v>0</v>
      </c>
      <c r="F928" s="82">
        <f>SUM(F929:F930)</f>
        <v>0</v>
      </c>
      <c r="G928" s="82">
        <f>SUM(G929:G930)</f>
        <v>0</v>
      </c>
      <c r="H928" s="111">
        <f>SUM(H929:H930)</f>
        <v>0</v>
      </c>
      <c r="I928" s="173" t="e">
        <f t="shared" si="47"/>
        <v>#DIV/0!</v>
      </c>
      <c r="J928" s="173" t="e">
        <f t="shared" si="48"/>
        <v>#DIV/0!</v>
      </c>
    </row>
    <row r="929" spans="1:10" s="109" customFormat="1" ht="15" customHeight="1">
      <c r="A929" s="110"/>
      <c r="B929" s="110"/>
      <c r="C929" s="110">
        <v>3111</v>
      </c>
      <c r="D929" s="85" t="s">
        <v>1397</v>
      </c>
      <c r="E929" s="85"/>
      <c r="F929" s="85"/>
      <c r="G929" s="85"/>
      <c r="H929" s="132"/>
      <c r="I929" s="173" t="e">
        <f t="shared" si="47"/>
        <v>#DIV/0!</v>
      </c>
      <c r="J929" s="173" t="e">
        <f t="shared" si="48"/>
        <v>#DIV/0!</v>
      </c>
    </row>
    <row r="930" spans="1:10" s="109" customFormat="1" ht="15" customHeight="1">
      <c r="A930" s="110"/>
      <c r="B930" s="110"/>
      <c r="C930" s="110">
        <v>3132</v>
      </c>
      <c r="D930" s="85" t="s">
        <v>1356</v>
      </c>
      <c r="E930" s="85"/>
      <c r="F930" s="85"/>
      <c r="G930" s="85"/>
      <c r="H930" s="132"/>
      <c r="I930" s="173" t="e">
        <f t="shared" si="47"/>
        <v>#DIV/0!</v>
      </c>
      <c r="J930" s="173" t="e">
        <f t="shared" si="48"/>
        <v>#DIV/0!</v>
      </c>
    </row>
    <row r="931" spans="1:10" s="109" customFormat="1" ht="15" customHeight="1">
      <c r="A931" s="110"/>
      <c r="B931" s="128">
        <v>32</v>
      </c>
      <c r="C931" s="110"/>
      <c r="D931" s="128" t="s">
        <v>1323</v>
      </c>
      <c r="E931" s="129">
        <f>SUM(E932:E933)</f>
        <v>302</v>
      </c>
      <c r="F931" s="129">
        <f>SUM(F932:F933)</f>
        <v>890</v>
      </c>
      <c r="G931" s="129">
        <f>SUM(G932:G933)</f>
        <v>2900</v>
      </c>
      <c r="H931" s="130">
        <f>SUM(H932:H933)</f>
        <v>2426.06</v>
      </c>
      <c r="I931" s="173">
        <f t="shared" si="47"/>
        <v>803.3311258278145</v>
      </c>
      <c r="J931" s="173">
        <f t="shared" si="48"/>
        <v>83.657241379310349</v>
      </c>
    </row>
    <row r="932" spans="1:10" s="109" customFormat="1" ht="15" customHeight="1">
      <c r="A932" s="110"/>
      <c r="B932" s="110"/>
      <c r="C932" s="110">
        <v>3237</v>
      </c>
      <c r="D932" s="85" t="s">
        <v>1278</v>
      </c>
      <c r="E932" s="85">
        <v>302</v>
      </c>
      <c r="F932" s="85">
        <v>226</v>
      </c>
      <c r="G932" s="85">
        <v>1500</v>
      </c>
      <c r="H932" s="132">
        <v>1493.26</v>
      </c>
      <c r="I932" s="170">
        <f t="shared" si="47"/>
        <v>494.45695364238406</v>
      </c>
      <c r="J932" s="170">
        <f t="shared" si="48"/>
        <v>99.550666666666672</v>
      </c>
    </row>
    <row r="933" spans="1:10" s="109" customFormat="1" ht="15" customHeight="1">
      <c r="A933" s="110"/>
      <c r="B933" s="110"/>
      <c r="C933" s="110">
        <v>3239</v>
      </c>
      <c r="D933" s="85" t="s">
        <v>1280</v>
      </c>
      <c r="E933" s="85"/>
      <c r="F933" s="85">
        <v>664</v>
      </c>
      <c r="G933" s="85">
        <v>1400</v>
      </c>
      <c r="H933" s="132">
        <v>932.8</v>
      </c>
      <c r="I933" s="171" t="e">
        <f t="shared" si="47"/>
        <v>#DIV/0!</v>
      </c>
      <c r="J933" s="171">
        <f t="shared" si="48"/>
        <v>66.628571428571419</v>
      </c>
    </row>
    <row r="934" spans="1:10" s="109" customFormat="1" ht="15" customHeight="1">
      <c r="A934" s="321" t="s">
        <v>1263</v>
      </c>
      <c r="B934" s="332"/>
      <c r="C934" s="332"/>
      <c r="D934" s="333"/>
      <c r="E934" s="169">
        <f>E935</f>
        <v>31</v>
      </c>
      <c r="F934" s="169">
        <f t="shared" ref="F934:H935" si="51">F935</f>
        <v>398.16842524387812</v>
      </c>
      <c r="G934" s="169">
        <f t="shared" si="51"/>
        <v>0</v>
      </c>
      <c r="H934" s="205">
        <f t="shared" si="51"/>
        <v>0</v>
      </c>
      <c r="I934" s="172">
        <f t="shared" si="47"/>
        <v>0</v>
      </c>
      <c r="J934" s="172" t="e">
        <f t="shared" si="48"/>
        <v>#DIV/0!</v>
      </c>
    </row>
    <row r="935" spans="1:10" s="109" customFormat="1" ht="15" customHeight="1">
      <c r="A935" s="128">
        <v>3</v>
      </c>
      <c r="B935" s="110"/>
      <c r="C935" s="53"/>
      <c r="D935" s="53" t="s">
        <v>1358</v>
      </c>
      <c r="E935" s="82">
        <f>E936</f>
        <v>31</v>
      </c>
      <c r="F935" s="82">
        <f t="shared" si="51"/>
        <v>398.16842524387812</v>
      </c>
      <c r="G935" s="82">
        <f t="shared" si="51"/>
        <v>0</v>
      </c>
      <c r="H935" s="111">
        <f t="shared" si="51"/>
        <v>0</v>
      </c>
      <c r="I935" s="172">
        <f t="shared" si="47"/>
        <v>0</v>
      </c>
      <c r="J935" s="172" t="e">
        <f t="shared" si="48"/>
        <v>#DIV/0!</v>
      </c>
    </row>
    <row r="936" spans="1:10" s="109" customFormat="1" ht="15" customHeight="1">
      <c r="A936" s="110"/>
      <c r="B936" s="128">
        <v>32</v>
      </c>
      <c r="C936" s="53"/>
      <c r="D936" s="53" t="s">
        <v>1323</v>
      </c>
      <c r="E936" s="82">
        <f>SUM(E937:E938)</f>
        <v>31</v>
      </c>
      <c r="F936" s="82">
        <f>SUM(F937:F938)</f>
        <v>398.16842524387812</v>
      </c>
      <c r="G936" s="82">
        <f>SUM(G937:G938)</f>
        <v>0</v>
      </c>
      <c r="H936" s="111">
        <f>SUM(H937:H938)</f>
        <v>0</v>
      </c>
      <c r="I936" s="173">
        <f t="shared" si="47"/>
        <v>0</v>
      </c>
      <c r="J936" s="173" t="e">
        <f t="shared" si="48"/>
        <v>#DIV/0!</v>
      </c>
    </row>
    <row r="937" spans="1:10" s="109" customFormat="1" ht="15" customHeight="1">
      <c r="A937" s="110"/>
      <c r="B937" s="110"/>
      <c r="C937" s="110">
        <v>3237</v>
      </c>
      <c r="D937" s="85" t="s">
        <v>1278</v>
      </c>
      <c r="E937" s="85">
        <v>31</v>
      </c>
      <c r="F937" s="85"/>
      <c r="G937" s="85"/>
      <c r="H937" s="132"/>
      <c r="I937" s="173">
        <f t="shared" si="47"/>
        <v>0</v>
      </c>
      <c r="J937" s="173" t="e">
        <f t="shared" si="48"/>
        <v>#DIV/0!</v>
      </c>
    </row>
    <row r="938" spans="1:10" s="109" customFormat="1" ht="15" customHeight="1">
      <c r="A938" s="110"/>
      <c r="B938" s="110"/>
      <c r="C938" s="110">
        <v>3239</v>
      </c>
      <c r="D938" s="85" t="s">
        <v>1479</v>
      </c>
      <c r="E938" s="85"/>
      <c r="F938" s="85">
        <v>398.16842524387812</v>
      </c>
      <c r="G938" s="85"/>
      <c r="H938" s="132"/>
      <c r="I938" s="173" t="e">
        <f t="shared" si="47"/>
        <v>#DIV/0!</v>
      </c>
      <c r="J938" s="173" t="e">
        <f t="shared" si="48"/>
        <v>#DIV/0!</v>
      </c>
    </row>
    <row r="939" spans="1:10" s="109" customFormat="1" ht="31.5" customHeight="1">
      <c r="A939" s="321" t="s">
        <v>1401</v>
      </c>
      <c r="B939" s="332"/>
      <c r="C939" s="332"/>
      <c r="D939" s="333"/>
      <c r="E939" s="169">
        <f>E940+E961+E957</f>
        <v>30813</v>
      </c>
      <c r="F939" s="169">
        <f>F940+F961+F957</f>
        <v>1194.5052757316344</v>
      </c>
      <c r="G939" s="169">
        <f>G940+G961+G957</f>
        <v>5327</v>
      </c>
      <c r="H939" s="205">
        <f>H940+H961+H957</f>
        <v>5112.01</v>
      </c>
      <c r="I939" s="173">
        <f t="shared" si="47"/>
        <v>16.590432609612826</v>
      </c>
      <c r="J939" s="173">
        <f t="shared" si="48"/>
        <v>95.964144922095002</v>
      </c>
    </row>
    <row r="940" spans="1:10" s="109" customFormat="1" ht="15" customHeight="1">
      <c r="A940" s="321" t="s">
        <v>1263</v>
      </c>
      <c r="B940" s="332"/>
      <c r="C940" s="332"/>
      <c r="D940" s="333"/>
      <c r="E940" s="89">
        <f>E941</f>
        <v>26355</v>
      </c>
      <c r="F940" s="89">
        <f>F941</f>
        <v>0</v>
      </c>
      <c r="G940" s="89">
        <f>G941</f>
        <v>3465</v>
      </c>
      <c r="H940" s="117">
        <f>H941</f>
        <v>4514.51</v>
      </c>
      <c r="I940" s="173">
        <f t="shared" si="47"/>
        <v>17.12961487383798</v>
      </c>
      <c r="J940" s="173">
        <f t="shared" si="48"/>
        <v>130.28888888888889</v>
      </c>
    </row>
    <row r="941" spans="1:10" s="109" customFormat="1" ht="15" customHeight="1">
      <c r="A941" s="128">
        <v>3</v>
      </c>
      <c r="B941" s="110"/>
      <c r="C941" s="53"/>
      <c r="D941" s="53" t="s">
        <v>1358</v>
      </c>
      <c r="E941" s="82">
        <f>E942+E944+E953+E955</f>
        <v>26355</v>
      </c>
      <c r="F941" s="82">
        <f>F942+F944+F953+F955</f>
        <v>0</v>
      </c>
      <c r="G941" s="82">
        <f>G942+G944+G953+G955</f>
        <v>3465</v>
      </c>
      <c r="H941" s="111">
        <f>H942+H944+H953+H955</f>
        <v>4514.51</v>
      </c>
      <c r="I941" s="173">
        <f t="shared" si="47"/>
        <v>17.12961487383798</v>
      </c>
      <c r="J941" s="173">
        <f t="shared" si="48"/>
        <v>130.28888888888889</v>
      </c>
    </row>
    <row r="942" spans="1:10" s="109" customFormat="1" ht="15" customHeight="1">
      <c r="A942" s="110"/>
      <c r="B942" s="128">
        <v>31</v>
      </c>
      <c r="C942" s="53"/>
      <c r="D942" s="53" t="s">
        <v>1320</v>
      </c>
      <c r="E942" s="82">
        <f>E943</f>
        <v>6499</v>
      </c>
      <c r="F942" s="82">
        <f>F943</f>
        <v>0</v>
      </c>
      <c r="G942" s="82">
        <f>G943</f>
        <v>0</v>
      </c>
      <c r="H942" s="111">
        <f>H943</f>
        <v>0</v>
      </c>
      <c r="I942" s="173">
        <f t="shared" si="47"/>
        <v>0</v>
      </c>
      <c r="J942" s="173" t="e">
        <f t="shared" si="48"/>
        <v>#DIV/0!</v>
      </c>
    </row>
    <row r="943" spans="1:10" s="109" customFormat="1" ht="15" customHeight="1">
      <c r="A943" s="110"/>
      <c r="B943" s="110"/>
      <c r="C943" s="110">
        <v>3121</v>
      </c>
      <c r="D943" s="85" t="s">
        <v>1294</v>
      </c>
      <c r="E943" s="85">
        <v>6499</v>
      </c>
      <c r="F943" s="85"/>
      <c r="G943" s="85"/>
      <c r="H943" s="132"/>
      <c r="I943" s="173">
        <f t="shared" si="47"/>
        <v>0</v>
      </c>
      <c r="J943" s="173" t="e">
        <f t="shared" si="48"/>
        <v>#DIV/0!</v>
      </c>
    </row>
    <row r="944" spans="1:10" s="109" customFormat="1" ht="15" customHeight="1">
      <c r="A944" s="110"/>
      <c r="B944" s="128">
        <v>32</v>
      </c>
      <c r="C944" s="110"/>
      <c r="D944" s="128" t="s">
        <v>1323</v>
      </c>
      <c r="E944" s="129">
        <f>SUM(E945:E952)</f>
        <v>19856</v>
      </c>
      <c r="F944" s="129">
        <f>SUM(F945:F952)</f>
        <v>0</v>
      </c>
      <c r="G944" s="129">
        <f>SUM(G945:G952)</f>
        <v>3465</v>
      </c>
      <c r="H944" s="130">
        <f>SUM(H945:H952)</f>
        <v>4514.51</v>
      </c>
      <c r="I944" s="170">
        <f t="shared" si="47"/>
        <v>22.736251007252218</v>
      </c>
      <c r="J944" s="170">
        <f t="shared" si="48"/>
        <v>130.28888888888889</v>
      </c>
    </row>
    <row r="945" spans="1:10" s="109" customFormat="1" ht="15" customHeight="1">
      <c r="A945" s="110"/>
      <c r="B945" s="110"/>
      <c r="C945" s="110">
        <v>3211</v>
      </c>
      <c r="D945" s="85" t="s">
        <v>1264</v>
      </c>
      <c r="E945" s="85">
        <v>48</v>
      </c>
      <c r="F945" s="85"/>
      <c r="G945" s="85"/>
      <c r="H945" s="132"/>
      <c r="I945" s="171">
        <f t="shared" si="47"/>
        <v>0</v>
      </c>
      <c r="J945" s="171" t="e">
        <f t="shared" si="48"/>
        <v>#DIV/0!</v>
      </c>
    </row>
    <row r="946" spans="1:10" s="109" customFormat="1" ht="15" customHeight="1">
      <c r="A946" s="110"/>
      <c r="B946" s="110"/>
      <c r="C946" s="110">
        <v>3233</v>
      </c>
      <c r="D946" s="85" t="s">
        <v>1584</v>
      </c>
      <c r="E946" s="85">
        <v>2858</v>
      </c>
      <c r="F946" s="85"/>
      <c r="G946" s="85"/>
      <c r="H946" s="132"/>
      <c r="I946" s="170">
        <f t="shared" si="47"/>
        <v>0</v>
      </c>
      <c r="J946" s="170" t="e">
        <f t="shared" si="48"/>
        <v>#DIV/0!</v>
      </c>
    </row>
    <row r="947" spans="1:10" s="109" customFormat="1" ht="15" customHeight="1">
      <c r="A947" s="110"/>
      <c r="B947" s="110"/>
      <c r="C947" s="110">
        <v>3235</v>
      </c>
      <c r="D947" s="85" t="s">
        <v>1276</v>
      </c>
      <c r="E947" s="85">
        <v>2934</v>
      </c>
      <c r="F947" s="85">
        <v>0</v>
      </c>
      <c r="G947" s="85">
        <v>0</v>
      </c>
      <c r="H947" s="132"/>
      <c r="I947" s="172">
        <f t="shared" si="47"/>
        <v>0</v>
      </c>
      <c r="J947" s="172" t="e">
        <f t="shared" si="48"/>
        <v>#DIV/0!</v>
      </c>
    </row>
    <row r="948" spans="1:10" s="109" customFormat="1" ht="15" customHeight="1">
      <c r="A948" s="110"/>
      <c r="B948" s="110"/>
      <c r="C948" s="110">
        <v>3237</v>
      </c>
      <c r="D948" s="85" t="s">
        <v>1296</v>
      </c>
      <c r="E948" s="85"/>
      <c r="F948" s="85">
        <v>0</v>
      </c>
      <c r="G948" s="85">
        <v>796</v>
      </c>
      <c r="H948" s="132">
        <v>1385.51</v>
      </c>
      <c r="I948" s="172" t="e">
        <f t="shared" si="47"/>
        <v>#DIV/0!</v>
      </c>
      <c r="J948" s="172">
        <f t="shared" si="48"/>
        <v>174.05904522613065</v>
      </c>
    </row>
    <row r="949" spans="1:10" s="109" customFormat="1" ht="15" customHeight="1">
      <c r="A949" s="110"/>
      <c r="B949" s="110"/>
      <c r="C949" s="110">
        <v>3238</v>
      </c>
      <c r="D949" s="85" t="s">
        <v>1279</v>
      </c>
      <c r="E949" s="85">
        <v>2982</v>
      </c>
      <c r="F949" s="85"/>
      <c r="G949" s="85"/>
      <c r="H949" s="132"/>
      <c r="I949" s="173">
        <f t="shared" si="47"/>
        <v>0</v>
      </c>
      <c r="J949" s="173" t="e">
        <f t="shared" si="48"/>
        <v>#DIV/0!</v>
      </c>
    </row>
    <row r="950" spans="1:10" s="109" customFormat="1" ht="15" customHeight="1">
      <c r="A950" s="110"/>
      <c r="B950" s="110"/>
      <c r="C950" s="110">
        <v>3239</v>
      </c>
      <c r="D950" s="85" t="s">
        <v>1479</v>
      </c>
      <c r="E950" s="85">
        <v>630</v>
      </c>
      <c r="F950" s="85"/>
      <c r="G950" s="85"/>
      <c r="H950" s="132"/>
      <c r="I950" s="173">
        <f t="shared" si="47"/>
        <v>0</v>
      </c>
      <c r="J950" s="173" t="e">
        <f t="shared" si="48"/>
        <v>#DIV/0!</v>
      </c>
    </row>
    <row r="951" spans="1:10" s="109" customFormat="1" ht="15" customHeight="1">
      <c r="A951" s="110"/>
      <c r="B951" s="110"/>
      <c r="C951" s="110">
        <v>3241</v>
      </c>
      <c r="D951" s="85" t="s">
        <v>1297</v>
      </c>
      <c r="E951" s="85">
        <v>279</v>
      </c>
      <c r="F951" s="85">
        <v>0</v>
      </c>
      <c r="G951" s="85">
        <v>1950</v>
      </c>
      <c r="H951" s="132">
        <v>2410</v>
      </c>
      <c r="I951" s="173">
        <f t="shared" si="47"/>
        <v>863.79928315412189</v>
      </c>
      <c r="J951" s="173">
        <f t="shared" si="48"/>
        <v>123.58974358974359</v>
      </c>
    </row>
    <row r="952" spans="1:10" s="109" customFormat="1" ht="15" customHeight="1">
      <c r="A952" s="110"/>
      <c r="B952" s="110"/>
      <c r="C952" s="110">
        <v>3293</v>
      </c>
      <c r="D952" s="85" t="s">
        <v>1282</v>
      </c>
      <c r="E952" s="85">
        <v>10125</v>
      </c>
      <c r="F952" s="85">
        <v>0</v>
      </c>
      <c r="G952" s="85">
        <v>719</v>
      </c>
      <c r="H952" s="132">
        <v>719</v>
      </c>
      <c r="I952" s="170">
        <f t="shared" si="47"/>
        <v>7.1012345679012352</v>
      </c>
      <c r="J952" s="170">
        <f t="shared" si="48"/>
        <v>100</v>
      </c>
    </row>
    <row r="953" spans="1:10" s="109" customFormat="1" ht="15" customHeight="1">
      <c r="A953" s="110"/>
      <c r="B953" s="128">
        <v>34</v>
      </c>
      <c r="C953" s="110"/>
      <c r="D953" s="128" t="s">
        <v>1343</v>
      </c>
      <c r="E953" s="129">
        <f>E954</f>
        <v>0</v>
      </c>
      <c r="F953" s="129">
        <f>F954</f>
        <v>0</v>
      </c>
      <c r="G953" s="129">
        <f>G954</f>
        <v>0</v>
      </c>
      <c r="H953" s="130">
        <f>H954</f>
        <v>0</v>
      </c>
      <c r="I953" s="172" t="e">
        <f t="shared" si="47"/>
        <v>#DIV/0!</v>
      </c>
      <c r="J953" s="172" t="e">
        <f t="shared" si="48"/>
        <v>#DIV/0!</v>
      </c>
    </row>
    <row r="954" spans="1:10" s="109" customFormat="1" ht="15" customHeight="1">
      <c r="A954" s="110"/>
      <c r="B954" s="110"/>
      <c r="C954" s="110">
        <v>3432</v>
      </c>
      <c r="D954" s="175" t="s">
        <v>1299</v>
      </c>
      <c r="E954" s="85"/>
      <c r="F954" s="85">
        <v>0</v>
      </c>
      <c r="G954" s="85">
        <v>0</v>
      </c>
      <c r="H954" s="132"/>
      <c r="I954" s="172" t="e">
        <f t="shared" si="47"/>
        <v>#DIV/0!</v>
      </c>
      <c r="J954" s="172" t="e">
        <f t="shared" si="48"/>
        <v>#DIV/0!</v>
      </c>
    </row>
    <row r="955" spans="1:10" s="109" customFormat="1" ht="15" customHeight="1">
      <c r="A955" s="110"/>
      <c r="B955" s="128">
        <v>38</v>
      </c>
      <c r="C955" s="110"/>
      <c r="D955" s="128" t="s">
        <v>1352</v>
      </c>
      <c r="E955" s="129">
        <f>E956</f>
        <v>0</v>
      </c>
      <c r="F955" s="129">
        <f>F956</f>
        <v>0</v>
      </c>
      <c r="G955" s="129">
        <f>G956</f>
        <v>0</v>
      </c>
      <c r="H955" s="130">
        <f>H956</f>
        <v>0</v>
      </c>
      <c r="I955" s="173" t="e">
        <f t="shared" si="47"/>
        <v>#DIV/0!</v>
      </c>
      <c r="J955" s="173" t="e">
        <f t="shared" si="48"/>
        <v>#DIV/0!</v>
      </c>
    </row>
    <row r="956" spans="1:10" s="109" customFormat="1" ht="15" customHeight="1">
      <c r="A956" s="110"/>
      <c r="B956" s="110"/>
      <c r="C956" s="110">
        <v>3811</v>
      </c>
      <c r="D956" s="85" t="s">
        <v>1302</v>
      </c>
      <c r="E956" s="85">
        <v>0</v>
      </c>
      <c r="F956" s="85">
        <v>0</v>
      </c>
      <c r="G956" s="85">
        <v>0</v>
      </c>
      <c r="H956" s="132">
        <v>0</v>
      </c>
      <c r="I956" s="173" t="e">
        <f t="shared" si="47"/>
        <v>#DIV/0!</v>
      </c>
      <c r="J956" s="173" t="e">
        <f t="shared" si="48"/>
        <v>#DIV/0!</v>
      </c>
    </row>
    <row r="957" spans="1:10" s="109" customFormat="1" ht="15" customHeight="1">
      <c r="A957" s="321" t="s">
        <v>1262</v>
      </c>
      <c r="B957" s="332"/>
      <c r="C957" s="332"/>
      <c r="D957" s="333"/>
      <c r="E957" s="169">
        <f>E958</f>
        <v>0</v>
      </c>
      <c r="F957" s="169">
        <f t="shared" ref="F957:H959" si="52">F958</f>
        <v>0</v>
      </c>
      <c r="G957" s="169">
        <f t="shared" si="52"/>
        <v>98</v>
      </c>
      <c r="H957" s="205">
        <f t="shared" si="52"/>
        <v>97.5</v>
      </c>
      <c r="I957" s="173" t="e">
        <f t="shared" si="47"/>
        <v>#DIV/0!</v>
      </c>
      <c r="J957" s="173">
        <f t="shared" si="48"/>
        <v>99.489795918367349</v>
      </c>
    </row>
    <row r="958" spans="1:10" s="109" customFormat="1" ht="15" customHeight="1">
      <c r="A958" s="128">
        <v>3</v>
      </c>
      <c r="B958" s="128"/>
      <c r="C958" s="53"/>
      <c r="D958" s="53" t="s">
        <v>1358</v>
      </c>
      <c r="E958" s="82">
        <f>E959</f>
        <v>0</v>
      </c>
      <c r="F958" s="82">
        <f t="shared" si="52"/>
        <v>0</v>
      </c>
      <c r="G958" s="82">
        <f t="shared" si="52"/>
        <v>98</v>
      </c>
      <c r="H958" s="111">
        <f t="shared" si="52"/>
        <v>97.5</v>
      </c>
      <c r="I958" s="173" t="e">
        <f t="shared" si="47"/>
        <v>#DIV/0!</v>
      </c>
      <c r="J958" s="173">
        <f t="shared" si="48"/>
        <v>99.489795918367349</v>
      </c>
    </row>
    <row r="959" spans="1:10" s="109" customFormat="1" ht="15" customHeight="1">
      <c r="A959" s="110"/>
      <c r="B959" s="128">
        <v>32</v>
      </c>
      <c r="C959" s="53"/>
      <c r="D959" s="53" t="s">
        <v>1323</v>
      </c>
      <c r="E959" s="82">
        <f>E960</f>
        <v>0</v>
      </c>
      <c r="F959" s="82">
        <f t="shared" si="52"/>
        <v>0</v>
      </c>
      <c r="G959" s="82">
        <f t="shared" si="52"/>
        <v>98</v>
      </c>
      <c r="H959" s="111">
        <f t="shared" si="52"/>
        <v>97.5</v>
      </c>
      <c r="I959" s="173" t="e">
        <f t="shared" si="47"/>
        <v>#DIV/0!</v>
      </c>
      <c r="J959" s="173">
        <f t="shared" si="48"/>
        <v>99.489795918367349</v>
      </c>
    </row>
    <row r="960" spans="1:10" s="109" customFormat="1" ht="15" customHeight="1">
      <c r="A960" s="110"/>
      <c r="B960" s="110"/>
      <c r="C960" s="110">
        <v>3239</v>
      </c>
      <c r="D960" s="85" t="s">
        <v>1479</v>
      </c>
      <c r="E960" s="85"/>
      <c r="F960" s="85"/>
      <c r="G960" s="85">
        <v>98</v>
      </c>
      <c r="H960" s="132">
        <v>97.5</v>
      </c>
      <c r="I960" s="173" t="e">
        <f t="shared" si="47"/>
        <v>#DIV/0!</v>
      </c>
      <c r="J960" s="173">
        <f t="shared" si="48"/>
        <v>99.489795918367349</v>
      </c>
    </row>
    <row r="961" spans="1:10" s="109" customFormat="1" ht="15" customHeight="1">
      <c r="A961" s="321" t="s">
        <v>1471</v>
      </c>
      <c r="B961" s="332"/>
      <c r="C961" s="332"/>
      <c r="D961" s="333"/>
      <c r="E961" s="169">
        <f t="shared" ref="E961:H962" si="53">E962</f>
        <v>4458</v>
      </c>
      <c r="F961" s="169">
        <f t="shared" si="53"/>
        <v>1194.5052757316344</v>
      </c>
      <c r="G961" s="169">
        <f t="shared" si="53"/>
        <v>1764</v>
      </c>
      <c r="H961" s="205">
        <f t="shared" si="53"/>
        <v>500</v>
      </c>
      <c r="I961" s="173">
        <f t="shared" si="47"/>
        <v>11.215791834903545</v>
      </c>
      <c r="J961" s="173">
        <f t="shared" si="48"/>
        <v>28.344671201814059</v>
      </c>
    </row>
    <row r="962" spans="1:10" s="109" customFormat="1" ht="15" customHeight="1">
      <c r="A962" s="128">
        <v>3</v>
      </c>
      <c r="B962" s="110"/>
      <c r="C962" s="53"/>
      <c r="D962" s="53" t="s">
        <v>1358</v>
      </c>
      <c r="E962" s="82">
        <f t="shared" si="53"/>
        <v>4458</v>
      </c>
      <c r="F962" s="82">
        <f t="shared" si="53"/>
        <v>1194.5052757316344</v>
      </c>
      <c r="G962" s="82">
        <f t="shared" si="53"/>
        <v>1764</v>
      </c>
      <c r="H962" s="111">
        <f t="shared" si="53"/>
        <v>500</v>
      </c>
      <c r="I962" s="173">
        <f t="shared" si="47"/>
        <v>11.215791834903545</v>
      </c>
      <c r="J962" s="173">
        <f t="shared" si="48"/>
        <v>28.344671201814059</v>
      </c>
    </row>
    <row r="963" spans="1:10" s="109" customFormat="1" ht="15" customHeight="1">
      <c r="A963" s="110"/>
      <c r="B963" s="128">
        <v>32</v>
      </c>
      <c r="C963" s="53"/>
      <c r="D963" s="53" t="s">
        <v>1323</v>
      </c>
      <c r="E963" s="82">
        <f>SUM(E964:E970)</f>
        <v>4458</v>
      </c>
      <c r="F963" s="82">
        <f>SUM(F964:F970)</f>
        <v>1194.5052757316344</v>
      </c>
      <c r="G963" s="82">
        <f>SUM(G964:G970)</f>
        <v>1764</v>
      </c>
      <c r="H963" s="111">
        <f>SUM(H964:H970)</f>
        <v>500</v>
      </c>
      <c r="I963" s="173">
        <f t="shared" si="47"/>
        <v>11.215791834903545</v>
      </c>
      <c r="J963" s="173">
        <f t="shared" si="48"/>
        <v>28.344671201814059</v>
      </c>
    </row>
    <row r="964" spans="1:10" s="109" customFormat="1" ht="15" customHeight="1">
      <c r="A964" s="110"/>
      <c r="B964" s="110"/>
      <c r="C964" s="110">
        <v>3211</v>
      </c>
      <c r="D964" s="85" t="s">
        <v>1264</v>
      </c>
      <c r="E964" s="85">
        <v>1355</v>
      </c>
      <c r="F964" s="85">
        <v>796.33685048775624</v>
      </c>
      <c r="G964" s="85"/>
      <c r="H964" s="132"/>
      <c r="I964" s="173">
        <f t="shared" si="47"/>
        <v>0</v>
      </c>
      <c r="J964" s="173" t="e">
        <f t="shared" si="48"/>
        <v>#DIV/0!</v>
      </c>
    </row>
    <row r="965" spans="1:10" s="109" customFormat="1" ht="15" customHeight="1">
      <c r="A965" s="110"/>
      <c r="B965" s="110"/>
      <c r="C965" s="110">
        <v>3221</v>
      </c>
      <c r="D965" s="85" t="s">
        <v>1267</v>
      </c>
      <c r="E965" s="85">
        <v>76</v>
      </c>
      <c r="F965" s="85">
        <v>0</v>
      </c>
      <c r="G965" s="85"/>
      <c r="H965" s="132"/>
      <c r="I965" s="173">
        <f t="shared" si="47"/>
        <v>0</v>
      </c>
      <c r="J965" s="173" t="e">
        <f t="shared" si="48"/>
        <v>#DIV/0!</v>
      </c>
    </row>
    <row r="966" spans="1:10" s="109" customFormat="1" ht="15" customHeight="1">
      <c r="A966" s="110"/>
      <c r="B966" s="110"/>
      <c r="C966" s="110">
        <v>3235</v>
      </c>
      <c r="D966" s="85" t="s">
        <v>1276</v>
      </c>
      <c r="E966" s="85"/>
      <c r="F966" s="85">
        <v>132.72280841462606</v>
      </c>
      <c r="G966" s="85"/>
      <c r="H966" s="132"/>
      <c r="I966" s="173" t="e">
        <f t="shared" ref="I966:I970" si="54">H966/E966*100</f>
        <v>#DIV/0!</v>
      </c>
      <c r="J966" s="173" t="e">
        <f t="shared" ref="J966:J970" si="55">H966/G966*100</f>
        <v>#DIV/0!</v>
      </c>
    </row>
    <row r="967" spans="1:10" s="109" customFormat="1" ht="15" customHeight="1">
      <c r="A967" s="110"/>
      <c r="B967" s="110"/>
      <c r="C967" s="110">
        <v>3237</v>
      </c>
      <c r="D967" s="85" t="s">
        <v>1296</v>
      </c>
      <c r="E967" s="85">
        <v>533</v>
      </c>
      <c r="F967" s="85">
        <v>0</v>
      </c>
      <c r="G967" s="85">
        <v>1194</v>
      </c>
      <c r="H967" s="132"/>
      <c r="I967" s="170">
        <f t="shared" si="54"/>
        <v>0</v>
      </c>
      <c r="J967" s="170">
        <f t="shared" si="55"/>
        <v>0</v>
      </c>
    </row>
    <row r="968" spans="1:10" s="109" customFormat="1" ht="15" customHeight="1">
      <c r="A968" s="110"/>
      <c r="B968" s="110"/>
      <c r="C968" s="110">
        <v>3239</v>
      </c>
      <c r="D968" s="85" t="s">
        <v>1486</v>
      </c>
      <c r="E968" s="85">
        <v>1690</v>
      </c>
      <c r="F968" s="85">
        <v>0</v>
      </c>
      <c r="G968" s="85">
        <v>0</v>
      </c>
      <c r="H968" s="132">
        <v>500</v>
      </c>
      <c r="I968" s="172">
        <f t="shared" si="54"/>
        <v>29.585798816568047</v>
      </c>
      <c r="J968" s="172" t="e">
        <f t="shared" si="55"/>
        <v>#DIV/0!</v>
      </c>
    </row>
    <row r="969" spans="1:10" s="109" customFormat="1" ht="15" customHeight="1">
      <c r="A969" s="110"/>
      <c r="B969" s="110"/>
      <c r="C969" s="110">
        <v>3241</v>
      </c>
      <c r="D969" s="85" t="s">
        <v>1297</v>
      </c>
      <c r="E969" s="85">
        <v>256</v>
      </c>
      <c r="F969" s="85">
        <v>0</v>
      </c>
      <c r="G969" s="85">
        <v>570</v>
      </c>
      <c r="H969" s="132"/>
      <c r="I969" s="172">
        <f t="shared" si="54"/>
        <v>0</v>
      </c>
      <c r="J969" s="172">
        <f t="shared" si="55"/>
        <v>0</v>
      </c>
    </row>
    <row r="970" spans="1:10" s="109" customFormat="1" ht="15" customHeight="1">
      <c r="A970" s="110"/>
      <c r="B970" s="110"/>
      <c r="C970" s="110">
        <v>3293</v>
      </c>
      <c r="D970" s="85" t="s">
        <v>1282</v>
      </c>
      <c r="E970" s="85">
        <v>548</v>
      </c>
      <c r="F970" s="85">
        <v>265.44561682925212</v>
      </c>
      <c r="G970" s="85"/>
      <c r="H970" s="132"/>
      <c r="I970" s="173">
        <f t="shared" si="54"/>
        <v>0</v>
      </c>
      <c r="J970" s="173" t="e">
        <f t="shared" si="55"/>
        <v>#DIV/0!</v>
      </c>
    </row>
    <row r="971" spans="1:10">
      <c r="J971" s="239"/>
    </row>
    <row r="972" spans="1:10" s="38" customFormat="1">
      <c r="H972" s="281"/>
      <c r="I972" s="119"/>
      <c r="J972" s="239"/>
    </row>
    <row r="973" spans="1:10" s="38" customFormat="1">
      <c r="H973" s="281"/>
      <c r="I973" s="119"/>
      <c r="J973" s="239"/>
    </row>
    <row r="974" spans="1:10" s="38" customFormat="1">
      <c r="H974" s="281"/>
      <c r="I974" s="119"/>
      <c r="J974" s="239"/>
    </row>
    <row r="975" spans="1:10" s="38" customFormat="1">
      <c r="H975" s="281"/>
      <c r="I975" s="119"/>
      <c r="J975" s="239"/>
    </row>
    <row r="976" spans="1:10" s="38" customFormat="1">
      <c r="H976" s="281"/>
      <c r="I976" s="119"/>
      <c r="J976" s="239"/>
    </row>
    <row r="977" spans="8:10" s="38" customFormat="1">
      <c r="H977" s="281"/>
      <c r="I977" s="119"/>
      <c r="J977" s="239"/>
    </row>
    <row r="978" spans="8:10" s="38" customFormat="1">
      <c r="H978" s="281"/>
      <c r="I978" s="119"/>
      <c r="J978" s="239"/>
    </row>
    <row r="979" spans="8:10" s="38" customFormat="1">
      <c r="H979" s="281"/>
      <c r="I979" s="119"/>
      <c r="J979" s="239"/>
    </row>
    <row r="980" spans="8:10" s="38" customFormat="1">
      <c r="H980" s="281"/>
      <c r="I980" s="119"/>
      <c r="J980" s="239"/>
    </row>
    <row r="981" spans="8:10" s="38" customFormat="1">
      <c r="H981" s="281"/>
      <c r="I981" s="119"/>
      <c r="J981" s="239"/>
    </row>
    <row r="982" spans="8:10" s="38" customFormat="1">
      <c r="H982" s="281"/>
      <c r="I982" s="119"/>
      <c r="J982" s="243"/>
    </row>
    <row r="983" spans="8:10" s="38" customFormat="1">
      <c r="H983" s="281"/>
      <c r="I983" s="119"/>
      <c r="J983" s="240"/>
    </row>
    <row r="984" spans="8:10" s="38" customFormat="1">
      <c r="H984" s="281"/>
      <c r="I984" s="119"/>
      <c r="J984" s="240"/>
    </row>
    <row r="985" spans="8:10" s="38" customFormat="1">
      <c r="H985" s="281"/>
      <c r="I985" s="119"/>
      <c r="J985" s="239"/>
    </row>
    <row r="986" spans="8:10" s="38" customFormat="1">
      <c r="H986" s="281"/>
      <c r="I986" s="119"/>
      <c r="J986" s="239"/>
    </row>
    <row r="987" spans="8:10" s="38" customFormat="1">
      <c r="H987" s="281"/>
      <c r="I987" s="119"/>
      <c r="J987" s="239"/>
    </row>
    <row r="988" spans="8:10" s="38" customFormat="1">
      <c r="H988" s="281"/>
      <c r="I988" s="119"/>
      <c r="J988" s="239"/>
    </row>
    <row r="989" spans="8:10" s="38" customFormat="1">
      <c r="H989" s="281"/>
      <c r="I989" s="119"/>
      <c r="J989" s="239"/>
    </row>
    <row r="990" spans="8:10" s="38" customFormat="1">
      <c r="H990" s="281"/>
      <c r="I990" s="119"/>
      <c r="J990" s="239"/>
    </row>
    <row r="991" spans="8:10" s="38" customFormat="1">
      <c r="H991" s="281"/>
      <c r="I991" s="119"/>
      <c r="J991" s="239"/>
    </row>
    <row r="992" spans="8:10" s="38" customFormat="1">
      <c r="H992" s="281"/>
      <c r="I992" s="119"/>
      <c r="J992" s="239"/>
    </row>
    <row r="993" spans="8:10" s="38" customFormat="1">
      <c r="H993" s="281"/>
      <c r="I993" s="119"/>
      <c r="J993" s="239"/>
    </row>
    <row r="994" spans="8:10" s="38" customFormat="1">
      <c r="H994" s="281"/>
      <c r="I994" s="119"/>
      <c r="J994" s="239"/>
    </row>
    <row r="995" spans="8:10" s="38" customFormat="1">
      <c r="H995" s="281"/>
      <c r="I995" s="119"/>
      <c r="J995" s="239"/>
    </row>
    <row r="996" spans="8:10" s="38" customFormat="1">
      <c r="H996" s="281"/>
      <c r="I996" s="119"/>
      <c r="J996" s="239"/>
    </row>
    <row r="997" spans="8:10" s="38" customFormat="1">
      <c r="H997" s="281"/>
      <c r="I997" s="119"/>
      <c r="J997" s="239"/>
    </row>
    <row r="998" spans="8:10" s="38" customFormat="1">
      <c r="H998" s="281"/>
      <c r="I998" s="119"/>
      <c r="J998" s="239"/>
    </row>
    <row r="999" spans="8:10" s="38" customFormat="1">
      <c r="H999" s="281"/>
      <c r="I999" s="119"/>
      <c r="J999" s="239"/>
    </row>
    <row r="1000" spans="8:10" s="38" customFormat="1">
      <c r="H1000" s="281"/>
      <c r="I1000" s="119"/>
      <c r="J1000" s="239"/>
    </row>
    <row r="1001" spans="8:10" s="38" customFormat="1">
      <c r="H1001" s="281"/>
      <c r="I1001" s="119"/>
      <c r="J1001" s="239"/>
    </row>
    <row r="1002" spans="8:10" s="38" customFormat="1">
      <c r="H1002" s="281"/>
      <c r="I1002" s="119"/>
      <c r="J1002" s="239"/>
    </row>
    <row r="1003" spans="8:10" s="38" customFormat="1">
      <c r="H1003" s="281"/>
      <c r="I1003" s="119"/>
      <c r="J1003" s="239"/>
    </row>
    <row r="1004" spans="8:10" s="38" customFormat="1">
      <c r="H1004" s="281"/>
      <c r="I1004" s="119"/>
      <c r="J1004" s="239"/>
    </row>
    <row r="1005" spans="8:10" s="38" customFormat="1">
      <c r="H1005" s="281"/>
      <c r="I1005" s="119"/>
      <c r="J1005" s="239"/>
    </row>
    <row r="1006" spans="8:10" s="38" customFormat="1">
      <c r="H1006" s="281"/>
      <c r="I1006" s="119"/>
      <c r="J1006" s="239"/>
    </row>
    <row r="1007" spans="8:10" s="38" customFormat="1">
      <c r="H1007" s="281"/>
      <c r="I1007" s="119"/>
      <c r="J1007" s="239"/>
    </row>
    <row r="1008" spans="8:10" s="38" customFormat="1">
      <c r="H1008" s="281"/>
      <c r="I1008" s="119"/>
      <c r="J1008" s="239"/>
    </row>
    <row r="1009" spans="8:10" s="38" customFormat="1">
      <c r="H1009" s="281"/>
      <c r="I1009" s="119"/>
      <c r="J1009" s="239"/>
    </row>
    <row r="1010" spans="8:10" s="38" customFormat="1">
      <c r="H1010" s="281"/>
      <c r="I1010" s="119"/>
      <c r="J1010" s="239"/>
    </row>
    <row r="1011" spans="8:10" s="38" customFormat="1">
      <c r="H1011" s="281"/>
      <c r="I1011" s="119"/>
      <c r="J1011" s="239"/>
    </row>
    <row r="1012" spans="8:10" s="38" customFormat="1">
      <c r="H1012" s="281"/>
      <c r="I1012" s="119"/>
      <c r="J1012" s="239"/>
    </row>
    <row r="1013" spans="8:10" s="38" customFormat="1">
      <c r="H1013" s="281"/>
      <c r="I1013" s="119"/>
      <c r="J1013" s="239"/>
    </row>
    <row r="1014" spans="8:10" s="38" customFormat="1">
      <c r="H1014" s="281"/>
      <c r="I1014" s="119"/>
      <c r="J1014" s="239"/>
    </row>
    <row r="1015" spans="8:10" s="38" customFormat="1">
      <c r="H1015" s="281"/>
      <c r="I1015" s="119"/>
      <c r="J1015" s="239"/>
    </row>
    <row r="1016" spans="8:10" s="38" customFormat="1">
      <c r="H1016" s="281"/>
      <c r="I1016" s="119"/>
      <c r="J1016" s="239"/>
    </row>
    <row r="1017" spans="8:10" s="38" customFormat="1">
      <c r="H1017" s="281"/>
      <c r="I1017" s="119"/>
      <c r="J1017" s="239"/>
    </row>
    <row r="1018" spans="8:10" s="38" customFormat="1">
      <c r="H1018" s="281"/>
      <c r="I1018" s="119"/>
      <c r="J1018" s="239"/>
    </row>
    <row r="1019" spans="8:10" s="38" customFormat="1">
      <c r="H1019" s="281"/>
      <c r="I1019" s="119"/>
      <c r="J1019" s="239"/>
    </row>
    <row r="1020" spans="8:10" s="38" customFormat="1">
      <c r="H1020" s="281"/>
      <c r="I1020" s="119"/>
      <c r="J1020" s="239"/>
    </row>
    <row r="1021" spans="8:10" s="38" customFormat="1">
      <c r="H1021" s="281"/>
      <c r="I1021" s="119"/>
      <c r="J1021" s="239"/>
    </row>
    <row r="1022" spans="8:10" s="38" customFormat="1">
      <c r="H1022" s="281"/>
      <c r="I1022" s="119"/>
      <c r="J1022" s="239"/>
    </row>
    <row r="1023" spans="8:10" s="38" customFormat="1">
      <c r="H1023" s="281"/>
      <c r="I1023" s="119"/>
      <c r="J1023" s="243"/>
    </row>
    <row r="1024" spans="8:10" s="38" customFormat="1">
      <c r="H1024" s="281"/>
      <c r="I1024" s="119"/>
      <c r="J1024" s="240"/>
    </row>
    <row r="1025" spans="8:10" s="38" customFormat="1">
      <c r="H1025" s="281"/>
      <c r="I1025" s="119"/>
      <c r="J1025" s="240"/>
    </row>
    <row r="1026" spans="8:10" s="38" customFormat="1">
      <c r="H1026" s="281"/>
      <c r="I1026" s="119"/>
      <c r="J1026" s="239"/>
    </row>
    <row r="1027" spans="8:10" s="38" customFormat="1">
      <c r="H1027" s="281"/>
      <c r="I1027" s="119"/>
      <c r="J1027" s="239"/>
    </row>
    <row r="1028" spans="8:10" s="38" customFormat="1">
      <c r="H1028" s="281"/>
      <c r="I1028" s="119"/>
      <c r="J1028" s="239"/>
    </row>
    <row r="1029" spans="8:10" s="38" customFormat="1">
      <c r="H1029" s="281"/>
      <c r="I1029" s="119"/>
      <c r="J1029" s="239"/>
    </row>
    <row r="1030" spans="8:10" s="38" customFormat="1">
      <c r="H1030" s="281"/>
      <c r="I1030" s="119"/>
      <c r="J1030" s="239"/>
    </row>
    <row r="1031" spans="8:10" s="38" customFormat="1">
      <c r="H1031" s="281"/>
      <c r="I1031" s="119"/>
      <c r="J1031" s="239"/>
    </row>
    <row r="1032" spans="8:10" s="38" customFormat="1">
      <c r="H1032" s="281"/>
      <c r="I1032" s="119"/>
      <c r="J1032" s="239"/>
    </row>
    <row r="1033" spans="8:10" s="38" customFormat="1">
      <c r="H1033" s="281"/>
      <c r="I1033" s="119"/>
      <c r="J1033" s="239"/>
    </row>
    <row r="1034" spans="8:10" s="38" customFormat="1">
      <c r="H1034" s="281"/>
      <c r="I1034" s="119"/>
      <c r="J1034" s="239"/>
    </row>
    <row r="1035" spans="8:10" s="38" customFormat="1">
      <c r="H1035" s="281"/>
      <c r="I1035" s="119"/>
      <c r="J1035" s="239"/>
    </row>
    <row r="1036" spans="8:10" s="38" customFormat="1">
      <c r="H1036" s="281"/>
      <c r="I1036" s="119"/>
      <c r="J1036" s="239"/>
    </row>
    <row r="1037" spans="8:10" s="38" customFormat="1">
      <c r="H1037" s="281"/>
      <c r="I1037" s="119"/>
      <c r="J1037" s="239"/>
    </row>
    <row r="1038" spans="8:10" s="38" customFormat="1">
      <c r="H1038" s="281"/>
      <c r="I1038" s="119"/>
      <c r="J1038" s="239"/>
    </row>
    <row r="1039" spans="8:10" s="38" customFormat="1">
      <c r="H1039" s="281"/>
      <c r="I1039" s="119"/>
      <c r="J1039" s="239"/>
    </row>
    <row r="1040" spans="8:10" s="38" customFormat="1">
      <c r="H1040" s="281"/>
      <c r="I1040" s="119"/>
      <c r="J1040" s="239"/>
    </row>
    <row r="1041" spans="8:10" s="38" customFormat="1">
      <c r="H1041" s="281"/>
      <c r="I1041" s="119"/>
      <c r="J1041" s="239"/>
    </row>
    <row r="1042" spans="8:10" s="38" customFormat="1">
      <c r="H1042" s="281"/>
      <c r="I1042" s="119"/>
      <c r="J1042" s="239"/>
    </row>
    <row r="1043" spans="8:10" s="38" customFormat="1">
      <c r="H1043" s="281"/>
      <c r="I1043" s="119"/>
      <c r="J1043" s="239"/>
    </row>
    <row r="1044" spans="8:10" s="38" customFormat="1">
      <c r="H1044" s="281"/>
      <c r="I1044" s="119"/>
      <c r="J1044" s="239"/>
    </row>
    <row r="1045" spans="8:10" s="38" customFormat="1">
      <c r="H1045" s="281"/>
      <c r="I1045" s="119"/>
      <c r="J1045" s="239"/>
    </row>
    <row r="1046" spans="8:10" s="38" customFormat="1">
      <c r="H1046" s="281"/>
      <c r="I1046" s="119"/>
      <c r="J1046" s="239"/>
    </row>
    <row r="1047" spans="8:10" s="38" customFormat="1">
      <c r="H1047" s="281"/>
      <c r="I1047" s="119"/>
      <c r="J1047" s="239"/>
    </row>
    <row r="1048" spans="8:10" s="38" customFormat="1">
      <c r="H1048" s="281"/>
      <c r="I1048" s="119"/>
      <c r="J1048" s="239"/>
    </row>
    <row r="1049" spans="8:10" s="38" customFormat="1">
      <c r="H1049" s="281"/>
      <c r="I1049" s="119"/>
      <c r="J1049" s="239"/>
    </row>
    <row r="1050" spans="8:10" s="38" customFormat="1">
      <c r="H1050" s="281"/>
      <c r="I1050" s="119"/>
      <c r="J1050" s="239"/>
    </row>
    <row r="1051" spans="8:10" s="38" customFormat="1">
      <c r="H1051" s="281"/>
      <c r="I1051" s="119"/>
      <c r="J1051" s="239"/>
    </row>
    <row r="1052" spans="8:10" s="38" customFormat="1">
      <c r="H1052" s="281"/>
      <c r="I1052" s="119"/>
      <c r="J1052" s="243"/>
    </row>
    <row r="1053" spans="8:10" s="38" customFormat="1">
      <c r="H1053" s="281"/>
      <c r="I1053" s="119"/>
      <c r="J1053" s="240"/>
    </row>
    <row r="1054" spans="8:10" s="38" customFormat="1">
      <c r="H1054" s="281"/>
      <c r="I1054" s="119"/>
      <c r="J1054" s="240"/>
    </row>
    <row r="1055" spans="8:10" s="38" customFormat="1">
      <c r="H1055" s="281"/>
      <c r="I1055" s="119"/>
      <c r="J1055" s="239"/>
    </row>
    <row r="1056" spans="8:10" s="38" customFormat="1">
      <c r="H1056" s="281"/>
      <c r="I1056" s="119"/>
      <c r="J1056" s="239"/>
    </row>
    <row r="1057" spans="8:10" s="38" customFormat="1">
      <c r="H1057" s="281"/>
      <c r="I1057" s="119"/>
      <c r="J1057" s="239"/>
    </row>
    <row r="1058" spans="8:10" s="38" customFormat="1">
      <c r="H1058" s="281"/>
      <c r="I1058" s="119"/>
      <c r="J1058" s="239"/>
    </row>
    <row r="1059" spans="8:10" s="38" customFormat="1">
      <c r="H1059" s="281"/>
      <c r="I1059" s="119"/>
      <c r="J1059" s="239"/>
    </row>
    <row r="1060" spans="8:10" s="38" customFormat="1">
      <c r="H1060" s="281"/>
      <c r="I1060" s="119"/>
      <c r="J1060" s="239"/>
    </row>
    <row r="1061" spans="8:10" s="38" customFormat="1">
      <c r="H1061" s="281"/>
      <c r="I1061" s="119"/>
      <c r="J1061" s="239"/>
    </row>
    <row r="1062" spans="8:10" s="38" customFormat="1">
      <c r="H1062" s="281"/>
      <c r="I1062" s="119"/>
      <c r="J1062" s="198"/>
    </row>
    <row r="1063" spans="8:10" s="38" customFormat="1">
      <c r="H1063" s="281"/>
      <c r="I1063" s="119"/>
      <c r="J1063" s="198"/>
    </row>
    <row r="1064" spans="8:10" s="38" customFormat="1">
      <c r="H1064" s="281"/>
      <c r="I1064" s="119"/>
      <c r="J1064" s="198"/>
    </row>
    <row r="1065" spans="8:10" s="38" customFormat="1">
      <c r="H1065" s="281"/>
      <c r="I1065" s="119"/>
      <c r="J1065" s="198"/>
    </row>
    <row r="1066" spans="8:10" s="38" customFormat="1">
      <c r="H1066" s="281"/>
      <c r="I1066" s="119"/>
      <c r="J1066" s="239"/>
    </row>
    <row r="1067" spans="8:10" s="38" customFormat="1">
      <c r="H1067" s="281"/>
      <c r="I1067" s="119"/>
      <c r="J1067" s="198"/>
    </row>
    <row r="1068" spans="8:10" s="38" customFormat="1">
      <c r="H1068" s="281"/>
      <c r="I1068" s="119"/>
      <c r="J1068" s="198"/>
    </row>
    <row r="1069" spans="8:10" s="38" customFormat="1">
      <c r="H1069" s="281"/>
      <c r="I1069" s="119"/>
      <c r="J1069" s="198"/>
    </row>
    <row r="1070" spans="8:10" s="38" customFormat="1">
      <c r="H1070" s="281"/>
      <c r="I1070" s="119"/>
      <c r="J1070" s="198"/>
    </row>
    <row r="1071" spans="8:10" s="38" customFormat="1">
      <c r="H1071" s="281"/>
      <c r="I1071" s="119"/>
      <c r="J1071" s="198"/>
    </row>
    <row r="1072" spans="8:10" s="38" customFormat="1">
      <c r="H1072" s="281"/>
      <c r="I1072" s="119"/>
      <c r="J1072" s="239"/>
    </row>
    <row r="1073" spans="8:10" s="38" customFormat="1">
      <c r="H1073" s="281"/>
      <c r="I1073" s="119"/>
      <c r="J1073" s="239"/>
    </row>
    <row r="1074" spans="8:10" s="38" customFormat="1">
      <c r="H1074" s="281"/>
      <c r="I1074" s="119"/>
      <c r="J1074" s="198"/>
    </row>
    <row r="1075" spans="8:10" s="38" customFormat="1">
      <c r="H1075" s="281"/>
      <c r="I1075" s="119"/>
      <c r="J1075" s="239"/>
    </row>
    <row r="1076" spans="8:10" s="38" customFormat="1">
      <c r="H1076" s="281"/>
      <c r="I1076" s="119"/>
      <c r="J1076" s="241"/>
    </row>
    <row r="1077" spans="8:10" s="38" customFormat="1">
      <c r="H1077" s="281"/>
      <c r="I1077" s="119"/>
      <c r="J1077" s="239"/>
    </row>
    <row r="1078" spans="8:10" s="38" customFormat="1">
      <c r="H1078" s="281"/>
      <c r="I1078" s="119"/>
      <c r="J1078" s="239"/>
    </row>
    <row r="1079" spans="8:10" s="38" customFormat="1">
      <c r="H1079" s="281"/>
      <c r="I1079" s="119"/>
      <c r="J1079" s="239"/>
    </row>
    <row r="1080" spans="8:10" s="38" customFormat="1">
      <c r="H1080" s="281"/>
      <c r="I1080" s="119"/>
      <c r="J1080" s="239"/>
    </row>
    <row r="1081" spans="8:10" s="38" customFormat="1">
      <c r="H1081" s="281"/>
      <c r="I1081" s="119"/>
      <c r="J1081" s="243"/>
    </row>
    <row r="1082" spans="8:10" s="38" customFormat="1">
      <c r="H1082" s="281"/>
      <c r="I1082" s="119"/>
      <c r="J1082" s="240"/>
    </row>
    <row r="1083" spans="8:10" s="38" customFormat="1">
      <c r="H1083" s="281"/>
      <c r="I1083" s="119"/>
      <c r="J1083" s="243"/>
    </row>
    <row r="1084" spans="8:10" s="38" customFormat="1">
      <c r="H1084" s="281"/>
      <c r="I1084" s="119"/>
      <c r="J1084" s="240"/>
    </row>
    <row r="1085" spans="8:10" s="38" customFormat="1">
      <c r="H1085" s="281"/>
      <c r="I1085" s="119"/>
      <c r="J1085" s="240"/>
    </row>
    <row r="1086" spans="8:10" s="38" customFormat="1">
      <c r="H1086" s="281"/>
      <c r="I1086" s="119"/>
      <c r="J1086" s="239"/>
    </row>
    <row r="1087" spans="8:10" s="38" customFormat="1">
      <c r="H1087" s="281"/>
      <c r="I1087" s="119"/>
      <c r="J1087" s="239"/>
    </row>
    <row r="1088" spans="8:10" s="38" customFormat="1">
      <c r="H1088" s="281"/>
      <c r="I1088" s="119"/>
      <c r="J1088" s="239"/>
    </row>
    <row r="1089" spans="8:10" s="38" customFormat="1">
      <c r="H1089" s="281"/>
      <c r="I1089" s="119"/>
      <c r="J1089" s="239"/>
    </row>
    <row r="1090" spans="8:10" s="38" customFormat="1">
      <c r="H1090" s="281"/>
      <c r="I1090" s="119"/>
      <c r="J1090" s="239"/>
    </row>
    <row r="1091" spans="8:10" s="38" customFormat="1">
      <c r="H1091" s="281"/>
      <c r="I1091" s="119"/>
      <c r="J1091" s="239"/>
    </row>
    <row r="1092" spans="8:10" s="38" customFormat="1">
      <c r="H1092" s="281"/>
      <c r="I1092" s="119"/>
      <c r="J1092" s="239"/>
    </row>
    <row r="1093" spans="8:10" s="38" customFormat="1">
      <c r="H1093" s="281"/>
      <c r="I1093" s="119"/>
      <c r="J1093" s="239"/>
    </row>
    <row r="1094" spans="8:10" s="38" customFormat="1">
      <c r="H1094" s="281"/>
      <c r="I1094" s="119"/>
      <c r="J1094" s="239"/>
    </row>
    <row r="1095" spans="8:10" s="38" customFormat="1">
      <c r="H1095" s="281"/>
      <c r="I1095" s="119"/>
      <c r="J1095" s="239"/>
    </row>
    <row r="1096" spans="8:10" s="38" customFormat="1">
      <c r="H1096" s="281"/>
      <c r="I1096" s="119"/>
      <c r="J1096" s="239"/>
    </row>
    <row r="1097" spans="8:10" s="38" customFormat="1">
      <c r="H1097" s="281"/>
      <c r="I1097" s="119"/>
      <c r="J1097" s="239"/>
    </row>
    <row r="1098" spans="8:10" s="38" customFormat="1">
      <c r="H1098" s="281"/>
      <c r="I1098" s="119"/>
      <c r="J1098" s="239"/>
    </row>
    <row r="1099" spans="8:10" s="38" customFormat="1">
      <c r="H1099" s="281"/>
      <c r="I1099" s="119"/>
      <c r="J1099" s="239"/>
    </row>
    <row r="1100" spans="8:10" s="38" customFormat="1">
      <c r="H1100" s="281"/>
      <c r="I1100" s="119"/>
      <c r="J1100" s="239"/>
    </row>
    <row r="1101" spans="8:10" s="38" customFormat="1">
      <c r="H1101" s="281"/>
      <c r="I1101" s="119"/>
      <c r="J1101" s="239"/>
    </row>
    <row r="1102" spans="8:10" s="38" customFormat="1">
      <c r="H1102" s="281"/>
      <c r="I1102" s="119"/>
      <c r="J1102" s="239"/>
    </row>
    <row r="1103" spans="8:10" s="38" customFormat="1">
      <c r="H1103" s="281"/>
      <c r="I1103" s="119"/>
      <c r="J1103" s="239"/>
    </row>
    <row r="1104" spans="8:10" s="38" customFormat="1">
      <c r="H1104" s="281"/>
      <c r="I1104" s="119"/>
      <c r="J1104" s="239"/>
    </row>
    <row r="1105" spans="8:10" s="38" customFormat="1">
      <c r="H1105" s="281"/>
      <c r="I1105" s="119"/>
      <c r="J1105" s="239"/>
    </row>
    <row r="1106" spans="8:10" s="38" customFormat="1">
      <c r="H1106" s="281"/>
      <c r="I1106" s="119"/>
      <c r="J1106" s="239"/>
    </row>
    <row r="1107" spans="8:10" s="38" customFormat="1">
      <c r="H1107" s="281"/>
      <c r="I1107" s="119"/>
      <c r="J1107" s="239"/>
    </row>
    <row r="1108" spans="8:10" s="38" customFormat="1">
      <c r="H1108" s="281"/>
      <c r="I1108" s="119"/>
      <c r="J1108" s="239"/>
    </row>
    <row r="1109" spans="8:10" s="38" customFormat="1">
      <c r="H1109" s="281"/>
      <c r="I1109" s="119"/>
      <c r="J1109" s="239"/>
    </row>
    <row r="1110" spans="8:10" s="38" customFormat="1">
      <c r="H1110" s="281"/>
      <c r="I1110" s="119"/>
      <c r="J1110" s="239"/>
    </row>
    <row r="1111" spans="8:10" s="38" customFormat="1">
      <c r="H1111" s="281"/>
      <c r="I1111" s="119"/>
      <c r="J1111" s="239"/>
    </row>
    <row r="1112" spans="8:10" s="38" customFormat="1">
      <c r="H1112" s="281"/>
      <c r="I1112" s="119"/>
      <c r="J1112" s="239"/>
    </row>
    <row r="1113" spans="8:10" s="38" customFormat="1">
      <c r="H1113" s="281"/>
      <c r="I1113" s="119"/>
      <c r="J1113" s="239"/>
    </row>
    <row r="1114" spans="8:10" s="38" customFormat="1">
      <c r="H1114" s="281"/>
      <c r="I1114" s="119"/>
      <c r="J1114" s="239"/>
    </row>
    <row r="1115" spans="8:10" s="38" customFormat="1">
      <c r="H1115" s="281"/>
      <c r="I1115" s="119"/>
      <c r="J1115" s="239"/>
    </row>
    <row r="1116" spans="8:10" s="38" customFormat="1">
      <c r="H1116" s="281"/>
      <c r="I1116" s="119"/>
      <c r="J1116" s="239"/>
    </row>
    <row r="1117" spans="8:10" s="38" customFormat="1">
      <c r="H1117" s="281"/>
      <c r="I1117" s="119"/>
      <c r="J1117" s="243"/>
    </row>
    <row r="1118" spans="8:10" s="38" customFormat="1">
      <c r="H1118" s="281"/>
      <c r="I1118" s="119"/>
      <c r="J1118" s="240"/>
    </row>
    <row r="1119" spans="8:10" s="38" customFormat="1">
      <c r="H1119" s="281"/>
      <c r="I1119" s="119"/>
      <c r="J1119" s="240"/>
    </row>
    <row r="1120" spans="8:10" s="38" customFormat="1">
      <c r="H1120" s="281"/>
      <c r="I1120" s="119"/>
      <c r="J1120" s="239"/>
    </row>
    <row r="1121" spans="8:10" s="38" customFormat="1">
      <c r="H1121" s="281"/>
      <c r="I1121" s="119"/>
      <c r="J1121" s="239"/>
    </row>
    <row r="1122" spans="8:10" s="38" customFormat="1">
      <c r="H1122" s="281"/>
      <c r="I1122" s="119"/>
      <c r="J1122" s="239"/>
    </row>
    <row r="1123" spans="8:10" s="38" customFormat="1">
      <c r="H1123" s="281"/>
      <c r="I1123" s="119"/>
      <c r="J1123" s="239"/>
    </row>
    <row r="1124" spans="8:10" s="38" customFormat="1">
      <c r="H1124" s="281"/>
      <c r="I1124" s="119"/>
      <c r="J1124" s="239"/>
    </row>
    <row r="1125" spans="8:10" s="38" customFormat="1">
      <c r="H1125" s="281"/>
      <c r="I1125" s="119"/>
      <c r="J1125" s="239"/>
    </row>
    <row r="1126" spans="8:10" s="38" customFormat="1">
      <c r="H1126" s="281"/>
      <c r="I1126" s="119"/>
      <c r="J1126" s="239"/>
    </row>
    <row r="1127" spans="8:10" s="38" customFormat="1">
      <c r="H1127" s="281"/>
      <c r="I1127" s="119"/>
      <c r="J1127" s="239"/>
    </row>
    <row r="1128" spans="8:10" s="38" customFormat="1">
      <c r="H1128" s="281"/>
      <c r="I1128" s="119"/>
      <c r="J1128" s="239"/>
    </row>
    <row r="1129" spans="8:10" s="38" customFormat="1">
      <c r="H1129" s="281"/>
      <c r="I1129" s="119"/>
      <c r="J1129" s="239"/>
    </row>
    <row r="1130" spans="8:10" s="38" customFormat="1">
      <c r="H1130" s="281"/>
      <c r="I1130" s="119"/>
      <c r="J1130" s="239"/>
    </row>
    <row r="1131" spans="8:10" s="38" customFormat="1">
      <c r="H1131" s="281"/>
      <c r="I1131" s="119"/>
      <c r="J1131" s="239"/>
    </row>
    <row r="1132" spans="8:10" s="38" customFormat="1">
      <c r="H1132" s="281"/>
      <c r="I1132" s="119"/>
      <c r="J1132" s="239"/>
    </row>
    <row r="1133" spans="8:10" s="38" customFormat="1">
      <c r="H1133" s="281"/>
      <c r="I1133" s="119"/>
      <c r="J1133" s="239"/>
    </row>
    <row r="1134" spans="8:10" s="38" customFormat="1">
      <c r="H1134" s="281"/>
      <c r="I1134" s="119"/>
      <c r="J1134" s="239"/>
    </row>
    <row r="1135" spans="8:10" s="38" customFormat="1">
      <c r="H1135" s="281"/>
      <c r="I1135" s="119"/>
      <c r="J1135" s="239"/>
    </row>
    <row r="1136" spans="8:10" s="38" customFormat="1">
      <c r="H1136" s="281"/>
      <c r="I1136" s="119"/>
      <c r="J1136" s="239"/>
    </row>
    <row r="1137" spans="8:10" s="38" customFormat="1">
      <c r="H1137" s="281"/>
      <c r="I1137" s="119"/>
      <c r="J1137" s="239"/>
    </row>
    <row r="1138" spans="8:10" s="38" customFormat="1">
      <c r="H1138" s="281"/>
      <c r="I1138" s="119"/>
      <c r="J1138" s="239"/>
    </row>
    <row r="1139" spans="8:10" s="38" customFormat="1">
      <c r="H1139" s="281"/>
      <c r="I1139" s="119"/>
      <c r="J1139" s="239"/>
    </row>
    <row r="1140" spans="8:10" s="38" customFormat="1">
      <c r="H1140" s="281"/>
      <c r="I1140" s="119"/>
      <c r="J1140" s="239"/>
    </row>
    <row r="1141" spans="8:10" s="38" customFormat="1">
      <c r="H1141" s="281"/>
      <c r="I1141" s="119"/>
      <c r="J1141" s="239"/>
    </row>
    <row r="1142" spans="8:10" s="38" customFormat="1">
      <c r="H1142" s="281"/>
      <c r="I1142" s="119"/>
      <c r="J1142" s="239"/>
    </row>
    <row r="1143" spans="8:10" s="38" customFormat="1">
      <c r="H1143" s="281"/>
      <c r="I1143" s="119"/>
      <c r="J1143" s="239"/>
    </row>
    <row r="1144" spans="8:10" s="38" customFormat="1">
      <c r="H1144" s="281"/>
      <c r="I1144" s="119"/>
      <c r="J1144" s="239"/>
    </row>
    <row r="1145" spans="8:10" s="38" customFormat="1">
      <c r="H1145" s="281"/>
      <c r="I1145" s="119"/>
      <c r="J1145" s="239"/>
    </row>
    <row r="1146" spans="8:10" s="38" customFormat="1">
      <c r="H1146" s="281"/>
      <c r="I1146" s="119"/>
      <c r="J1146" s="239"/>
    </row>
    <row r="1147" spans="8:10" s="38" customFormat="1">
      <c r="H1147" s="281"/>
      <c r="I1147" s="119"/>
      <c r="J1147" s="239"/>
    </row>
    <row r="1148" spans="8:10" s="38" customFormat="1">
      <c r="H1148" s="281"/>
      <c r="I1148" s="119"/>
      <c r="J1148" s="239"/>
    </row>
    <row r="1149" spans="8:10" s="38" customFormat="1">
      <c r="H1149" s="281"/>
      <c r="I1149" s="119"/>
      <c r="J1149" s="239"/>
    </row>
    <row r="1150" spans="8:10" s="38" customFormat="1">
      <c r="H1150" s="281"/>
      <c r="I1150" s="119"/>
      <c r="J1150" s="239"/>
    </row>
    <row r="1151" spans="8:10" s="38" customFormat="1">
      <c r="H1151" s="281"/>
      <c r="I1151" s="119"/>
      <c r="J1151" s="243"/>
    </row>
    <row r="1152" spans="8:10" s="38" customFormat="1">
      <c r="H1152" s="281"/>
      <c r="I1152" s="119"/>
      <c r="J1152" s="240"/>
    </row>
    <row r="1153" spans="8:10" s="38" customFormat="1">
      <c r="H1153" s="281"/>
      <c r="I1153" s="119"/>
      <c r="J1153" s="243"/>
    </row>
    <row r="1154" spans="8:10" s="38" customFormat="1">
      <c r="H1154" s="281"/>
      <c r="I1154" s="119"/>
      <c r="J1154" s="240"/>
    </row>
    <row r="1155" spans="8:10" s="38" customFormat="1">
      <c r="H1155" s="281"/>
      <c r="I1155" s="119"/>
      <c r="J1155" s="240"/>
    </row>
    <row r="1156" spans="8:10" s="38" customFormat="1">
      <c r="H1156" s="281"/>
      <c r="I1156" s="119"/>
      <c r="J1156" s="239"/>
    </row>
    <row r="1157" spans="8:10" s="38" customFormat="1">
      <c r="H1157" s="281"/>
      <c r="I1157" s="119"/>
      <c r="J1157" s="239"/>
    </row>
    <row r="1158" spans="8:10" s="38" customFormat="1">
      <c r="H1158" s="281"/>
      <c r="I1158" s="119"/>
      <c r="J1158" s="239"/>
    </row>
    <row r="1159" spans="8:10" s="38" customFormat="1">
      <c r="H1159" s="281"/>
      <c r="I1159" s="119"/>
      <c r="J1159" s="239"/>
    </row>
    <row r="1160" spans="8:10" s="38" customFormat="1">
      <c r="H1160" s="281"/>
      <c r="I1160" s="119"/>
      <c r="J1160" s="239"/>
    </row>
    <row r="1161" spans="8:10" s="38" customFormat="1">
      <c r="H1161" s="281"/>
      <c r="I1161" s="119"/>
      <c r="J1161" s="239"/>
    </row>
    <row r="1162" spans="8:10" s="38" customFormat="1">
      <c r="H1162" s="281"/>
      <c r="I1162" s="119"/>
      <c r="J1162" s="239"/>
    </row>
    <row r="1163" spans="8:10" s="38" customFormat="1">
      <c r="H1163" s="281"/>
      <c r="I1163" s="119"/>
      <c r="J1163" s="239"/>
    </row>
    <row r="1164" spans="8:10" s="38" customFormat="1">
      <c r="H1164" s="281"/>
      <c r="I1164" s="119"/>
      <c r="J1164" s="239"/>
    </row>
    <row r="1165" spans="8:10" s="38" customFormat="1">
      <c r="H1165" s="281"/>
      <c r="I1165" s="119"/>
      <c r="J1165" s="239"/>
    </row>
    <row r="1166" spans="8:10" s="38" customFormat="1">
      <c r="H1166" s="281"/>
      <c r="I1166" s="119"/>
      <c r="J1166" s="239"/>
    </row>
    <row r="1167" spans="8:10" s="38" customFormat="1">
      <c r="H1167" s="281"/>
      <c r="I1167" s="119"/>
      <c r="J1167" s="239"/>
    </row>
    <row r="1168" spans="8:10" s="38" customFormat="1">
      <c r="H1168" s="281"/>
      <c r="I1168" s="119"/>
      <c r="J1168" s="239"/>
    </row>
    <row r="1169" spans="8:10" s="38" customFormat="1">
      <c r="H1169" s="281"/>
      <c r="I1169" s="119"/>
      <c r="J1169" s="239"/>
    </row>
    <row r="1170" spans="8:10" s="38" customFormat="1">
      <c r="H1170" s="281"/>
      <c r="I1170" s="119"/>
      <c r="J1170" s="239"/>
    </row>
    <row r="1171" spans="8:10" s="38" customFormat="1">
      <c r="H1171" s="281"/>
      <c r="I1171" s="119"/>
      <c r="J1171" s="239"/>
    </row>
    <row r="1172" spans="8:10" s="38" customFormat="1">
      <c r="H1172" s="281"/>
      <c r="I1172" s="119"/>
      <c r="J1172" s="239"/>
    </row>
    <row r="1173" spans="8:10" s="38" customFormat="1">
      <c r="H1173" s="281"/>
      <c r="I1173" s="119"/>
      <c r="J1173" s="239"/>
    </row>
    <row r="1174" spans="8:10" s="38" customFormat="1">
      <c r="H1174" s="281"/>
      <c r="I1174" s="119"/>
      <c r="J1174" s="239"/>
    </row>
    <row r="1175" spans="8:10" s="38" customFormat="1">
      <c r="H1175" s="281"/>
      <c r="I1175" s="119"/>
      <c r="J1175" s="239"/>
    </row>
    <row r="1176" spans="8:10" s="38" customFormat="1">
      <c r="H1176" s="281"/>
      <c r="I1176" s="119"/>
      <c r="J1176" s="239"/>
    </row>
    <row r="1177" spans="8:10" s="38" customFormat="1">
      <c r="H1177" s="281"/>
      <c r="I1177" s="119"/>
      <c r="J1177" s="239"/>
    </row>
    <row r="1178" spans="8:10" s="38" customFormat="1">
      <c r="H1178" s="281"/>
      <c r="I1178" s="119"/>
      <c r="J1178" s="239"/>
    </row>
    <row r="1179" spans="8:10" s="38" customFormat="1">
      <c r="H1179" s="281"/>
      <c r="I1179" s="119"/>
      <c r="J1179" s="239"/>
    </row>
    <row r="1180" spans="8:10" s="38" customFormat="1">
      <c r="H1180" s="281"/>
      <c r="I1180" s="119"/>
      <c r="J1180" s="239"/>
    </row>
    <row r="1181" spans="8:10" s="38" customFormat="1">
      <c r="H1181" s="281"/>
      <c r="I1181" s="119"/>
      <c r="J1181" s="239"/>
    </row>
    <row r="1182" spans="8:10" s="38" customFormat="1">
      <c r="H1182" s="281"/>
      <c r="I1182" s="119"/>
      <c r="J1182" s="239"/>
    </row>
    <row r="1183" spans="8:10" s="38" customFormat="1">
      <c r="H1183" s="281"/>
      <c r="I1183" s="119"/>
      <c r="J1183" s="239"/>
    </row>
    <row r="1184" spans="8:10" s="38" customFormat="1">
      <c r="H1184" s="281"/>
      <c r="I1184" s="119"/>
      <c r="J1184" s="239"/>
    </row>
    <row r="1185" spans="8:10" s="38" customFormat="1">
      <c r="H1185" s="281"/>
      <c r="I1185" s="119"/>
      <c r="J1185" s="239"/>
    </row>
    <row r="1186" spans="8:10" s="38" customFormat="1">
      <c r="H1186" s="281"/>
      <c r="I1186" s="119"/>
      <c r="J1186" s="239"/>
    </row>
    <row r="1187" spans="8:10" s="38" customFormat="1">
      <c r="H1187" s="281"/>
      <c r="I1187" s="119"/>
      <c r="J1187" s="239"/>
    </row>
    <row r="1188" spans="8:10" s="38" customFormat="1">
      <c r="H1188" s="281"/>
      <c r="I1188" s="119"/>
      <c r="J1188" s="239"/>
    </row>
    <row r="1189" spans="8:10" s="38" customFormat="1">
      <c r="H1189" s="281"/>
      <c r="I1189" s="119"/>
      <c r="J1189" s="239"/>
    </row>
    <row r="1190" spans="8:10" s="38" customFormat="1">
      <c r="H1190" s="281"/>
      <c r="I1190" s="119"/>
      <c r="J1190" s="239"/>
    </row>
    <row r="1191" spans="8:10" s="38" customFormat="1">
      <c r="H1191" s="281"/>
      <c r="I1191" s="119"/>
      <c r="J1191" s="239"/>
    </row>
    <row r="1192" spans="8:10" s="38" customFormat="1">
      <c r="H1192" s="281"/>
      <c r="I1192" s="119"/>
      <c r="J1192" s="239"/>
    </row>
    <row r="1193" spans="8:10" s="38" customFormat="1">
      <c r="H1193" s="281"/>
      <c r="I1193" s="119"/>
      <c r="J1193" s="239"/>
    </row>
    <row r="1194" spans="8:10" s="38" customFormat="1">
      <c r="H1194" s="281"/>
      <c r="I1194" s="119"/>
      <c r="J1194" s="239"/>
    </row>
    <row r="1195" spans="8:10" s="38" customFormat="1">
      <c r="H1195" s="281"/>
      <c r="I1195" s="119"/>
      <c r="J1195" s="239"/>
    </row>
    <row r="1196" spans="8:10" s="38" customFormat="1">
      <c r="H1196" s="281"/>
      <c r="I1196" s="119"/>
      <c r="J1196" s="239"/>
    </row>
    <row r="1197" spans="8:10" s="38" customFormat="1">
      <c r="H1197" s="281"/>
      <c r="I1197" s="119"/>
      <c r="J1197" s="239"/>
    </row>
    <row r="1198" spans="8:10" s="38" customFormat="1">
      <c r="H1198" s="281"/>
      <c r="I1198" s="119"/>
      <c r="J1198" s="239"/>
    </row>
    <row r="1199" spans="8:10" s="38" customFormat="1">
      <c r="H1199" s="281"/>
      <c r="I1199" s="119"/>
      <c r="J1199" s="239"/>
    </row>
    <row r="1200" spans="8:10" s="38" customFormat="1">
      <c r="H1200" s="281"/>
      <c r="I1200" s="119"/>
      <c r="J1200" s="239"/>
    </row>
    <row r="1201" spans="8:10" s="38" customFormat="1">
      <c r="H1201" s="281"/>
      <c r="I1201" s="119"/>
      <c r="J1201" s="239"/>
    </row>
    <row r="1202" spans="8:10" s="38" customFormat="1">
      <c r="H1202" s="281"/>
      <c r="I1202" s="119"/>
      <c r="J1202" s="239"/>
    </row>
    <row r="1203" spans="8:10" s="38" customFormat="1">
      <c r="H1203" s="281"/>
      <c r="I1203" s="119"/>
      <c r="J1203" s="239"/>
    </row>
    <row r="1204" spans="8:10" s="38" customFormat="1">
      <c r="H1204" s="281"/>
      <c r="I1204" s="119"/>
      <c r="J1204" s="239"/>
    </row>
    <row r="1205" spans="8:10" s="38" customFormat="1">
      <c r="H1205" s="281"/>
      <c r="I1205" s="119"/>
      <c r="J1205" s="239"/>
    </row>
    <row r="1206" spans="8:10" s="38" customFormat="1">
      <c r="H1206" s="281"/>
      <c r="I1206" s="119"/>
      <c r="J1206" s="239"/>
    </row>
    <row r="1207" spans="8:10" s="38" customFormat="1">
      <c r="H1207" s="281"/>
      <c r="I1207" s="119"/>
      <c r="J1207" s="239"/>
    </row>
    <row r="1208" spans="8:10" s="38" customFormat="1">
      <c r="H1208" s="281"/>
      <c r="I1208" s="119"/>
      <c r="J1208" s="239"/>
    </row>
    <row r="1209" spans="8:10" s="38" customFormat="1">
      <c r="H1209" s="281"/>
      <c r="I1209" s="119"/>
      <c r="J1209" s="239"/>
    </row>
    <row r="1210" spans="8:10" s="38" customFormat="1">
      <c r="H1210" s="281"/>
      <c r="I1210" s="119"/>
      <c r="J1210" s="239"/>
    </row>
    <row r="1211" spans="8:10" s="38" customFormat="1">
      <c r="H1211" s="281"/>
      <c r="I1211" s="119"/>
      <c r="J1211" s="239"/>
    </row>
    <row r="1212" spans="8:10" s="38" customFormat="1">
      <c r="H1212" s="281"/>
      <c r="I1212" s="119"/>
      <c r="J1212" s="239"/>
    </row>
    <row r="1213" spans="8:10" s="38" customFormat="1">
      <c r="H1213" s="281"/>
      <c r="I1213" s="119"/>
      <c r="J1213" s="239"/>
    </row>
    <row r="1214" spans="8:10" s="38" customFormat="1">
      <c r="H1214" s="281"/>
      <c r="I1214" s="119"/>
      <c r="J1214" s="239"/>
    </row>
    <row r="1215" spans="8:10" s="38" customFormat="1">
      <c r="H1215" s="281"/>
      <c r="I1215" s="119"/>
      <c r="J1215" s="239"/>
    </row>
    <row r="1216" spans="8:10" s="38" customFormat="1">
      <c r="H1216" s="281"/>
      <c r="I1216" s="119"/>
      <c r="J1216" s="243"/>
    </row>
    <row r="1217" spans="8:10" s="38" customFormat="1">
      <c r="H1217" s="281"/>
      <c r="I1217" s="119"/>
      <c r="J1217" s="240"/>
    </row>
    <row r="1218" spans="8:10" s="38" customFormat="1">
      <c r="H1218" s="281"/>
      <c r="I1218" s="119"/>
      <c r="J1218" s="240"/>
    </row>
    <row r="1219" spans="8:10" s="38" customFormat="1">
      <c r="H1219" s="281"/>
      <c r="I1219" s="119"/>
      <c r="J1219" s="239"/>
    </row>
    <row r="1220" spans="8:10" s="38" customFormat="1">
      <c r="H1220" s="281"/>
      <c r="I1220" s="119"/>
      <c r="J1220" s="239"/>
    </row>
    <row r="1221" spans="8:10" s="38" customFormat="1">
      <c r="H1221" s="281"/>
      <c r="I1221" s="119"/>
      <c r="J1221" s="239"/>
    </row>
    <row r="1222" spans="8:10" s="38" customFormat="1">
      <c r="H1222" s="281"/>
      <c r="I1222" s="119"/>
      <c r="J1222" s="239"/>
    </row>
    <row r="1223" spans="8:10" s="38" customFormat="1">
      <c r="H1223" s="281"/>
      <c r="I1223" s="119"/>
      <c r="J1223" s="239"/>
    </row>
    <row r="1224" spans="8:10" s="38" customFormat="1">
      <c r="H1224" s="281"/>
      <c r="I1224" s="119"/>
      <c r="J1224" s="239"/>
    </row>
    <row r="1225" spans="8:10" s="38" customFormat="1">
      <c r="H1225" s="281"/>
      <c r="I1225" s="119"/>
      <c r="J1225" s="239"/>
    </row>
    <row r="1226" spans="8:10" s="38" customFormat="1">
      <c r="H1226" s="281"/>
      <c r="I1226" s="119"/>
      <c r="J1226" s="239"/>
    </row>
    <row r="1227" spans="8:10" s="38" customFormat="1">
      <c r="H1227" s="281"/>
      <c r="I1227" s="119"/>
      <c r="J1227" s="239"/>
    </row>
    <row r="1228" spans="8:10" s="38" customFormat="1">
      <c r="H1228" s="281"/>
      <c r="I1228" s="119"/>
      <c r="J1228" s="239"/>
    </row>
    <row r="1229" spans="8:10" s="38" customFormat="1">
      <c r="H1229" s="281"/>
      <c r="I1229" s="119"/>
      <c r="J1229" s="239"/>
    </row>
    <row r="1230" spans="8:10" s="38" customFormat="1">
      <c r="H1230" s="281"/>
      <c r="I1230" s="119"/>
      <c r="J1230" s="239"/>
    </row>
    <row r="1231" spans="8:10" s="38" customFormat="1">
      <c r="H1231" s="281"/>
      <c r="I1231" s="119"/>
      <c r="J1231" s="239"/>
    </row>
    <row r="1232" spans="8:10" s="38" customFormat="1">
      <c r="H1232" s="281"/>
      <c r="I1232" s="119"/>
      <c r="J1232" s="239"/>
    </row>
    <row r="1233" spans="8:10" s="38" customFormat="1">
      <c r="H1233" s="281"/>
      <c r="I1233" s="119"/>
      <c r="J1233" s="239"/>
    </row>
    <row r="1234" spans="8:10" s="38" customFormat="1">
      <c r="H1234" s="281"/>
      <c r="I1234" s="119"/>
      <c r="J1234" s="239"/>
    </row>
    <row r="1235" spans="8:10" s="38" customFormat="1">
      <c r="H1235" s="281"/>
      <c r="I1235" s="119"/>
      <c r="J1235" s="239"/>
    </row>
    <row r="1236" spans="8:10" s="38" customFormat="1">
      <c r="H1236" s="281"/>
      <c r="I1236" s="119"/>
      <c r="J1236" s="239"/>
    </row>
    <row r="1237" spans="8:10" s="38" customFormat="1">
      <c r="H1237" s="281"/>
      <c r="I1237" s="119"/>
      <c r="J1237" s="239"/>
    </row>
    <row r="1238" spans="8:10" s="38" customFormat="1">
      <c r="H1238" s="281"/>
      <c r="I1238" s="119"/>
      <c r="J1238" s="239"/>
    </row>
    <row r="1239" spans="8:10" s="38" customFormat="1">
      <c r="H1239" s="281"/>
      <c r="I1239" s="119"/>
      <c r="J1239" s="239"/>
    </row>
    <row r="1240" spans="8:10" s="38" customFormat="1">
      <c r="H1240" s="281"/>
      <c r="I1240" s="119"/>
      <c r="J1240" s="239"/>
    </row>
    <row r="1241" spans="8:10" s="38" customFormat="1">
      <c r="H1241" s="281"/>
      <c r="I1241" s="119"/>
      <c r="J1241" s="239"/>
    </row>
    <row r="1242" spans="8:10" s="38" customFormat="1">
      <c r="H1242" s="281"/>
      <c r="I1242" s="119"/>
      <c r="J1242" s="239"/>
    </row>
    <row r="1243" spans="8:10" s="38" customFormat="1">
      <c r="H1243" s="281"/>
      <c r="I1243" s="119"/>
      <c r="J1243" s="239"/>
    </row>
    <row r="1244" spans="8:10" s="38" customFormat="1">
      <c r="H1244" s="281"/>
      <c r="I1244" s="119"/>
      <c r="J1244" s="239"/>
    </row>
    <row r="1245" spans="8:10" s="38" customFormat="1">
      <c r="H1245" s="281"/>
      <c r="I1245" s="119"/>
      <c r="J1245" s="239"/>
    </row>
    <row r="1246" spans="8:10" s="38" customFormat="1">
      <c r="H1246" s="281"/>
      <c r="I1246" s="119"/>
      <c r="J1246" s="239"/>
    </row>
    <row r="1247" spans="8:10" s="38" customFormat="1">
      <c r="H1247" s="281"/>
      <c r="I1247" s="119"/>
      <c r="J1247" s="239"/>
    </row>
    <row r="1248" spans="8:10" s="38" customFormat="1">
      <c r="H1248" s="281"/>
      <c r="I1248" s="119"/>
      <c r="J1248" s="239"/>
    </row>
    <row r="1249" spans="8:10" s="38" customFormat="1">
      <c r="H1249" s="281"/>
      <c r="I1249" s="119"/>
      <c r="J1249" s="239"/>
    </row>
    <row r="1250" spans="8:10" s="38" customFormat="1">
      <c r="H1250" s="281"/>
      <c r="I1250" s="119"/>
      <c r="J1250" s="239"/>
    </row>
    <row r="1251" spans="8:10" s="38" customFormat="1">
      <c r="H1251" s="281"/>
      <c r="I1251" s="119"/>
      <c r="J1251" s="239"/>
    </row>
    <row r="1252" spans="8:10" s="38" customFormat="1">
      <c r="H1252" s="281"/>
      <c r="I1252" s="119"/>
      <c r="J1252" s="239"/>
    </row>
    <row r="1253" spans="8:10" s="38" customFormat="1">
      <c r="H1253" s="281"/>
      <c r="I1253" s="119"/>
      <c r="J1253" s="239"/>
    </row>
    <row r="1254" spans="8:10" s="38" customFormat="1">
      <c r="H1254" s="281"/>
      <c r="I1254" s="119"/>
      <c r="J1254" s="239"/>
    </row>
    <row r="1255" spans="8:10" s="38" customFormat="1">
      <c r="H1255" s="281"/>
      <c r="I1255" s="119"/>
      <c r="J1255" s="239"/>
    </row>
    <row r="1256" spans="8:10" s="38" customFormat="1">
      <c r="H1256" s="281"/>
      <c r="I1256" s="119"/>
      <c r="J1256" s="239"/>
    </row>
    <row r="1257" spans="8:10" s="38" customFormat="1">
      <c r="H1257" s="281"/>
      <c r="I1257" s="119"/>
      <c r="J1257" s="239"/>
    </row>
    <row r="1258" spans="8:10" s="38" customFormat="1">
      <c r="H1258" s="281"/>
      <c r="I1258" s="119"/>
      <c r="J1258" s="239"/>
    </row>
    <row r="1259" spans="8:10" s="38" customFormat="1">
      <c r="H1259" s="281"/>
      <c r="I1259" s="119"/>
      <c r="J1259" s="239"/>
    </row>
    <row r="1260" spans="8:10" s="38" customFormat="1">
      <c r="H1260" s="281"/>
      <c r="I1260" s="119"/>
      <c r="J1260" s="239"/>
    </row>
    <row r="1261" spans="8:10" s="38" customFormat="1">
      <c r="H1261" s="281"/>
      <c r="I1261" s="119"/>
      <c r="J1261" s="239"/>
    </row>
    <row r="1262" spans="8:10" s="38" customFormat="1">
      <c r="H1262" s="281"/>
      <c r="I1262" s="119"/>
      <c r="J1262" s="239"/>
    </row>
    <row r="1263" spans="8:10" s="38" customFormat="1">
      <c r="H1263" s="281"/>
      <c r="I1263" s="119"/>
      <c r="J1263" s="239"/>
    </row>
    <row r="1264" spans="8:10" s="38" customFormat="1">
      <c r="H1264" s="281"/>
      <c r="I1264" s="119"/>
      <c r="J1264" s="239"/>
    </row>
    <row r="1265" spans="8:10" s="38" customFormat="1">
      <c r="H1265" s="281"/>
      <c r="I1265" s="119"/>
      <c r="J1265" s="239"/>
    </row>
    <row r="1266" spans="8:10" s="38" customFormat="1">
      <c r="H1266" s="281"/>
      <c r="I1266" s="119"/>
      <c r="J1266" s="239"/>
    </row>
    <row r="1267" spans="8:10" s="38" customFormat="1">
      <c r="H1267" s="281"/>
      <c r="I1267" s="119"/>
      <c r="J1267" s="239"/>
    </row>
    <row r="1268" spans="8:10" s="38" customFormat="1">
      <c r="H1268" s="281"/>
      <c r="I1268" s="119"/>
      <c r="J1268" s="239"/>
    </row>
    <row r="1269" spans="8:10" s="38" customFormat="1">
      <c r="H1269" s="281"/>
      <c r="I1269" s="119"/>
      <c r="J1269" s="239"/>
    </row>
    <row r="1270" spans="8:10" s="38" customFormat="1">
      <c r="H1270" s="281"/>
      <c r="I1270" s="119"/>
      <c r="J1270" s="239"/>
    </row>
    <row r="1271" spans="8:10" s="38" customFormat="1">
      <c r="H1271" s="281"/>
      <c r="I1271" s="119"/>
      <c r="J1271" s="239"/>
    </row>
    <row r="1272" spans="8:10" s="38" customFormat="1">
      <c r="H1272" s="281"/>
      <c r="I1272" s="119"/>
      <c r="J1272" s="239"/>
    </row>
    <row r="1273" spans="8:10" s="38" customFormat="1">
      <c r="H1273" s="281"/>
      <c r="I1273" s="119"/>
      <c r="J1273" s="239"/>
    </row>
    <row r="1274" spans="8:10" s="38" customFormat="1">
      <c r="H1274" s="281"/>
      <c r="I1274" s="119"/>
      <c r="J1274" s="243"/>
    </row>
    <row r="1275" spans="8:10" s="38" customFormat="1">
      <c r="H1275" s="281"/>
      <c r="I1275" s="119"/>
      <c r="J1275" s="240"/>
    </row>
    <row r="1276" spans="8:10" s="38" customFormat="1">
      <c r="H1276" s="281"/>
      <c r="I1276" s="119"/>
      <c r="J1276" s="240"/>
    </row>
    <row r="1277" spans="8:10" s="38" customFormat="1">
      <c r="H1277" s="281"/>
      <c r="I1277" s="119"/>
      <c r="J1277" s="240"/>
    </row>
    <row r="1278" spans="8:10" s="38" customFormat="1">
      <c r="H1278" s="281"/>
      <c r="I1278" s="119"/>
      <c r="J1278" s="239"/>
    </row>
    <row r="1279" spans="8:10" s="38" customFormat="1">
      <c r="H1279" s="281"/>
      <c r="I1279" s="119"/>
      <c r="J1279" s="239"/>
    </row>
    <row r="1280" spans="8:10" s="38" customFormat="1">
      <c r="H1280" s="281"/>
      <c r="I1280" s="119"/>
      <c r="J1280" s="239"/>
    </row>
    <row r="1281" spans="8:10" s="38" customFormat="1">
      <c r="H1281" s="281"/>
      <c r="I1281" s="119"/>
      <c r="J1281" s="239"/>
    </row>
    <row r="1282" spans="8:10" s="38" customFormat="1">
      <c r="H1282" s="281"/>
      <c r="I1282" s="119"/>
      <c r="J1282" s="239"/>
    </row>
    <row r="1283" spans="8:10" s="38" customFormat="1">
      <c r="H1283" s="281"/>
      <c r="I1283" s="119"/>
      <c r="J1283" s="239"/>
    </row>
    <row r="1284" spans="8:10" s="38" customFormat="1">
      <c r="H1284" s="281"/>
      <c r="I1284" s="119"/>
      <c r="J1284" s="239"/>
    </row>
    <row r="1285" spans="8:10" s="38" customFormat="1">
      <c r="H1285" s="281"/>
      <c r="I1285" s="119"/>
      <c r="J1285" s="239"/>
    </row>
    <row r="1286" spans="8:10" s="38" customFormat="1">
      <c r="H1286" s="281"/>
      <c r="I1286" s="119"/>
      <c r="J1286" s="239"/>
    </row>
    <row r="1287" spans="8:10" s="38" customFormat="1">
      <c r="H1287" s="281"/>
      <c r="I1287" s="119"/>
      <c r="J1287" s="239"/>
    </row>
    <row r="1288" spans="8:10" s="38" customFormat="1">
      <c r="H1288" s="281"/>
      <c r="I1288" s="119"/>
      <c r="J1288" s="239"/>
    </row>
    <row r="1289" spans="8:10" s="38" customFormat="1">
      <c r="H1289" s="281"/>
      <c r="I1289" s="119"/>
      <c r="J1289" s="239"/>
    </row>
    <row r="1290" spans="8:10" s="38" customFormat="1">
      <c r="H1290" s="281"/>
      <c r="I1290" s="119"/>
      <c r="J1290" s="239"/>
    </row>
    <row r="1291" spans="8:10" s="38" customFormat="1">
      <c r="H1291" s="281"/>
      <c r="I1291" s="119"/>
      <c r="J1291" s="243"/>
    </row>
    <row r="1292" spans="8:10" s="38" customFormat="1">
      <c r="H1292" s="281"/>
      <c r="I1292" s="119"/>
      <c r="J1292" s="240"/>
    </row>
    <row r="1293" spans="8:10" s="38" customFormat="1">
      <c r="H1293" s="281"/>
      <c r="I1293" s="119"/>
      <c r="J1293" s="240"/>
    </row>
    <row r="1294" spans="8:10" s="38" customFormat="1">
      <c r="H1294" s="281"/>
      <c r="I1294" s="119"/>
      <c r="J1294" s="240"/>
    </row>
    <row r="1295" spans="8:10" s="38" customFormat="1">
      <c r="H1295" s="281"/>
      <c r="I1295" s="119"/>
      <c r="J1295" s="239"/>
    </row>
    <row r="1296" spans="8:10" s="38" customFormat="1">
      <c r="H1296" s="281"/>
      <c r="I1296" s="119"/>
      <c r="J1296" s="239"/>
    </row>
    <row r="1297" spans="8:10" s="38" customFormat="1">
      <c r="H1297" s="281"/>
      <c r="I1297" s="119"/>
      <c r="J1297" s="239"/>
    </row>
    <row r="1298" spans="8:10" s="38" customFormat="1">
      <c r="H1298" s="281"/>
      <c r="I1298" s="119"/>
      <c r="J1298" s="239"/>
    </row>
    <row r="1299" spans="8:10" s="38" customFormat="1">
      <c r="H1299" s="281"/>
      <c r="I1299" s="119"/>
      <c r="J1299" s="239"/>
    </row>
    <row r="1300" spans="8:10" s="38" customFormat="1">
      <c r="H1300" s="281"/>
      <c r="I1300" s="119"/>
      <c r="J1300" s="239"/>
    </row>
    <row r="1301" spans="8:10" s="38" customFormat="1">
      <c r="H1301" s="281"/>
      <c r="I1301" s="119"/>
      <c r="J1301" s="239"/>
    </row>
    <row r="1302" spans="8:10" s="38" customFormat="1">
      <c r="H1302" s="281"/>
      <c r="I1302" s="119"/>
      <c r="J1302" s="239"/>
    </row>
    <row r="1303" spans="8:10" s="38" customFormat="1">
      <c r="H1303" s="281"/>
      <c r="I1303" s="119"/>
      <c r="J1303" s="239"/>
    </row>
    <row r="1304" spans="8:10" s="38" customFormat="1">
      <c r="H1304" s="281"/>
      <c r="I1304" s="119"/>
      <c r="J1304" s="239"/>
    </row>
    <row r="1305" spans="8:10" s="38" customFormat="1">
      <c r="H1305" s="281"/>
      <c r="I1305" s="119"/>
      <c r="J1305" s="239"/>
    </row>
    <row r="1306" spans="8:10" s="38" customFormat="1">
      <c r="H1306" s="281"/>
      <c r="I1306" s="119"/>
      <c r="J1306" s="239"/>
    </row>
    <row r="1307" spans="8:10" s="38" customFormat="1">
      <c r="H1307" s="281"/>
      <c r="I1307" s="119"/>
      <c r="J1307" s="239"/>
    </row>
    <row r="1308" spans="8:10" s="38" customFormat="1">
      <c r="H1308" s="281"/>
      <c r="I1308" s="119"/>
      <c r="J1308" s="239"/>
    </row>
    <row r="1309" spans="8:10" s="38" customFormat="1">
      <c r="H1309" s="281"/>
      <c r="I1309" s="119"/>
      <c r="J1309" s="239"/>
    </row>
    <row r="1310" spans="8:10" s="38" customFormat="1">
      <c r="H1310" s="281"/>
      <c r="I1310" s="119"/>
      <c r="J1310" s="239"/>
    </row>
    <row r="1311" spans="8:10" s="38" customFormat="1">
      <c r="H1311" s="281"/>
      <c r="I1311" s="119"/>
      <c r="J1311" s="239"/>
    </row>
    <row r="1312" spans="8:10" s="38" customFormat="1">
      <c r="H1312" s="281"/>
      <c r="I1312" s="119"/>
      <c r="J1312" s="239"/>
    </row>
    <row r="1313" spans="8:10" s="38" customFormat="1">
      <c r="H1313" s="281"/>
      <c r="I1313" s="119"/>
      <c r="J1313" s="239"/>
    </row>
    <row r="1314" spans="8:10" s="38" customFormat="1">
      <c r="H1314" s="281"/>
      <c r="I1314" s="119"/>
      <c r="J1314" s="239"/>
    </row>
    <row r="1315" spans="8:10" s="38" customFormat="1">
      <c r="H1315" s="281"/>
      <c r="I1315" s="119"/>
      <c r="J1315" s="239"/>
    </row>
    <row r="1316" spans="8:10" s="38" customFormat="1">
      <c r="H1316" s="281"/>
      <c r="I1316" s="119"/>
      <c r="J1316" s="239"/>
    </row>
    <row r="1317" spans="8:10" s="38" customFormat="1">
      <c r="H1317" s="281"/>
      <c r="I1317" s="119"/>
      <c r="J1317" s="239"/>
    </row>
    <row r="1318" spans="8:10" s="38" customFormat="1">
      <c r="H1318" s="281"/>
      <c r="I1318" s="119"/>
      <c r="J1318" s="239"/>
    </row>
    <row r="1319" spans="8:10" s="38" customFormat="1">
      <c r="H1319" s="281"/>
      <c r="I1319" s="119"/>
      <c r="J1319" s="239"/>
    </row>
    <row r="1320" spans="8:10" s="38" customFormat="1">
      <c r="H1320" s="281"/>
      <c r="I1320" s="119"/>
      <c r="J1320" s="239"/>
    </row>
    <row r="1321" spans="8:10" s="38" customFormat="1">
      <c r="H1321" s="281"/>
      <c r="I1321" s="119"/>
      <c r="J1321" s="239"/>
    </row>
    <row r="1322" spans="8:10" s="38" customFormat="1">
      <c r="H1322" s="281"/>
      <c r="I1322" s="119"/>
      <c r="J1322" s="243"/>
    </row>
    <row r="1323" spans="8:10" s="38" customFormat="1">
      <c r="H1323" s="281"/>
      <c r="I1323" s="119"/>
      <c r="J1323" s="240"/>
    </row>
    <row r="1324" spans="8:10" s="38" customFormat="1">
      <c r="H1324" s="281"/>
      <c r="I1324" s="119"/>
      <c r="J1324" s="240"/>
    </row>
    <row r="1325" spans="8:10" s="38" customFormat="1">
      <c r="H1325" s="281"/>
      <c r="I1325" s="119"/>
      <c r="J1325" s="240"/>
    </row>
    <row r="1326" spans="8:10" s="38" customFormat="1">
      <c r="H1326" s="281"/>
      <c r="I1326" s="119"/>
      <c r="J1326" s="239"/>
    </row>
    <row r="1327" spans="8:10" s="38" customFormat="1">
      <c r="H1327" s="281"/>
      <c r="I1327" s="119"/>
      <c r="J1327" s="239"/>
    </row>
    <row r="1328" spans="8:10" s="38" customFormat="1">
      <c r="H1328" s="281"/>
      <c r="I1328" s="119"/>
      <c r="J1328" s="239"/>
    </row>
    <row r="1329" spans="8:10" s="38" customFormat="1">
      <c r="H1329" s="281"/>
      <c r="I1329" s="119"/>
      <c r="J1329" s="239"/>
    </row>
    <row r="1330" spans="8:10" s="38" customFormat="1">
      <c r="H1330" s="281"/>
      <c r="I1330" s="119"/>
      <c r="J1330" s="239"/>
    </row>
    <row r="1331" spans="8:10" s="38" customFormat="1">
      <c r="H1331" s="281"/>
      <c r="I1331" s="119"/>
      <c r="J1331" s="239"/>
    </row>
    <row r="1332" spans="8:10" s="38" customFormat="1">
      <c r="H1332" s="281"/>
      <c r="I1332" s="119"/>
      <c r="J1332" s="239"/>
    </row>
    <row r="1333" spans="8:10" s="38" customFormat="1">
      <c r="H1333" s="281"/>
      <c r="I1333" s="119"/>
      <c r="J1333" s="239"/>
    </row>
    <row r="1334" spans="8:10" s="38" customFormat="1">
      <c r="H1334" s="281"/>
      <c r="I1334" s="119"/>
      <c r="J1334" s="239"/>
    </row>
    <row r="1335" spans="8:10" s="38" customFormat="1">
      <c r="H1335" s="281"/>
      <c r="I1335" s="119"/>
      <c r="J1335" s="239"/>
    </row>
    <row r="1336" spans="8:10" s="38" customFormat="1">
      <c r="H1336" s="281"/>
      <c r="I1336" s="119"/>
      <c r="J1336" s="239"/>
    </row>
    <row r="1337" spans="8:10" s="38" customFormat="1">
      <c r="H1337" s="281"/>
      <c r="I1337" s="119"/>
      <c r="J1337" s="239"/>
    </row>
    <row r="1338" spans="8:10" s="38" customFormat="1">
      <c r="H1338" s="281"/>
      <c r="I1338" s="119"/>
      <c r="J1338" s="239"/>
    </row>
    <row r="1339" spans="8:10" s="38" customFormat="1">
      <c r="H1339" s="281"/>
      <c r="I1339" s="119"/>
      <c r="J1339" s="239"/>
    </row>
    <row r="1340" spans="8:10" s="38" customFormat="1">
      <c r="H1340" s="281"/>
      <c r="I1340" s="119"/>
      <c r="J1340" s="239"/>
    </row>
    <row r="1341" spans="8:10" s="38" customFormat="1">
      <c r="H1341" s="281"/>
      <c r="I1341" s="119"/>
      <c r="J1341" s="239"/>
    </row>
    <row r="1342" spans="8:10" s="38" customFormat="1">
      <c r="H1342" s="281"/>
      <c r="I1342" s="119"/>
      <c r="J1342" s="239"/>
    </row>
    <row r="1343" spans="8:10" s="38" customFormat="1">
      <c r="H1343" s="281"/>
      <c r="I1343" s="119"/>
      <c r="J1343" s="239"/>
    </row>
    <row r="1344" spans="8:10" s="38" customFormat="1">
      <c r="H1344" s="281"/>
      <c r="I1344" s="119"/>
      <c r="J1344" s="239"/>
    </row>
    <row r="1345" spans="8:10" s="38" customFormat="1">
      <c r="H1345" s="281"/>
      <c r="I1345" s="119"/>
      <c r="J1345" s="239"/>
    </row>
    <row r="1346" spans="8:10" s="38" customFormat="1">
      <c r="H1346" s="281"/>
      <c r="I1346" s="119"/>
      <c r="J1346" s="239"/>
    </row>
    <row r="1347" spans="8:10" s="38" customFormat="1">
      <c r="H1347" s="281"/>
      <c r="I1347" s="119"/>
      <c r="J1347" s="239"/>
    </row>
    <row r="1348" spans="8:10" s="38" customFormat="1">
      <c r="H1348" s="281"/>
      <c r="I1348" s="119"/>
      <c r="J1348" s="239"/>
    </row>
    <row r="1349" spans="8:10" s="38" customFormat="1">
      <c r="H1349" s="281"/>
      <c r="I1349" s="119"/>
      <c r="J1349" s="239"/>
    </row>
    <row r="1350" spans="8:10" s="38" customFormat="1">
      <c r="H1350" s="281"/>
      <c r="I1350" s="119"/>
      <c r="J1350" s="239"/>
    </row>
    <row r="1351" spans="8:10" s="38" customFormat="1">
      <c r="H1351" s="281"/>
      <c r="I1351" s="119"/>
      <c r="J1351" s="243"/>
    </row>
    <row r="1352" spans="8:10" s="38" customFormat="1">
      <c r="H1352" s="281"/>
      <c r="I1352" s="119"/>
      <c r="J1352" s="240"/>
    </row>
    <row r="1353" spans="8:10" s="38" customFormat="1">
      <c r="H1353" s="281"/>
      <c r="I1353" s="119"/>
      <c r="J1353" s="240"/>
    </row>
    <row r="1354" spans="8:10" s="38" customFormat="1">
      <c r="H1354" s="281"/>
      <c r="I1354" s="119"/>
      <c r="J1354" s="240"/>
    </row>
    <row r="1355" spans="8:10" s="38" customFormat="1">
      <c r="H1355" s="281"/>
      <c r="I1355" s="119"/>
      <c r="J1355" s="239"/>
    </row>
    <row r="1356" spans="8:10" s="38" customFormat="1">
      <c r="H1356" s="281"/>
      <c r="I1356" s="119"/>
      <c r="J1356" s="239"/>
    </row>
    <row r="1357" spans="8:10" s="38" customFormat="1">
      <c r="H1357" s="281"/>
      <c r="I1357" s="119"/>
      <c r="J1357" s="239"/>
    </row>
    <row r="1358" spans="8:10" s="38" customFormat="1">
      <c r="H1358" s="281"/>
      <c r="I1358" s="119"/>
      <c r="J1358" s="239"/>
    </row>
    <row r="1359" spans="8:10" s="38" customFormat="1">
      <c r="H1359" s="281"/>
      <c r="I1359" s="119"/>
      <c r="J1359" s="239"/>
    </row>
    <row r="1360" spans="8:10" s="38" customFormat="1">
      <c r="H1360" s="281"/>
      <c r="I1360" s="119"/>
      <c r="J1360" s="239"/>
    </row>
    <row r="1361" spans="8:10" s="38" customFormat="1">
      <c r="H1361" s="281"/>
      <c r="I1361" s="119"/>
      <c r="J1361" s="239"/>
    </row>
    <row r="1362" spans="8:10" s="38" customFormat="1">
      <c r="H1362" s="281"/>
      <c r="I1362" s="119"/>
      <c r="J1362" s="239"/>
    </row>
    <row r="1363" spans="8:10" s="38" customFormat="1">
      <c r="H1363" s="281"/>
      <c r="I1363" s="119"/>
      <c r="J1363" s="239"/>
    </row>
    <row r="1364" spans="8:10" s="38" customFormat="1">
      <c r="H1364" s="281"/>
      <c r="I1364" s="119"/>
      <c r="J1364" s="239"/>
    </row>
    <row r="1365" spans="8:10" s="38" customFormat="1">
      <c r="H1365" s="281"/>
      <c r="I1365" s="119"/>
      <c r="J1365" s="239"/>
    </row>
    <row r="1366" spans="8:10" s="38" customFormat="1">
      <c r="H1366" s="281"/>
      <c r="I1366" s="119"/>
      <c r="J1366" s="239"/>
    </row>
    <row r="1367" spans="8:10" s="38" customFormat="1">
      <c r="H1367" s="281"/>
      <c r="I1367" s="119"/>
      <c r="J1367" s="239"/>
    </row>
    <row r="1368" spans="8:10" s="38" customFormat="1">
      <c r="H1368" s="281"/>
      <c r="I1368" s="119"/>
      <c r="J1368" s="239"/>
    </row>
    <row r="1369" spans="8:10" s="38" customFormat="1">
      <c r="H1369" s="281"/>
      <c r="I1369" s="119"/>
      <c r="J1369" s="239"/>
    </row>
    <row r="1370" spans="8:10" s="38" customFormat="1">
      <c r="H1370" s="281"/>
      <c r="I1370" s="119"/>
      <c r="J1370" s="239"/>
    </row>
    <row r="1371" spans="8:10" s="38" customFormat="1">
      <c r="H1371" s="281"/>
      <c r="I1371" s="119"/>
      <c r="J1371" s="239"/>
    </row>
    <row r="1372" spans="8:10" s="38" customFormat="1">
      <c r="H1372" s="281"/>
      <c r="I1372" s="119"/>
      <c r="J1372" s="239"/>
    </row>
    <row r="1373" spans="8:10" s="38" customFormat="1">
      <c r="H1373" s="281"/>
      <c r="I1373" s="119"/>
      <c r="J1373" s="239"/>
    </row>
    <row r="1374" spans="8:10" s="38" customFormat="1">
      <c r="H1374" s="281"/>
      <c r="I1374" s="119"/>
      <c r="J1374" s="239"/>
    </row>
    <row r="1375" spans="8:10" s="38" customFormat="1">
      <c r="H1375" s="281"/>
      <c r="I1375" s="119"/>
      <c r="J1375" s="239"/>
    </row>
    <row r="1376" spans="8:10" s="38" customFormat="1">
      <c r="H1376" s="281"/>
      <c r="I1376" s="119"/>
      <c r="J1376" s="243"/>
    </row>
    <row r="1377" spans="8:10" s="38" customFormat="1">
      <c r="H1377" s="281"/>
      <c r="I1377" s="119"/>
      <c r="J1377" s="240"/>
    </row>
    <row r="1378" spans="8:10" s="38" customFormat="1">
      <c r="H1378" s="281"/>
      <c r="I1378" s="119"/>
      <c r="J1378" s="240"/>
    </row>
    <row r="1379" spans="8:10" s="38" customFormat="1">
      <c r="H1379" s="281"/>
      <c r="I1379" s="119"/>
      <c r="J1379" s="239"/>
    </row>
    <row r="1380" spans="8:10" s="38" customFormat="1">
      <c r="H1380" s="281"/>
      <c r="I1380" s="119"/>
      <c r="J1380" s="239"/>
    </row>
    <row r="1381" spans="8:10" s="38" customFormat="1">
      <c r="H1381" s="281"/>
      <c r="I1381" s="119"/>
      <c r="J1381" s="239"/>
    </row>
    <row r="1382" spans="8:10" s="38" customFormat="1">
      <c r="H1382" s="281"/>
      <c r="I1382" s="119"/>
      <c r="J1382" s="239"/>
    </row>
    <row r="1383" spans="8:10" s="38" customFormat="1">
      <c r="H1383" s="281"/>
      <c r="I1383" s="119"/>
      <c r="J1383" s="239"/>
    </row>
    <row r="1384" spans="8:10" s="38" customFormat="1">
      <c r="H1384" s="281"/>
      <c r="I1384" s="119"/>
      <c r="J1384" s="239"/>
    </row>
    <row r="1385" spans="8:10" s="38" customFormat="1">
      <c r="H1385" s="281"/>
      <c r="I1385" s="119"/>
      <c r="J1385" s="239"/>
    </row>
    <row r="1386" spans="8:10" s="38" customFormat="1">
      <c r="H1386" s="281"/>
      <c r="I1386" s="119"/>
      <c r="J1386" s="239"/>
    </row>
    <row r="1387" spans="8:10" s="38" customFormat="1">
      <c r="H1387" s="281"/>
      <c r="I1387" s="119"/>
      <c r="J1387" s="239"/>
    </row>
    <row r="1388" spans="8:10" s="38" customFormat="1">
      <c r="H1388" s="281"/>
      <c r="I1388" s="119"/>
      <c r="J1388" s="239"/>
    </row>
    <row r="1389" spans="8:10" s="38" customFormat="1">
      <c r="H1389" s="281"/>
      <c r="I1389" s="119"/>
      <c r="J1389" s="239"/>
    </row>
    <row r="1390" spans="8:10" s="38" customFormat="1">
      <c r="H1390" s="281"/>
      <c r="I1390" s="119"/>
      <c r="J1390" s="239"/>
    </row>
    <row r="1391" spans="8:10" s="38" customFormat="1">
      <c r="H1391" s="281"/>
      <c r="I1391" s="119"/>
      <c r="J1391" s="239"/>
    </row>
    <row r="1392" spans="8:10" s="38" customFormat="1">
      <c r="H1392" s="281"/>
      <c r="I1392" s="119"/>
      <c r="J1392" s="239"/>
    </row>
    <row r="1393" spans="8:10" s="38" customFormat="1">
      <c r="H1393" s="281"/>
      <c r="I1393" s="119"/>
      <c r="J1393" s="239"/>
    </row>
    <row r="1394" spans="8:10" s="38" customFormat="1">
      <c r="H1394" s="281"/>
      <c r="I1394" s="119"/>
      <c r="J1394" s="243"/>
    </row>
    <row r="1395" spans="8:10" s="38" customFormat="1">
      <c r="H1395" s="281"/>
      <c r="I1395" s="119"/>
      <c r="J1395" s="240"/>
    </row>
    <row r="1396" spans="8:10" s="38" customFormat="1">
      <c r="H1396" s="281"/>
      <c r="I1396" s="119"/>
      <c r="J1396" s="240"/>
    </row>
    <row r="1397" spans="8:10" s="38" customFormat="1">
      <c r="H1397" s="281"/>
      <c r="I1397" s="119"/>
      <c r="J1397" s="239"/>
    </row>
    <row r="1398" spans="8:10" s="38" customFormat="1">
      <c r="H1398" s="281"/>
      <c r="I1398" s="119"/>
      <c r="J1398" s="239"/>
    </row>
    <row r="1399" spans="8:10" s="38" customFormat="1">
      <c r="H1399" s="281"/>
      <c r="I1399" s="119"/>
      <c r="J1399" s="239"/>
    </row>
    <row r="1400" spans="8:10" s="38" customFormat="1">
      <c r="H1400" s="281"/>
      <c r="I1400" s="119"/>
      <c r="J1400" s="239"/>
    </row>
    <row r="1401" spans="8:10" s="38" customFormat="1">
      <c r="H1401" s="281"/>
      <c r="I1401" s="119"/>
      <c r="J1401" s="239"/>
    </row>
    <row r="1402" spans="8:10" s="38" customFormat="1">
      <c r="H1402" s="281"/>
      <c r="I1402" s="119"/>
      <c r="J1402" s="239"/>
    </row>
    <row r="1403" spans="8:10" s="38" customFormat="1">
      <c r="H1403" s="281"/>
      <c r="I1403" s="119"/>
      <c r="J1403" s="243"/>
    </row>
    <row r="1404" spans="8:10" s="38" customFormat="1">
      <c r="H1404" s="281"/>
      <c r="I1404" s="119"/>
      <c r="J1404" s="240"/>
    </row>
    <row r="1405" spans="8:10" s="38" customFormat="1">
      <c r="H1405" s="281"/>
      <c r="I1405" s="119"/>
      <c r="J1405" s="240"/>
    </row>
    <row r="1406" spans="8:10" s="38" customFormat="1">
      <c r="H1406" s="281"/>
      <c r="I1406" s="119"/>
      <c r="J1406" s="240"/>
    </row>
    <row r="1407" spans="8:10" s="38" customFormat="1">
      <c r="H1407" s="281"/>
      <c r="I1407" s="119"/>
      <c r="J1407" s="239"/>
    </row>
    <row r="1408" spans="8:10" s="38" customFormat="1">
      <c r="H1408" s="281"/>
      <c r="I1408" s="119"/>
      <c r="J1408" s="239"/>
    </row>
    <row r="1409" spans="8:10" s="38" customFormat="1">
      <c r="H1409" s="281"/>
      <c r="I1409" s="119"/>
      <c r="J1409" s="239"/>
    </row>
    <row r="1410" spans="8:10" s="38" customFormat="1">
      <c r="H1410" s="281"/>
      <c r="I1410" s="119"/>
      <c r="J1410" s="239"/>
    </row>
    <row r="1411" spans="8:10" s="38" customFormat="1">
      <c r="H1411" s="281"/>
      <c r="I1411" s="119"/>
      <c r="J1411" s="239"/>
    </row>
    <row r="1412" spans="8:10" s="38" customFormat="1">
      <c r="H1412" s="281"/>
      <c r="I1412" s="119"/>
      <c r="J1412" s="239"/>
    </row>
    <row r="1413" spans="8:10" s="38" customFormat="1">
      <c r="H1413" s="281"/>
      <c r="I1413" s="119"/>
      <c r="J1413" s="239"/>
    </row>
    <row r="1414" spans="8:10" s="38" customFormat="1">
      <c r="H1414" s="281"/>
      <c r="I1414" s="119"/>
      <c r="J1414" s="239"/>
    </row>
    <row r="1415" spans="8:10" s="38" customFormat="1">
      <c r="H1415" s="281"/>
      <c r="I1415" s="119"/>
      <c r="J1415" s="239"/>
    </row>
    <row r="1416" spans="8:10" s="38" customFormat="1">
      <c r="H1416" s="281"/>
      <c r="I1416" s="119"/>
      <c r="J1416" s="239"/>
    </row>
    <row r="1417" spans="8:10" s="38" customFormat="1">
      <c r="H1417" s="281"/>
      <c r="I1417" s="119"/>
      <c r="J1417" s="239"/>
    </row>
    <row r="1418" spans="8:10" s="38" customFormat="1">
      <c r="H1418" s="281"/>
      <c r="I1418" s="119"/>
      <c r="J1418" s="239"/>
    </row>
    <row r="1419" spans="8:10" s="38" customFormat="1">
      <c r="H1419" s="281"/>
      <c r="I1419" s="119"/>
      <c r="J1419" s="239"/>
    </row>
    <row r="1420" spans="8:10" s="38" customFormat="1">
      <c r="H1420" s="281"/>
      <c r="I1420" s="119"/>
      <c r="J1420" s="239"/>
    </row>
    <row r="1421" spans="8:10" s="38" customFormat="1">
      <c r="H1421" s="281"/>
      <c r="I1421" s="119"/>
      <c r="J1421" s="239"/>
    </row>
    <row r="1422" spans="8:10" s="38" customFormat="1">
      <c r="H1422" s="281"/>
      <c r="I1422" s="119"/>
      <c r="J1422" s="239"/>
    </row>
    <row r="1423" spans="8:10" s="38" customFormat="1">
      <c r="H1423" s="281"/>
      <c r="I1423" s="119"/>
      <c r="J1423" s="239"/>
    </row>
    <row r="1424" spans="8:10" s="38" customFormat="1">
      <c r="H1424" s="281"/>
      <c r="I1424" s="119"/>
      <c r="J1424" s="239"/>
    </row>
    <row r="1425" spans="8:10" s="38" customFormat="1">
      <c r="H1425" s="281"/>
      <c r="I1425" s="119"/>
      <c r="J1425" s="239"/>
    </row>
    <row r="1426" spans="8:10" s="38" customFormat="1">
      <c r="H1426" s="281"/>
      <c r="I1426" s="119"/>
      <c r="J1426" s="239"/>
    </row>
    <row r="1427" spans="8:10" s="38" customFormat="1">
      <c r="H1427" s="281"/>
      <c r="I1427" s="119"/>
      <c r="J1427" s="239"/>
    </row>
    <row r="1428" spans="8:10" s="38" customFormat="1">
      <c r="H1428" s="281"/>
      <c r="I1428" s="119"/>
      <c r="J1428" s="239"/>
    </row>
    <row r="1429" spans="8:10" s="38" customFormat="1">
      <c r="H1429" s="281"/>
      <c r="I1429" s="119"/>
      <c r="J1429" s="239"/>
    </row>
    <row r="1430" spans="8:10" s="38" customFormat="1">
      <c r="H1430" s="281"/>
      <c r="I1430" s="119"/>
      <c r="J1430" s="239"/>
    </row>
    <row r="1431" spans="8:10" s="38" customFormat="1">
      <c r="H1431" s="281"/>
      <c r="I1431" s="119"/>
      <c r="J1431" s="239"/>
    </row>
    <row r="1432" spans="8:10" s="38" customFormat="1">
      <c r="H1432" s="281"/>
      <c r="I1432" s="119"/>
      <c r="J1432" s="239"/>
    </row>
    <row r="1433" spans="8:10" s="38" customFormat="1">
      <c r="H1433" s="281"/>
      <c r="I1433" s="119"/>
      <c r="J1433" s="239"/>
    </row>
    <row r="1434" spans="8:10" s="38" customFormat="1">
      <c r="H1434" s="281"/>
      <c r="I1434" s="119"/>
      <c r="J1434" s="239"/>
    </row>
    <row r="1435" spans="8:10" s="38" customFormat="1">
      <c r="H1435" s="281"/>
      <c r="I1435" s="119"/>
      <c r="J1435" s="239"/>
    </row>
    <row r="1436" spans="8:10" s="38" customFormat="1">
      <c r="H1436" s="281"/>
      <c r="I1436" s="119"/>
      <c r="J1436" s="239"/>
    </row>
    <row r="1437" spans="8:10" s="38" customFormat="1">
      <c r="H1437" s="281"/>
      <c r="I1437" s="119"/>
      <c r="J1437" s="239"/>
    </row>
    <row r="1438" spans="8:10" s="38" customFormat="1">
      <c r="H1438" s="281"/>
      <c r="I1438" s="119"/>
      <c r="J1438" s="239"/>
    </row>
    <row r="1439" spans="8:10" s="38" customFormat="1">
      <c r="H1439" s="281"/>
      <c r="I1439" s="119"/>
      <c r="J1439" s="239"/>
    </row>
    <row r="1440" spans="8:10" s="38" customFormat="1">
      <c r="H1440" s="281"/>
      <c r="I1440" s="119"/>
      <c r="J1440" s="239"/>
    </row>
    <row r="1441" spans="8:10" s="38" customFormat="1">
      <c r="H1441" s="281"/>
      <c r="I1441" s="119"/>
      <c r="J1441" s="239"/>
    </row>
    <row r="1442" spans="8:10" s="38" customFormat="1">
      <c r="H1442" s="281"/>
      <c r="I1442" s="119"/>
      <c r="J1442" s="239"/>
    </row>
    <row r="1443" spans="8:10" s="38" customFormat="1">
      <c r="H1443" s="281"/>
      <c r="I1443" s="119"/>
      <c r="J1443" s="239"/>
    </row>
    <row r="1444" spans="8:10" s="38" customFormat="1">
      <c r="H1444" s="281"/>
      <c r="I1444" s="119"/>
      <c r="J1444" s="239"/>
    </row>
    <row r="1445" spans="8:10" s="38" customFormat="1">
      <c r="H1445" s="281"/>
      <c r="I1445" s="119"/>
      <c r="J1445" s="239"/>
    </row>
    <row r="1446" spans="8:10" s="38" customFormat="1">
      <c r="H1446" s="281"/>
      <c r="I1446" s="119"/>
      <c r="J1446" s="239"/>
    </row>
    <row r="1447" spans="8:10" s="38" customFormat="1">
      <c r="H1447" s="281"/>
      <c r="I1447" s="119"/>
      <c r="J1447" s="239"/>
    </row>
    <row r="1448" spans="8:10" s="38" customFormat="1">
      <c r="H1448" s="281"/>
      <c r="I1448" s="119"/>
      <c r="J1448" s="239"/>
    </row>
    <row r="1449" spans="8:10" s="38" customFormat="1">
      <c r="H1449" s="281"/>
      <c r="I1449" s="119"/>
      <c r="J1449" s="239"/>
    </row>
    <row r="1450" spans="8:10" s="38" customFormat="1">
      <c r="H1450" s="281"/>
      <c r="I1450" s="119"/>
      <c r="J1450" s="239"/>
    </row>
    <row r="1451" spans="8:10" s="38" customFormat="1">
      <c r="H1451" s="281"/>
      <c r="I1451" s="119"/>
      <c r="J1451" s="239"/>
    </row>
    <row r="1452" spans="8:10" s="38" customFormat="1">
      <c r="H1452" s="281"/>
      <c r="I1452" s="119"/>
      <c r="J1452" s="239"/>
    </row>
    <row r="1453" spans="8:10" s="38" customFormat="1">
      <c r="H1453" s="281"/>
      <c r="I1453" s="119"/>
      <c r="J1453" s="239"/>
    </row>
    <row r="1454" spans="8:10" s="38" customFormat="1">
      <c r="H1454" s="281"/>
      <c r="I1454" s="119"/>
      <c r="J1454" s="239"/>
    </row>
    <row r="1455" spans="8:10" s="38" customFormat="1">
      <c r="H1455" s="281"/>
      <c r="I1455" s="119"/>
      <c r="J1455" s="239"/>
    </row>
    <row r="1456" spans="8:10" s="38" customFormat="1">
      <c r="H1456" s="281"/>
      <c r="I1456" s="119"/>
      <c r="J1456" s="243"/>
    </row>
    <row r="1457" spans="8:10" s="38" customFormat="1">
      <c r="H1457" s="281"/>
      <c r="I1457" s="119"/>
      <c r="J1457" s="240"/>
    </row>
    <row r="1458" spans="8:10" s="38" customFormat="1">
      <c r="H1458" s="281"/>
      <c r="I1458" s="119"/>
      <c r="J1458" s="240"/>
    </row>
    <row r="1459" spans="8:10" s="38" customFormat="1">
      <c r="H1459" s="281"/>
      <c r="I1459" s="119"/>
      <c r="J1459" s="239"/>
    </row>
    <row r="1460" spans="8:10" s="38" customFormat="1">
      <c r="H1460" s="281"/>
      <c r="I1460" s="119"/>
      <c r="J1460" s="239"/>
    </row>
    <row r="1461" spans="8:10" s="38" customFormat="1">
      <c r="H1461" s="281"/>
      <c r="I1461" s="119"/>
      <c r="J1461" s="239"/>
    </row>
    <row r="1462" spans="8:10" s="38" customFormat="1">
      <c r="H1462" s="281"/>
      <c r="I1462" s="119"/>
      <c r="J1462" s="239"/>
    </row>
    <row r="1463" spans="8:10" s="38" customFormat="1">
      <c r="H1463" s="281"/>
      <c r="I1463" s="119"/>
      <c r="J1463" s="239"/>
    </row>
    <row r="1464" spans="8:10" s="38" customFormat="1">
      <c r="H1464" s="281"/>
      <c r="I1464" s="119"/>
      <c r="J1464" s="239"/>
    </row>
    <row r="1465" spans="8:10" s="38" customFormat="1">
      <c r="H1465" s="281"/>
      <c r="I1465" s="119"/>
      <c r="J1465" s="239"/>
    </row>
    <row r="1466" spans="8:10" s="38" customFormat="1">
      <c r="H1466" s="281"/>
      <c r="I1466" s="119"/>
      <c r="J1466" s="239"/>
    </row>
    <row r="1467" spans="8:10" s="38" customFormat="1">
      <c r="H1467" s="281"/>
      <c r="I1467" s="119"/>
      <c r="J1467" s="239"/>
    </row>
    <row r="1468" spans="8:10" s="38" customFormat="1">
      <c r="H1468" s="281"/>
      <c r="I1468" s="119"/>
      <c r="J1468" s="239"/>
    </row>
    <row r="1469" spans="8:10" s="38" customFormat="1">
      <c r="H1469" s="281"/>
      <c r="I1469" s="119"/>
      <c r="J1469" s="239"/>
    </row>
    <row r="1470" spans="8:10" s="38" customFormat="1">
      <c r="H1470" s="281"/>
      <c r="I1470" s="119"/>
      <c r="J1470" s="239"/>
    </row>
    <row r="1471" spans="8:10" s="38" customFormat="1">
      <c r="H1471" s="281"/>
      <c r="I1471" s="119"/>
      <c r="J1471" s="239"/>
    </row>
    <row r="1472" spans="8:10" s="38" customFormat="1">
      <c r="H1472" s="281"/>
      <c r="I1472" s="119"/>
      <c r="J1472" s="239"/>
    </row>
    <row r="1473" spans="8:10" s="38" customFormat="1">
      <c r="H1473" s="281"/>
      <c r="I1473" s="119"/>
      <c r="J1473" s="239"/>
    </row>
    <row r="1474" spans="8:10" s="38" customFormat="1">
      <c r="H1474" s="281"/>
      <c r="I1474" s="119"/>
      <c r="J1474" s="239"/>
    </row>
    <row r="1475" spans="8:10" s="38" customFormat="1">
      <c r="H1475" s="281"/>
      <c r="I1475" s="119"/>
      <c r="J1475" s="239"/>
    </row>
    <row r="1476" spans="8:10" s="38" customFormat="1">
      <c r="H1476" s="281"/>
      <c r="I1476" s="119"/>
      <c r="J1476" s="239"/>
    </row>
    <row r="1477" spans="8:10" s="38" customFormat="1">
      <c r="H1477" s="281"/>
      <c r="I1477" s="119"/>
      <c r="J1477" s="239"/>
    </row>
    <row r="1478" spans="8:10" s="38" customFormat="1">
      <c r="H1478" s="281"/>
      <c r="I1478" s="119"/>
      <c r="J1478" s="239"/>
    </row>
    <row r="1479" spans="8:10" s="38" customFormat="1">
      <c r="H1479" s="281"/>
      <c r="I1479" s="119"/>
      <c r="J1479" s="239"/>
    </row>
    <row r="1480" spans="8:10" s="38" customFormat="1">
      <c r="H1480" s="281"/>
      <c r="I1480" s="119"/>
      <c r="J1480" s="239"/>
    </row>
    <row r="1481" spans="8:10" s="38" customFormat="1">
      <c r="H1481" s="281"/>
      <c r="I1481" s="119"/>
      <c r="J1481" s="239"/>
    </row>
    <row r="1482" spans="8:10" s="38" customFormat="1">
      <c r="H1482" s="281"/>
      <c r="I1482" s="119"/>
      <c r="J1482" s="239"/>
    </row>
    <row r="1483" spans="8:10" s="38" customFormat="1">
      <c r="H1483" s="281"/>
      <c r="I1483" s="119"/>
      <c r="J1483" s="239"/>
    </row>
    <row r="1484" spans="8:10" s="38" customFormat="1">
      <c r="H1484" s="281"/>
      <c r="I1484" s="119"/>
      <c r="J1484" s="239"/>
    </row>
    <row r="1485" spans="8:10" s="38" customFormat="1">
      <c r="H1485" s="281"/>
      <c r="I1485" s="119"/>
      <c r="J1485" s="239"/>
    </row>
    <row r="1486" spans="8:10" s="38" customFormat="1">
      <c r="H1486" s="281"/>
      <c r="I1486" s="119"/>
      <c r="J1486" s="239"/>
    </row>
    <row r="1487" spans="8:10" s="38" customFormat="1">
      <c r="H1487" s="281"/>
      <c r="I1487" s="119"/>
      <c r="J1487" s="239"/>
    </row>
    <row r="1488" spans="8:10" s="38" customFormat="1">
      <c r="H1488" s="281"/>
      <c r="I1488" s="119"/>
      <c r="J1488" s="239"/>
    </row>
    <row r="1489" spans="8:10" s="38" customFormat="1">
      <c r="H1489" s="281"/>
      <c r="I1489" s="119"/>
      <c r="J1489" s="239"/>
    </row>
    <row r="1490" spans="8:10" s="38" customFormat="1">
      <c r="H1490" s="281"/>
      <c r="I1490" s="119"/>
      <c r="J1490" s="239"/>
    </row>
    <row r="1491" spans="8:10" s="38" customFormat="1">
      <c r="H1491" s="281"/>
      <c r="I1491" s="119"/>
      <c r="J1491" s="239"/>
    </row>
    <row r="1492" spans="8:10" s="38" customFormat="1">
      <c r="H1492" s="281"/>
      <c r="I1492" s="119"/>
      <c r="J1492" s="239"/>
    </row>
    <row r="1493" spans="8:10" s="38" customFormat="1">
      <c r="H1493" s="281"/>
      <c r="I1493" s="119"/>
      <c r="J1493" s="239"/>
    </row>
    <row r="1494" spans="8:10" s="38" customFormat="1">
      <c r="H1494" s="281"/>
      <c r="I1494" s="119"/>
      <c r="J1494" s="239"/>
    </row>
    <row r="1495" spans="8:10" s="38" customFormat="1">
      <c r="H1495" s="281"/>
      <c r="I1495" s="119"/>
      <c r="J1495" s="239"/>
    </row>
    <row r="1496" spans="8:10" s="38" customFormat="1">
      <c r="H1496" s="281"/>
      <c r="I1496" s="119"/>
      <c r="J1496" s="239"/>
    </row>
    <row r="1497" spans="8:10" s="38" customFormat="1">
      <c r="H1497" s="281"/>
      <c r="I1497" s="119"/>
      <c r="J1497" s="239"/>
    </row>
    <row r="1498" spans="8:10" s="38" customFormat="1">
      <c r="H1498" s="281"/>
      <c r="I1498" s="119"/>
      <c r="J1498" s="239"/>
    </row>
    <row r="1499" spans="8:10" s="38" customFormat="1">
      <c r="H1499" s="281"/>
      <c r="I1499" s="119"/>
      <c r="J1499" s="239"/>
    </row>
    <row r="1500" spans="8:10" s="38" customFormat="1">
      <c r="H1500" s="281"/>
      <c r="I1500" s="119"/>
      <c r="J1500" s="239"/>
    </row>
    <row r="1501" spans="8:10" s="38" customFormat="1">
      <c r="H1501" s="281"/>
      <c r="I1501" s="119"/>
      <c r="J1501" s="242"/>
    </row>
    <row r="1502" spans="8:10" s="38" customFormat="1">
      <c r="H1502" s="281"/>
      <c r="I1502" s="119"/>
      <c r="J1502" s="239"/>
    </row>
    <row r="1503" spans="8:10" s="38" customFormat="1">
      <c r="H1503" s="281"/>
      <c r="I1503" s="119"/>
      <c r="J1503" s="239"/>
    </row>
    <row r="1504" spans="8:10" s="38" customFormat="1">
      <c r="H1504" s="281"/>
      <c r="I1504" s="119"/>
      <c r="J1504" s="239"/>
    </row>
    <row r="1505" spans="8:10" s="38" customFormat="1">
      <c r="H1505" s="281"/>
      <c r="I1505" s="119"/>
      <c r="J1505" s="239"/>
    </row>
    <row r="1506" spans="8:10" s="38" customFormat="1">
      <c r="H1506" s="281"/>
      <c r="I1506" s="119"/>
      <c r="J1506" s="239"/>
    </row>
    <row r="1507" spans="8:10" s="38" customFormat="1">
      <c r="H1507" s="281"/>
      <c r="I1507" s="119"/>
      <c r="J1507" s="239"/>
    </row>
    <row r="1508" spans="8:10" s="38" customFormat="1">
      <c r="H1508" s="281"/>
      <c r="I1508" s="119"/>
      <c r="J1508" s="239"/>
    </row>
    <row r="1509" spans="8:10" s="38" customFormat="1">
      <c r="H1509" s="281"/>
      <c r="I1509" s="119"/>
      <c r="J1509" s="239"/>
    </row>
    <row r="1510" spans="8:10" s="38" customFormat="1">
      <c r="H1510" s="281"/>
      <c r="I1510" s="119"/>
      <c r="J1510" s="239"/>
    </row>
    <row r="1511" spans="8:10" s="38" customFormat="1">
      <c r="H1511" s="281"/>
      <c r="I1511" s="119"/>
      <c r="J1511" s="239"/>
    </row>
    <row r="1512" spans="8:10" s="38" customFormat="1">
      <c r="H1512" s="281"/>
      <c r="I1512" s="119"/>
      <c r="J1512" s="239"/>
    </row>
    <row r="1513" spans="8:10" s="38" customFormat="1">
      <c r="H1513" s="281"/>
      <c r="I1513" s="119"/>
      <c r="J1513" s="243"/>
    </row>
    <row r="1514" spans="8:10" s="38" customFormat="1">
      <c r="H1514" s="281"/>
      <c r="I1514" s="119"/>
      <c r="J1514" s="240"/>
    </row>
    <row r="1515" spans="8:10" s="38" customFormat="1">
      <c r="H1515" s="281"/>
      <c r="I1515" s="119"/>
      <c r="J1515" s="240"/>
    </row>
    <row r="1516" spans="8:10" s="38" customFormat="1">
      <c r="H1516" s="281"/>
      <c r="I1516" s="119"/>
      <c r="J1516" s="239"/>
    </row>
    <row r="1517" spans="8:10" s="38" customFormat="1">
      <c r="H1517" s="281"/>
      <c r="I1517" s="119"/>
      <c r="J1517" s="239"/>
    </row>
    <row r="1518" spans="8:10" s="38" customFormat="1">
      <c r="H1518" s="281"/>
      <c r="I1518" s="119"/>
      <c r="J1518" s="239"/>
    </row>
    <row r="1519" spans="8:10" s="38" customFormat="1">
      <c r="H1519" s="281"/>
      <c r="I1519" s="119"/>
      <c r="J1519" s="239"/>
    </row>
    <row r="1520" spans="8:10" s="38" customFormat="1">
      <c r="H1520" s="281"/>
      <c r="I1520" s="119"/>
      <c r="J1520" s="239"/>
    </row>
    <row r="1521" spans="8:10" s="38" customFormat="1">
      <c r="H1521" s="281"/>
      <c r="I1521" s="119"/>
      <c r="J1521" s="239"/>
    </row>
    <row r="1522" spans="8:10" s="38" customFormat="1">
      <c r="H1522" s="281"/>
      <c r="I1522" s="119"/>
      <c r="J1522" s="239"/>
    </row>
    <row r="1523" spans="8:10" s="38" customFormat="1">
      <c r="H1523" s="281"/>
      <c r="I1523" s="119"/>
      <c r="J1523" s="239"/>
    </row>
    <row r="1524" spans="8:10" s="38" customFormat="1">
      <c r="H1524" s="281"/>
      <c r="I1524" s="119"/>
      <c r="J1524" s="239"/>
    </row>
    <row r="1525" spans="8:10" s="38" customFormat="1">
      <c r="H1525" s="281"/>
      <c r="I1525" s="119"/>
      <c r="J1525" s="239"/>
    </row>
    <row r="1526" spans="8:10" s="38" customFormat="1">
      <c r="H1526" s="281"/>
      <c r="I1526" s="119"/>
      <c r="J1526" s="239"/>
    </row>
    <row r="1527" spans="8:10" s="38" customFormat="1">
      <c r="H1527" s="281"/>
      <c r="I1527" s="119"/>
      <c r="J1527" s="239"/>
    </row>
    <row r="1528" spans="8:10" s="38" customFormat="1">
      <c r="H1528" s="281"/>
      <c r="I1528" s="119"/>
      <c r="J1528" s="243"/>
    </row>
    <row r="1529" spans="8:10" s="38" customFormat="1">
      <c r="H1529" s="281"/>
      <c r="I1529" s="119"/>
      <c r="J1529" s="240"/>
    </row>
    <row r="1530" spans="8:10" s="38" customFormat="1">
      <c r="H1530" s="281"/>
      <c r="I1530" s="119"/>
      <c r="J1530" s="240"/>
    </row>
    <row r="1531" spans="8:10" s="38" customFormat="1">
      <c r="H1531" s="281"/>
      <c r="I1531" s="119"/>
      <c r="J1531" s="239"/>
    </row>
    <row r="1532" spans="8:10" s="38" customFormat="1">
      <c r="H1532" s="281"/>
      <c r="I1532" s="119"/>
      <c r="J1532" s="239"/>
    </row>
    <row r="1533" spans="8:10" s="38" customFormat="1">
      <c r="H1533" s="281"/>
      <c r="I1533" s="119"/>
      <c r="J1533" s="239"/>
    </row>
    <row r="1534" spans="8:10" s="38" customFormat="1">
      <c r="H1534" s="281"/>
      <c r="I1534" s="119"/>
      <c r="J1534" s="239"/>
    </row>
    <row r="1535" spans="8:10" s="38" customFormat="1">
      <c r="H1535" s="281"/>
      <c r="I1535" s="119"/>
      <c r="J1535" s="239"/>
    </row>
    <row r="1536" spans="8:10" s="38" customFormat="1">
      <c r="H1536" s="281"/>
      <c r="I1536" s="119"/>
      <c r="J1536" s="239"/>
    </row>
    <row r="1537" spans="8:10" s="38" customFormat="1">
      <c r="H1537" s="281"/>
      <c r="I1537" s="119"/>
      <c r="J1537" s="239"/>
    </row>
    <row r="1538" spans="8:10" s="38" customFormat="1">
      <c r="H1538" s="281"/>
      <c r="I1538" s="119"/>
      <c r="J1538" s="239"/>
    </row>
    <row r="1539" spans="8:10" s="38" customFormat="1">
      <c r="H1539" s="281"/>
      <c r="I1539" s="119"/>
      <c r="J1539" s="239"/>
    </row>
    <row r="1540" spans="8:10" s="38" customFormat="1">
      <c r="H1540" s="281"/>
      <c r="I1540" s="119"/>
      <c r="J1540" s="239"/>
    </row>
    <row r="1541" spans="8:10" s="38" customFormat="1">
      <c r="H1541" s="281"/>
      <c r="I1541" s="119"/>
      <c r="J1541" s="239"/>
    </row>
    <row r="1542" spans="8:10" s="38" customFormat="1">
      <c r="H1542" s="281"/>
      <c r="I1542" s="119"/>
      <c r="J1542" s="239"/>
    </row>
    <row r="1543" spans="8:10" s="38" customFormat="1">
      <c r="H1543" s="281"/>
      <c r="I1543" s="119"/>
      <c r="J1543" s="239"/>
    </row>
    <row r="1544" spans="8:10" s="38" customFormat="1">
      <c r="H1544" s="281"/>
      <c r="I1544" s="119"/>
      <c r="J1544" s="239"/>
    </row>
    <row r="1545" spans="8:10" s="38" customFormat="1">
      <c r="H1545" s="281"/>
      <c r="I1545" s="119"/>
      <c r="J1545" s="239"/>
    </row>
    <row r="1546" spans="8:10" s="38" customFormat="1">
      <c r="H1546" s="281"/>
      <c r="I1546" s="119"/>
      <c r="J1546" s="239"/>
    </row>
    <row r="1547" spans="8:10" s="38" customFormat="1">
      <c r="H1547" s="281"/>
      <c r="I1547" s="119"/>
      <c r="J1547" s="239"/>
    </row>
    <row r="1548" spans="8:10" s="38" customFormat="1">
      <c r="H1548" s="281"/>
      <c r="I1548" s="119"/>
      <c r="J1548" s="239"/>
    </row>
    <row r="1549" spans="8:10" s="38" customFormat="1">
      <c r="H1549" s="281"/>
      <c r="I1549" s="119"/>
      <c r="J1549" s="239"/>
    </row>
    <row r="1550" spans="8:10" s="38" customFormat="1">
      <c r="H1550" s="281"/>
      <c r="I1550" s="119"/>
      <c r="J1550" s="239"/>
    </row>
    <row r="1551" spans="8:10" s="38" customFormat="1">
      <c r="H1551" s="281"/>
      <c r="I1551" s="119"/>
      <c r="J1551" s="239"/>
    </row>
    <row r="1552" spans="8:10" s="38" customFormat="1">
      <c r="H1552" s="281"/>
      <c r="I1552" s="119"/>
      <c r="J1552" s="239"/>
    </row>
    <row r="1553" spans="8:10" s="38" customFormat="1">
      <c r="H1553" s="281"/>
      <c r="I1553" s="119"/>
      <c r="J1553" s="239"/>
    </row>
    <row r="1554" spans="8:10" s="38" customFormat="1">
      <c r="H1554" s="281"/>
      <c r="I1554" s="119"/>
      <c r="J1554" s="239"/>
    </row>
    <row r="1555" spans="8:10" s="38" customFormat="1">
      <c r="H1555" s="281"/>
      <c r="I1555" s="119"/>
      <c r="J1555" s="239"/>
    </row>
    <row r="1556" spans="8:10" s="38" customFormat="1">
      <c r="H1556" s="281"/>
      <c r="I1556" s="119"/>
      <c r="J1556" s="239"/>
    </row>
    <row r="1557" spans="8:10" s="38" customFormat="1">
      <c r="H1557" s="281"/>
      <c r="I1557" s="119"/>
      <c r="J1557" s="239"/>
    </row>
    <row r="1558" spans="8:10" s="38" customFormat="1">
      <c r="H1558" s="281"/>
      <c r="I1558" s="119"/>
      <c r="J1558" s="239"/>
    </row>
    <row r="1559" spans="8:10" s="38" customFormat="1">
      <c r="H1559" s="281"/>
      <c r="I1559" s="119"/>
      <c r="J1559" s="239"/>
    </row>
    <row r="1560" spans="8:10" s="38" customFormat="1">
      <c r="H1560" s="281"/>
      <c r="I1560" s="119"/>
      <c r="J1560" s="239"/>
    </row>
    <row r="1561" spans="8:10" s="38" customFormat="1">
      <c r="H1561" s="281"/>
      <c r="I1561" s="119"/>
      <c r="J1561" s="239"/>
    </row>
    <row r="1562" spans="8:10" s="38" customFormat="1">
      <c r="H1562" s="281"/>
      <c r="I1562" s="119"/>
      <c r="J1562" s="239"/>
    </row>
    <row r="1563" spans="8:10" s="38" customFormat="1">
      <c r="H1563" s="281"/>
      <c r="I1563" s="119"/>
      <c r="J1563" s="239"/>
    </row>
    <row r="1564" spans="8:10" s="38" customFormat="1">
      <c r="H1564" s="281"/>
      <c r="I1564" s="119"/>
      <c r="J1564" s="239"/>
    </row>
    <row r="1565" spans="8:10" s="38" customFormat="1">
      <c r="H1565" s="281"/>
      <c r="I1565" s="119"/>
      <c r="J1565" s="239"/>
    </row>
    <row r="1566" spans="8:10" s="38" customFormat="1">
      <c r="H1566" s="281"/>
      <c r="I1566" s="119"/>
      <c r="J1566" s="239"/>
    </row>
    <row r="1567" spans="8:10" s="38" customFormat="1">
      <c r="H1567" s="281"/>
      <c r="I1567" s="119"/>
      <c r="J1567" s="239"/>
    </row>
    <row r="1568" spans="8:10" s="38" customFormat="1">
      <c r="H1568" s="281"/>
      <c r="I1568" s="119"/>
      <c r="J1568" s="239"/>
    </row>
    <row r="1569" spans="8:10" s="38" customFormat="1">
      <c r="H1569" s="281"/>
      <c r="I1569" s="119"/>
      <c r="J1569" s="239"/>
    </row>
    <row r="1570" spans="8:10" s="38" customFormat="1">
      <c r="H1570" s="281"/>
      <c r="I1570" s="119"/>
      <c r="J1570" s="239"/>
    </row>
    <row r="1571" spans="8:10" s="38" customFormat="1">
      <c r="H1571" s="281"/>
      <c r="I1571" s="119"/>
      <c r="J1571" s="243"/>
    </row>
    <row r="1572" spans="8:10" s="38" customFormat="1">
      <c r="H1572" s="281"/>
      <c r="I1572" s="119"/>
      <c r="J1572" s="240"/>
    </row>
    <row r="1573" spans="8:10" s="38" customFormat="1">
      <c r="H1573" s="281"/>
      <c r="I1573" s="119"/>
      <c r="J1573" s="240"/>
    </row>
    <row r="1574" spans="8:10" s="38" customFormat="1">
      <c r="H1574" s="281"/>
      <c r="I1574" s="119"/>
      <c r="J1574" s="239"/>
    </row>
    <row r="1575" spans="8:10" s="38" customFormat="1">
      <c r="H1575" s="281"/>
      <c r="I1575" s="119"/>
      <c r="J1575" s="239"/>
    </row>
    <row r="1576" spans="8:10" s="38" customFormat="1">
      <c r="H1576" s="281"/>
      <c r="I1576" s="119"/>
      <c r="J1576" s="239"/>
    </row>
    <row r="1577" spans="8:10" s="38" customFormat="1">
      <c r="H1577" s="281"/>
      <c r="I1577" s="119"/>
      <c r="J1577" s="239"/>
    </row>
    <row r="1578" spans="8:10" s="38" customFormat="1">
      <c r="H1578" s="281"/>
      <c r="I1578" s="119"/>
      <c r="J1578" s="239"/>
    </row>
    <row r="1579" spans="8:10" s="38" customFormat="1">
      <c r="H1579" s="281"/>
      <c r="I1579" s="119"/>
      <c r="J1579" s="239"/>
    </row>
    <row r="1580" spans="8:10" s="38" customFormat="1">
      <c r="H1580" s="281"/>
      <c r="I1580" s="119"/>
      <c r="J1580" s="239"/>
    </row>
    <row r="1581" spans="8:10" s="38" customFormat="1">
      <c r="H1581" s="281"/>
      <c r="I1581" s="119"/>
      <c r="J1581" s="239"/>
    </row>
    <row r="1582" spans="8:10" s="38" customFormat="1">
      <c r="H1582" s="281"/>
      <c r="I1582" s="119"/>
      <c r="J1582" s="239"/>
    </row>
    <row r="1583" spans="8:10" s="38" customFormat="1">
      <c r="H1583" s="281"/>
      <c r="I1583" s="119"/>
      <c r="J1583" s="239"/>
    </row>
    <row r="1584" spans="8:10" s="38" customFormat="1">
      <c r="H1584" s="281"/>
      <c r="I1584" s="119"/>
      <c r="J1584" s="239"/>
    </row>
    <row r="1585" spans="8:10" s="38" customFormat="1">
      <c r="H1585" s="281"/>
      <c r="I1585" s="119"/>
      <c r="J1585" s="239"/>
    </row>
    <row r="1586" spans="8:10" s="38" customFormat="1">
      <c r="H1586" s="281"/>
      <c r="I1586" s="119"/>
      <c r="J1586" s="239"/>
    </row>
    <row r="1587" spans="8:10" s="38" customFormat="1">
      <c r="H1587" s="281"/>
      <c r="I1587" s="119"/>
      <c r="J1587" s="239"/>
    </row>
    <row r="1588" spans="8:10" s="38" customFormat="1">
      <c r="H1588" s="281"/>
      <c r="I1588" s="119"/>
      <c r="J1588" s="239"/>
    </row>
    <row r="1589" spans="8:10" s="38" customFormat="1">
      <c r="H1589" s="281"/>
      <c r="I1589" s="119"/>
      <c r="J1589" s="243"/>
    </row>
    <row r="1590" spans="8:10" s="38" customFormat="1">
      <c r="H1590" s="281"/>
      <c r="I1590" s="119"/>
      <c r="J1590" s="240"/>
    </row>
    <row r="1591" spans="8:10" s="38" customFormat="1">
      <c r="H1591" s="281"/>
      <c r="I1591" s="119"/>
      <c r="J1591" s="240"/>
    </row>
    <row r="1592" spans="8:10" s="38" customFormat="1">
      <c r="H1592" s="281"/>
      <c r="I1592" s="119"/>
      <c r="J1592" s="239"/>
    </row>
    <row r="1593" spans="8:10" s="38" customFormat="1">
      <c r="H1593" s="281"/>
      <c r="I1593" s="119"/>
      <c r="J1593" s="239"/>
    </row>
    <row r="1594" spans="8:10" s="38" customFormat="1">
      <c r="H1594" s="281"/>
      <c r="I1594" s="119"/>
      <c r="J1594" s="239"/>
    </row>
    <row r="1595" spans="8:10" s="38" customFormat="1">
      <c r="H1595" s="281"/>
      <c r="I1595" s="119"/>
      <c r="J1595" s="243"/>
    </row>
    <row r="1596" spans="8:10" s="38" customFormat="1">
      <c r="H1596" s="281"/>
      <c r="I1596" s="119"/>
      <c r="J1596" s="240"/>
    </row>
    <row r="1597" spans="8:10" s="38" customFormat="1">
      <c r="H1597" s="281"/>
      <c r="I1597" s="119"/>
      <c r="J1597" s="240"/>
    </row>
    <row r="1598" spans="8:10" s="38" customFormat="1">
      <c r="H1598" s="281"/>
      <c r="I1598" s="119"/>
      <c r="J1598" s="240"/>
    </row>
    <row r="1599" spans="8:10" s="38" customFormat="1">
      <c r="H1599" s="281"/>
      <c r="I1599" s="119"/>
      <c r="J1599" s="239"/>
    </row>
    <row r="1600" spans="8:10" s="38" customFormat="1">
      <c r="H1600" s="281"/>
      <c r="I1600" s="119"/>
      <c r="J1600" s="239"/>
    </row>
    <row r="1601" spans="8:10" s="38" customFormat="1">
      <c r="H1601" s="281"/>
      <c r="I1601" s="119"/>
      <c r="J1601" s="239"/>
    </row>
    <row r="1602" spans="8:10" s="38" customFormat="1">
      <c r="H1602" s="281"/>
      <c r="I1602" s="119"/>
      <c r="J1602" s="239"/>
    </row>
    <row r="1603" spans="8:10" s="38" customFormat="1">
      <c r="H1603" s="281"/>
      <c r="I1603" s="119"/>
      <c r="J1603" s="239"/>
    </row>
    <row r="1604" spans="8:10" s="38" customFormat="1">
      <c r="H1604" s="281"/>
      <c r="I1604" s="119"/>
      <c r="J1604" s="239"/>
    </row>
    <row r="1605" spans="8:10" s="38" customFormat="1">
      <c r="H1605" s="281"/>
      <c r="I1605" s="119"/>
      <c r="J1605" s="239"/>
    </row>
    <row r="1606" spans="8:10" s="38" customFormat="1">
      <c r="H1606" s="281"/>
      <c r="I1606" s="119"/>
      <c r="J1606" s="239"/>
    </row>
    <row r="1607" spans="8:10" s="38" customFormat="1">
      <c r="H1607" s="281"/>
      <c r="I1607" s="119"/>
      <c r="J1607" s="239"/>
    </row>
    <row r="1608" spans="8:10" s="38" customFormat="1">
      <c r="H1608" s="281"/>
      <c r="I1608" s="119"/>
      <c r="J1608" s="239"/>
    </row>
    <row r="1609" spans="8:10" s="38" customFormat="1">
      <c r="H1609" s="281"/>
      <c r="I1609" s="119"/>
      <c r="J1609" s="239"/>
    </row>
    <row r="1610" spans="8:10" s="38" customFormat="1">
      <c r="H1610" s="281"/>
      <c r="I1610" s="119"/>
      <c r="J1610" s="239"/>
    </row>
    <row r="1611" spans="8:10" s="38" customFormat="1">
      <c r="H1611" s="281"/>
      <c r="I1611" s="119"/>
      <c r="J1611" s="239"/>
    </row>
    <row r="1612" spans="8:10" s="38" customFormat="1">
      <c r="H1612" s="281"/>
      <c r="I1612" s="119"/>
      <c r="J1612" s="239"/>
    </row>
    <row r="1613" spans="8:10" s="38" customFormat="1">
      <c r="H1613" s="281"/>
      <c r="I1613" s="119"/>
      <c r="J1613" s="239"/>
    </row>
    <row r="1614" spans="8:10" s="38" customFormat="1">
      <c r="H1614" s="281"/>
      <c r="I1614" s="119"/>
      <c r="J1614" s="239"/>
    </row>
    <row r="1615" spans="8:10" s="38" customFormat="1">
      <c r="H1615" s="281"/>
      <c r="I1615" s="119"/>
      <c r="J1615" s="239"/>
    </row>
    <row r="1616" spans="8:10" s="38" customFormat="1">
      <c r="H1616" s="281"/>
      <c r="I1616" s="119"/>
      <c r="J1616" s="239"/>
    </row>
    <row r="1617" spans="8:10" s="38" customFormat="1">
      <c r="H1617" s="281"/>
      <c r="I1617" s="119"/>
      <c r="J1617" s="239"/>
    </row>
    <row r="1618" spans="8:10" s="38" customFormat="1">
      <c r="H1618" s="281"/>
      <c r="I1618" s="119"/>
      <c r="J1618" s="243"/>
    </row>
    <row r="1619" spans="8:10" s="38" customFormat="1">
      <c r="H1619" s="281"/>
      <c r="I1619" s="119"/>
      <c r="J1619" s="240"/>
    </row>
    <row r="1620" spans="8:10" s="38" customFormat="1">
      <c r="H1620" s="281"/>
      <c r="I1620" s="119"/>
      <c r="J1620" s="240"/>
    </row>
    <row r="1621" spans="8:10" s="38" customFormat="1">
      <c r="H1621" s="281"/>
      <c r="I1621" s="119"/>
      <c r="J1621" s="239"/>
    </row>
    <row r="1622" spans="8:10" s="38" customFormat="1">
      <c r="H1622" s="281"/>
      <c r="I1622" s="119"/>
      <c r="J1622" s="239"/>
    </row>
    <row r="1623" spans="8:10" s="38" customFormat="1">
      <c r="H1623" s="281"/>
      <c r="I1623" s="119"/>
      <c r="J1623" s="239"/>
    </row>
    <row r="1624" spans="8:10" s="38" customFormat="1">
      <c r="H1624" s="281"/>
      <c r="I1624" s="119"/>
      <c r="J1624" s="239"/>
    </row>
    <row r="1625" spans="8:10" s="38" customFormat="1">
      <c r="H1625" s="281"/>
      <c r="I1625" s="119"/>
      <c r="J1625" s="239"/>
    </row>
    <row r="1626" spans="8:10" s="38" customFormat="1">
      <c r="H1626" s="281"/>
      <c r="I1626" s="119"/>
      <c r="J1626" s="239"/>
    </row>
    <row r="1627" spans="8:10" s="38" customFormat="1">
      <c r="H1627" s="281"/>
      <c r="I1627" s="119"/>
      <c r="J1627" s="239"/>
    </row>
    <row r="1628" spans="8:10" s="38" customFormat="1">
      <c r="H1628" s="281"/>
      <c r="I1628" s="119"/>
      <c r="J1628" s="239"/>
    </row>
    <row r="1629" spans="8:10" s="38" customFormat="1">
      <c r="H1629" s="281"/>
      <c r="I1629" s="119"/>
      <c r="J1629" s="239"/>
    </row>
    <row r="1630" spans="8:10" s="38" customFormat="1">
      <c r="H1630" s="281"/>
      <c r="I1630" s="119"/>
      <c r="J1630" s="239"/>
    </row>
    <row r="1631" spans="8:10" s="38" customFormat="1">
      <c r="H1631" s="281"/>
      <c r="I1631" s="119"/>
      <c r="J1631" s="239"/>
    </row>
    <row r="1632" spans="8:10" s="38" customFormat="1">
      <c r="H1632" s="281"/>
      <c r="I1632" s="119"/>
      <c r="J1632" s="239"/>
    </row>
    <row r="1633" spans="8:10" s="38" customFormat="1">
      <c r="H1633" s="281"/>
      <c r="I1633" s="119"/>
      <c r="J1633" s="239"/>
    </row>
    <row r="1634" spans="8:10" s="38" customFormat="1">
      <c r="H1634" s="281"/>
      <c r="I1634" s="119"/>
      <c r="J1634" s="239"/>
    </row>
    <row r="1635" spans="8:10" s="38" customFormat="1">
      <c r="H1635" s="281"/>
      <c r="I1635" s="119"/>
      <c r="J1635" s="239"/>
    </row>
    <row r="1636" spans="8:10" s="38" customFormat="1">
      <c r="H1636" s="281"/>
      <c r="I1636" s="119"/>
      <c r="J1636" s="239"/>
    </row>
    <row r="1637" spans="8:10" s="38" customFormat="1">
      <c r="H1637" s="281"/>
      <c r="I1637" s="119"/>
      <c r="J1637" s="239"/>
    </row>
    <row r="1638" spans="8:10" s="38" customFormat="1">
      <c r="H1638" s="281"/>
      <c r="I1638" s="119"/>
      <c r="J1638" s="239"/>
    </row>
    <row r="1639" spans="8:10" s="38" customFormat="1">
      <c r="H1639" s="281"/>
      <c r="I1639" s="119"/>
      <c r="J1639" s="239"/>
    </row>
    <row r="1640" spans="8:10" s="38" customFormat="1">
      <c r="H1640" s="281"/>
      <c r="I1640" s="119"/>
      <c r="J1640" s="239"/>
    </row>
    <row r="1641" spans="8:10" s="38" customFormat="1">
      <c r="H1641" s="281"/>
      <c r="I1641" s="119"/>
      <c r="J1641" s="239"/>
    </row>
    <row r="1642" spans="8:10" s="38" customFormat="1">
      <c r="H1642" s="281"/>
      <c r="I1642" s="119"/>
      <c r="J1642" s="239"/>
    </row>
    <row r="1643" spans="8:10" s="38" customFormat="1">
      <c r="H1643" s="281"/>
      <c r="I1643" s="119"/>
      <c r="J1643" s="239"/>
    </row>
    <row r="1644" spans="8:10" s="38" customFormat="1">
      <c r="H1644" s="281"/>
      <c r="I1644" s="119"/>
      <c r="J1644" s="239"/>
    </row>
    <row r="1645" spans="8:10" s="38" customFormat="1">
      <c r="H1645" s="281"/>
      <c r="I1645" s="119"/>
      <c r="J1645" s="243"/>
    </row>
    <row r="1646" spans="8:10" s="38" customFormat="1">
      <c r="H1646" s="281"/>
      <c r="I1646" s="119"/>
      <c r="J1646" s="240"/>
    </row>
    <row r="1647" spans="8:10" s="38" customFormat="1">
      <c r="H1647" s="281"/>
      <c r="I1647" s="119"/>
      <c r="J1647" s="240"/>
    </row>
    <row r="1648" spans="8:10" s="38" customFormat="1">
      <c r="H1648" s="281"/>
      <c r="I1648" s="119"/>
      <c r="J1648" s="239"/>
    </row>
    <row r="1649" spans="8:10" s="38" customFormat="1">
      <c r="H1649" s="281"/>
      <c r="I1649" s="119"/>
      <c r="J1649" s="239"/>
    </row>
    <row r="1650" spans="8:10" s="38" customFormat="1">
      <c r="H1650" s="281"/>
      <c r="I1650" s="119"/>
      <c r="J1650" s="239"/>
    </row>
    <row r="1651" spans="8:10" s="38" customFormat="1">
      <c r="H1651" s="281"/>
      <c r="I1651" s="119"/>
      <c r="J1651" s="239"/>
    </row>
    <row r="1652" spans="8:10" s="38" customFormat="1">
      <c r="H1652" s="281"/>
      <c r="I1652" s="119"/>
      <c r="J1652" s="239"/>
    </row>
    <row r="1653" spans="8:10" s="38" customFormat="1">
      <c r="H1653" s="281"/>
      <c r="I1653" s="119"/>
      <c r="J1653" s="239"/>
    </row>
    <row r="1654" spans="8:10" s="38" customFormat="1">
      <c r="H1654" s="281"/>
      <c r="I1654" s="119"/>
      <c r="J1654" s="239"/>
    </row>
    <row r="1655" spans="8:10" s="38" customFormat="1">
      <c r="H1655" s="281"/>
      <c r="I1655" s="119"/>
      <c r="J1655" s="239"/>
    </row>
    <row r="1656" spans="8:10" s="38" customFormat="1">
      <c r="H1656" s="281"/>
      <c r="I1656" s="119"/>
      <c r="J1656" s="239"/>
    </row>
    <row r="1657" spans="8:10" s="38" customFormat="1">
      <c r="H1657" s="281"/>
      <c r="I1657" s="119"/>
      <c r="J1657" s="239"/>
    </row>
    <row r="1658" spans="8:10" s="38" customFormat="1">
      <c r="H1658" s="281"/>
      <c r="I1658" s="119"/>
      <c r="J1658" s="239"/>
    </row>
    <row r="1659" spans="8:10" s="38" customFormat="1">
      <c r="H1659" s="281"/>
      <c r="I1659" s="119"/>
      <c r="J1659" s="239"/>
    </row>
    <row r="1660" spans="8:10" s="38" customFormat="1">
      <c r="H1660" s="281"/>
      <c r="I1660" s="119"/>
      <c r="J1660" s="239"/>
    </row>
    <row r="1661" spans="8:10" s="38" customFormat="1">
      <c r="H1661" s="281"/>
      <c r="I1661" s="119"/>
      <c r="J1661" s="239"/>
    </row>
    <row r="1662" spans="8:10" s="38" customFormat="1">
      <c r="H1662" s="281"/>
      <c r="I1662" s="119"/>
      <c r="J1662" s="239"/>
    </row>
    <row r="1663" spans="8:10" s="38" customFormat="1">
      <c r="H1663" s="281"/>
      <c r="I1663" s="119"/>
      <c r="J1663" s="239"/>
    </row>
    <row r="1664" spans="8:10" s="38" customFormat="1">
      <c r="H1664" s="281"/>
      <c r="I1664" s="119"/>
      <c r="J1664" s="239"/>
    </row>
    <row r="1665" spans="8:10" s="38" customFormat="1">
      <c r="H1665" s="281"/>
      <c r="I1665" s="119"/>
      <c r="J1665" s="239"/>
    </row>
    <row r="1666" spans="8:10" s="38" customFormat="1">
      <c r="H1666" s="281"/>
      <c r="I1666" s="119"/>
      <c r="J1666" s="239"/>
    </row>
    <row r="1667" spans="8:10" s="38" customFormat="1">
      <c r="H1667" s="281"/>
      <c r="I1667" s="119"/>
      <c r="J1667" s="239"/>
    </row>
    <row r="1668" spans="8:10" s="38" customFormat="1">
      <c r="H1668" s="281"/>
      <c r="I1668" s="119"/>
      <c r="J1668" s="239"/>
    </row>
    <row r="1669" spans="8:10" s="38" customFormat="1">
      <c r="H1669" s="281"/>
      <c r="I1669" s="119"/>
      <c r="J1669" s="239"/>
    </row>
    <row r="1670" spans="8:10" s="38" customFormat="1">
      <c r="H1670" s="281"/>
      <c r="I1670" s="119"/>
      <c r="J1670" s="239"/>
    </row>
    <row r="1671" spans="8:10" s="38" customFormat="1">
      <c r="H1671" s="281"/>
      <c r="I1671" s="119"/>
      <c r="J1671" s="239"/>
    </row>
    <row r="1672" spans="8:10" s="38" customFormat="1">
      <c r="H1672" s="281"/>
      <c r="I1672" s="119"/>
      <c r="J1672" s="239"/>
    </row>
    <row r="1673" spans="8:10" s="38" customFormat="1">
      <c r="H1673" s="281"/>
      <c r="I1673" s="119"/>
      <c r="J1673" s="239"/>
    </row>
    <row r="1674" spans="8:10" s="38" customFormat="1">
      <c r="H1674" s="281"/>
      <c r="I1674" s="119"/>
      <c r="J1674" s="239"/>
    </row>
    <row r="1675" spans="8:10" s="38" customFormat="1">
      <c r="H1675" s="281"/>
      <c r="I1675" s="119"/>
      <c r="J1675" s="243"/>
    </row>
    <row r="1676" spans="8:10" s="38" customFormat="1">
      <c r="H1676" s="281"/>
      <c r="I1676" s="119"/>
      <c r="J1676" s="240"/>
    </row>
    <row r="1677" spans="8:10" s="38" customFormat="1">
      <c r="H1677" s="281"/>
      <c r="I1677" s="119"/>
      <c r="J1677" s="240"/>
    </row>
    <row r="1678" spans="8:10" s="38" customFormat="1">
      <c r="H1678" s="281"/>
      <c r="I1678" s="119"/>
      <c r="J1678" s="239"/>
    </row>
    <row r="1679" spans="8:10" s="38" customFormat="1">
      <c r="H1679" s="281"/>
      <c r="I1679" s="119"/>
      <c r="J1679" s="239"/>
    </row>
    <row r="1680" spans="8:10" s="38" customFormat="1">
      <c r="H1680" s="281"/>
      <c r="I1680" s="119"/>
      <c r="J1680" s="239"/>
    </row>
    <row r="1681" spans="8:10" s="38" customFormat="1">
      <c r="H1681" s="281"/>
      <c r="I1681" s="119"/>
      <c r="J1681" s="239"/>
    </row>
    <row r="1682" spans="8:10" s="38" customFormat="1">
      <c r="H1682" s="281"/>
      <c r="I1682" s="119"/>
      <c r="J1682" s="239"/>
    </row>
    <row r="1683" spans="8:10" s="38" customFormat="1">
      <c r="H1683" s="281"/>
      <c r="I1683" s="119"/>
      <c r="J1683" s="239"/>
    </row>
    <row r="1684" spans="8:10" s="38" customFormat="1">
      <c r="H1684" s="281"/>
      <c r="I1684" s="119"/>
      <c r="J1684" s="239"/>
    </row>
    <row r="1685" spans="8:10" s="38" customFormat="1">
      <c r="H1685" s="281"/>
      <c r="I1685" s="119"/>
      <c r="J1685" s="239"/>
    </row>
    <row r="1686" spans="8:10" s="38" customFormat="1">
      <c r="H1686" s="281"/>
      <c r="I1686" s="119"/>
      <c r="J1686" s="239"/>
    </row>
    <row r="1687" spans="8:10" s="38" customFormat="1">
      <c r="H1687" s="281"/>
      <c r="I1687" s="119"/>
      <c r="J1687" s="239"/>
    </row>
    <row r="1688" spans="8:10" s="38" customFormat="1">
      <c r="H1688" s="281"/>
      <c r="I1688" s="119"/>
      <c r="J1688" s="239"/>
    </row>
    <row r="1689" spans="8:10" s="38" customFormat="1">
      <c r="H1689" s="281"/>
      <c r="I1689" s="119"/>
      <c r="J1689" s="239"/>
    </row>
    <row r="1690" spans="8:10" s="38" customFormat="1">
      <c r="H1690" s="281"/>
      <c r="I1690" s="119"/>
      <c r="J1690" s="239"/>
    </row>
    <row r="1691" spans="8:10" s="38" customFormat="1">
      <c r="H1691" s="281"/>
      <c r="I1691" s="119"/>
      <c r="J1691" s="239"/>
    </row>
    <row r="1692" spans="8:10" s="38" customFormat="1">
      <c r="H1692" s="281"/>
      <c r="I1692" s="119"/>
      <c r="J1692" s="239"/>
    </row>
    <row r="1693" spans="8:10" s="38" customFormat="1">
      <c r="H1693" s="281"/>
      <c r="I1693" s="119"/>
      <c r="J1693" s="239"/>
    </row>
    <row r="1694" spans="8:10" s="38" customFormat="1">
      <c r="H1694" s="281"/>
      <c r="I1694" s="119"/>
      <c r="J1694" s="239"/>
    </row>
    <row r="1695" spans="8:10" s="38" customFormat="1">
      <c r="H1695" s="281"/>
      <c r="I1695" s="119"/>
      <c r="J1695" s="239"/>
    </row>
    <row r="1696" spans="8:10" s="38" customFormat="1">
      <c r="H1696" s="281"/>
      <c r="I1696" s="119"/>
      <c r="J1696" s="239"/>
    </row>
    <row r="1697" spans="8:10" s="38" customFormat="1">
      <c r="H1697" s="281"/>
      <c r="I1697" s="119"/>
      <c r="J1697" s="239"/>
    </row>
    <row r="1698" spans="8:10" s="38" customFormat="1">
      <c r="H1698" s="281"/>
      <c r="I1698" s="119"/>
      <c r="J1698" s="239"/>
    </row>
    <row r="1699" spans="8:10" s="38" customFormat="1">
      <c r="H1699" s="281"/>
      <c r="I1699" s="119"/>
      <c r="J1699" s="239"/>
    </row>
    <row r="1700" spans="8:10" s="38" customFormat="1">
      <c r="H1700" s="281"/>
      <c r="I1700" s="119"/>
      <c r="J1700" s="239"/>
    </row>
    <row r="1701" spans="8:10" s="38" customFormat="1">
      <c r="H1701" s="281"/>
      <c r="I1701" s="119"/>
      <c r="J1701" s="239"/>
    </row>
    <row r="1702" spans="8:10" s="38" customFormat="1">
      <c r="H1702" s="281"/>
      <c r="I1702" s="119"/>
      <c r="J1702" s="239"/>
    </row>
    <row r="1703" spans="8:10" s="38" customFormat="1">
      <c r="H1703" s="281"/>
      <c r="I1703" s="119"/>
      <c r="J1703" s="239"/>
    </row>
    <row r="1704" spans="8:10" s="38" customFormat="1">
      <c r="H1704" s="281"/>
      <c r="I1704" s="119"/>
      <c r="J1704" s="239"/>
    </row>
    <row r="1705" spans="8:10" s="38" customFormat="1">
      <c r="H1705" s="281"/>
      <c r="I1705" s="119"/>
      <c r="J1705" s="243"/>
    </row>
    <row r="1706" spans="8:10" s="38" customFormat="1">
      <c r="H1706" s="281"/>
      <c r="I1706" s="119"/>
      <c r="J1706" s="240"/>
    </row>
    <row r="1707" spans="8:10" s="38" customFormat="1">
      <c r="H1707" s="281"/>
      <c r="I1707" s="119"/>
      <c r="J1707" s="240"/>
    </row>
    <row r="1708" spans="8:10" s="38" customFormat="1">
      <c r="H1708" s="281"/>
      <c r="I1708" s="119"/>
      <c r="J1708" s="239"/>
    </row>
    <row r="1709" spans="8:10" s="38" customFormat="1">
      <c r="H1709" s="281"/>
      <c r="I1709" s="119"/>
      <c r="J1709" s="239"/>
    </row>
    <row r="1710" spans="8:10" s="38" customFormat="1">
      <c r="H1710" s="281"/>
      <c r="I1710" s="119"/>
      <c r="J1710" s="243"/>
    </row>
    <row r="1711" spans="8:10" s="38" customFormat="1">
      <c r="H1711" s="281"/>
      <c r="I1711" s="119"/>
      <c r="J1711" s="240"/>
    </row>
    <row r="1712" spans="8:10" s="38" customFormat="1">
      <c r="H1712" s="281"/>
      <c r="I1712" s="119"/>
      <c r="J1712" s="240"/>
    </row>
    <row r="1713" spans="8:10" s="38" customFormat="1">
      <c r="H1713" s="281"/>
      <c r="I1713" s="119"/>
      <c r="J1713" s="240"/>
    </row>
    <row r="1714" spans="8:10" s="38" customFormat="1">
      <c r="H1714" s="281"/>
      <c r="I1714" s="119"/>
      <c r="J1714" s="239"/>
    </row>
    <row r="1715" spans="8:10" s="38" customFormat="1">
      <c r="H1715" s="281"/>
      <c r="I1715" s="119"/>
      <c r="J1715" s="239"/>
    </row>
    <row r="1716" spans="8:10" s="38" customFormat="1">
      <c r="H1716" s="281"/>
      <c r="I1716" s="119"/>
      <c r="J1716" s="239"/>
    </row>
    <row r="1717" spans="8:10" s="38" customFormat="1">
      <c r="H1717" s="281"/>
      <c r="I1717" s="119"/>
      <c r="J1717" s="239"/>
    </row>
    <row r="1718" spans="8:10" s="38" customFormat="1">
      <c r="H1718" s="281"/>
      <c r="I1718" s="119"/>
      <c r="J1718" s="239"/>
    </row>
    <row r="1719" spans="8:10" s="38" customFormat="1">
      <c r="H1719" s="281"/>
      <c r="I1719" s="119"/>
      <c r="J1719" s="239"/>
    </row>
    <row r="1720" spans="8:10" s="38" customFormat="1">
      <c r="H1720" s="281"/>
      <c r="I1720" s="119"/>
      <c r="J1720" s="239"/>
    </row>
    <row r="1721" spans="8:10" s="38" customFormat="1">
      <c r="H1721" s="281"/>
      <c r="I1721" s="119"/>
      <c r="J1721" s="239"/>
    </row>
    <row r="1722" spans="8:10" s="38" customFormat="1">
      <c r="H1722" s="281"/>
      <c r="I1722" s="119"/>
      <c r="J1722" s="239"/>
    </row>
    <row r="1723" spans="8:10" s="38" customFormat="1">
      <c r="H1723" s="281"/>
      <c r="I1723" s="119"/>
      <c r="J1723" s="239"/>
    </row>
    <row r="1724" spans="8:10" s="38" customFormat="1">
      <c r="H1724" s="281"/>
      <c r="I1724" s="119"/>
      <c r="J1724" s="239"/>
    </row>
    <row r="1725" spans="8:10" s="38" customFormat="1">
      <c r="H1725" s="281"/>
      <c r="I1725" s="119"/>
      <c r="J1725" s="239"/>
    </row>
    <row r="1726" spans="8:10" s="38" customFormat="1">
      <c r="H1726" s="281"/>
      <c r="I1726" s="119"/>
      <c r="J1726" s="239"/>
    </row>
    <row r="1727" spans="8:10" s="38" customFormat="1">
      <c r="H1727" s="281"/>
      <c r="I1727" s="119"/>
      <c r="J1727" s="239"/>
    </row>
    <row r="1728" spans="8:10" s="38" customFormat="1">
      <c r="H1728" s="281"/>
      <c r="I1728" s="119"/>
      <c r="J1728" s="239"/>
    </row>
    <row r="1729" spans="8:10" s="38" customFormat="1">
      <c r="H1729" s="281"/>
      <c r="I1729" s="119"/>
      <c r="J1729" s="239"/>
    </row>
    <row r="1730" spans="8:10" s="38" customFormat="1">
      <c r="H1730" s="281"/>
      <c r="I1730" s="119"/>
      <c r="J1730" s="239"/>
    </row>
    <row r="1731" spans="8:10" s="38" customFormat="1">
      <c r="H1731" s="281"/>
      <c r="I1731" s="119"/>
      <c r="J1731" s="239"/>
    </row>
    <row r="1732" spans="8:10" s="38" customFormat="1">
      <c r="H1732" s="281"/>
      <c r="I1732" s="119"/>
      <c r="J1732" s="239"/>
    </row>
    <row r="1733" spans="8:10" s="38" customFormat="1">
      <c r="H1733" s="281"/>
      <c r="I1733" s="119"/>
      <c r="J1733" s="243"/>
    </row>
    <row r="1734" spans="8:10" s="38" customFormat="1">
      <c r="H1734" s="281"/>
      <c r="I1734" s="119"/>
      <c r="J1734" s="240"/>
    </row>
    <row r="1735" spans="8:10" s="38" customFormat="1">
      <c r="H1735" s="281"/>
      <c r="I1735" s="119"/>
      <c r="J1735" s="240"/>
    </row>
    <row r="1736" spans="8:10" s="38" customFormat="1">
      <c r="H1736" s="281"/>
      <c r="I1736" s="119"/>
      <c r="J1736" s="240"/>
    </row>
    <row r="1737" spans="8:10" s="38" customFormat="1">
      <c r="H1737" s="281"/>
      <c r="I1737" s="119"/>
      <c r="J1737" s="239"/>
    </row>
    <row r="1738" spans="8:10" s="38" customFormat="1">
      <c r="H1738" s="281"/>
      <c r="I1738" s="119"/>
      <c r="J1738" s="239"/>
    </row>
    <row r="1739" spans="8:10" s="38" customFormat="1">
      <c r="H1739" s="281"/>
      <c r="I1739" s="119"/>
      <c r="J1739" s="239"/>
    </row>
    <row r="1740" spans="8:10" s="38" customFormat="1">
      <c r="H1740" s="281"/>
      <c r="I1740" s="119"/>
      <c r="J1740" s="239"/>
    </row>
    <row r="1741" spans="8:10" s="38" customFormat="1">
      <c r="H1741" s="281"/>
      <c r="I1741" s="119"/>
      <c r="J1741" s="239"/>
    </row>
    <row r="1742" spans="8:10" s="38" customFormat="1">
      <c r="H1742" s="281"/>
      <c r="I1742" s="119"/>
      <c r="J1742" s="243"/>
    </row>
    <row r="1743" spans="8:10" s="38" customFormat="1">
      <c r="H1743" s="281"/>
      <c r="I1743" s="119"/>
      <c r="J1743" s="240"/>
    </row>
    <row r="1744" spans="8:10" s="38" customFormat="1">
      <c r="H1744" s="281"/>
      <c r="I1744" s="119"/>
      <c r="J1744" s="240"/>
    </row>
    <row r="1745" spans="8:10" s="38" customFormat="1">
      <c r="H1745" s="281"/>
      <c r="I1745" s="119"/>
      <c r="J1745" s="239"/>
    </row>
    <row r="1746" spans="8:10" s="38" customFormat="1">
      <c r="H1746" s="281"/>
      <c r="I1746" s="119"/>
      <c r="J1746" s="239"/>
    </row>
    <row r="1747" spans="8:10" s="38" customFormat="1">
      <c r="H1747" s="281"/>
      <c r="I1747" s="119"/>
      <c r="J1747" s="239"/>
    </row>
    <row r="1748" spans="8:10" s="38" customFormat="1">
      <c r="H1748" s="281"/>
      <c r="I1748" s="119"/>
      <c r="J1748" s="239"/>
    </row>
    <row r="1749" spans="8:10" s="38" customFormat="1">
      <c r="H1749" s="281"/>
      <c r="I1749" s="119"/>
      <c r="J1749" s="239"/>
    </row>
    <row r="1750" spans="8:10" s="38" customFormat="1">
      <c r="H1750" s="281"/>
      <c r="I1750" s="119"/>
      <c r="J1750" s="239"/>
    </row>
    <row r="1751" spans="8:10" s="38" customFormat="1">
      <c r="H1751" s="281"/>
      <c r="I1751" s="119"/>
      <c r="J1751" s="239"/>
    </row>
    <row r="1752" spans="8:10" s="38" customFormat="1">
      <c r="H1752" s="281"/>
      <c r="I1752" s="119"/>
      <c r="J1752" s="239"/>
    </row>
    <row r="1753" spans="8:10" s="38" customFormat="1">
      <c r="H1753" s="281"/>
      <c r="I1753" s="119"/>
      <c r="J1753" s="243"/>
    </row>
    <row r="1754" spans="8:10" s="38" customFormat="1">
      <c r="H1754" s="281"/>
      <c r="I1754" s="119"/>
      <c r="J1754" s="240"/>
    </row>
    <row r="1755" spans="8:10" s="38" customFormat="1">
      <c r="H1755" s="281"/>
      <c r="I1755" s="119"/>
      <c r="J1755" s="240"/>
    </row>
    <row r="1756" spans="8:10" s="38" customFormat="1">
      <c r="H1756" s="281"/>
      <c r="I1756" s="119"/>
      <c r="J1756" s="239"/>
    </row>
    <row r="1757" spans="8:10" s="38" customFormat="1">
      <c r="H1757" s="281"/>
      <c r="I1757" s="119"/>
      <c r="J1757" s="239"/>
    </row>
    <row r="1758" spans="8:10" s="38" customFormat="1">
      <c r="H1758" s="281"/>
      <c r="I1758" s="119"/>
      <c r="J1758" s="239"/>
    </row>
    <row r="1759" spans="8:10" s="38" customFormat="1">
      <c r="H1759" s="281"/>
      <c r="I1759" s="119"/>
      <c r="J1759" s="239"/>
    </row>
    <row r="1760" spans="8:10" s="38" customFormat="1">
      <c r="H1760" s="281"/>
      <c r="I1760" s="119"/>
      <c r="J1760" s="239"/>
    </row>
    <row r="1761" spans="8:10" s="38" customFormat="1">
      <c r="H1761" s="281"/>
      <c r="I1761" s="119"/>
      <c r="J1761" s="239"/>
    </row>
    <row r="1762" spans="8:10" s="38" customFormat="1">
      <c r="H1762" s="281"/>
      <c r="I1762" s="119"/>
      <c r="J1762" s="239"/>
    </row>
    <row r="1763" spans="8:10" s="38" customFormat="1">
      <c r="H1763" s="281"/>
      <c r="I1763" s="119"/>
      <c r="J1763" s="239"/>
    </row>
    <row r="1764" spans="8:10" s="38" customFormat="1">
      <c r="H1764" s="281"/>
      <c r="I1764" s="119"/>
      <c r="J1764" s="239"/>
    </row>
    <row r="1765" spans="8:10" s="38" customFormat="1">
      <c r="H1765" s="281"/>
      <c r="I1765" s="119"/>
      <c r="J1765" s="243"/>
    </row>
    <row r="1766" spans="8:10" s="38" customFormat="1">
      <c r="H1766" s="281"/>
      <c r="I1766" s="119"/>
      <c r="J1766" s="240"/>
    </row>
    <row r="1767" spans="8:10" s="38" customFormat="1">
      <c r="H1767" s="281"/>
      <c r="I1767" s="119"/>
      <c r="J1767" s="240"/>
    </row>
    <row r="1768" spans="8:10" s="38" customFormat="1">
      <c r="H1768" s="281"/>
      <c r="I1768" s="119"/>
      <c r="J1768" s="240"/>
    </row>
    <row r="1769" spans="8:10" s="38" customFormat="1">
      <c r="H1769" s="281"/>
      <c r="I1769" s="119"/>
      <c r="J1769" s="239"/>
    </row>
    <row r="1770" spans="8:10" s="38" customFormat="1">
      <c r="H1770" s="281"/>
      <c r="I1770" s="119"/>
      <c r="J1770" s="239"/>
    </row>
    <row r="1771" spans="8:10" s="38" customFormat="1">
      <c r="H1771" s="281"/>
      <c r="I1771" s="119"/>
      <c r="J1771" s="239"/>
    </row>
    <row r="1772" spans="8:10" s="38" customFormat="1">
      <c r="H1772" s="281"/>
      <c r="I1772" s="119"/>
      <c r="J1772" s="239"/>
    </row>
    <row r="1773" spans="8:10" s="38" customFormat="1">
      <c r="H1773" s="281"/>
      <c r="I1773" s="119"/>
      <c r="J1773" s="239"/>
    </row>
    <row r="1774" spans="8:10" s="38" customFormat="1">
      <c r="H1774" s="281"/>
      <c r="I1774" s="119"/>
      <c r="J1774" s="243"/>
    </row>
    <row r="1775" spans="8:10" s="38" customFormat="1">
      <c r="H1775" s="281"/>
      <c r="I1775" s="119"/>
      <c r="J1775" s="240"/>
    </row>
    <row r="1776" spans="8:10" s="38" customFormat="1">
      <c r="H1776" s="281"/>
      <c r="I1776" s="119"/>
      <c r="J1776" s="240"/>
    </row>
    <row r="1777" spans="8:10" s="38" customFormat="1">
      <c r="H1777" s="281"/>
      <c r="I1777" s="119"/>
      <c r="J1777" s="239"/>
    </row>
    <row r="1778" spans="8:10" s="38" customFormat="1">
      <c r="H1778" s="281"/>
      <c r="I1778" s="119"/>
      <c r="J1778" s="239"/>
    </row>
    <row r="1779" spans="8:10" s="38" customFormat="1">
      <c r="H1779" s="281"/>
      <c r="I1779" s="119"/>
      <c r="J1779" s="243"/>
    </row>
    <row r="1780" spans="8:10" s="38" customFormat="1">
      <c r="H1780" s="281"/>
      <c r="I1780" s="119"/>
      <c r="J1780" s="282"/>
    </row>
    <row r="1781" spans="8:10" s="38" customFormat="1">
      <c r="H1781" s="281"/>
      <c r="I1781" s="119"/>
      <c r="J1781" s="240"/>
    </row>
    <row r="1782" spans="8:10" s="38" customFormat="1">
      <c r="H1782" s="281"/>
      <c r="I1782" s="119"/>
      <c r="J1782" s="240"/>
    </row>
    <row r="1783" spans="8:10" s="38" customFormat="1">
      <c r="H1783" s="281"/>
      <c r="I1783" s="119"/>
      <c r="J1783" s="239"/>
    </row>
    <row r="1784" spans="8:10" s="38" customFormat="1">
      <c r="H1784" s="281"/>
      <c r="I1784" s="119"/>
      <c r="J1784" s="239"/>
    </row>
    <row r="1785" spans="8:10" s="38" customFormat="1">
      <c r="H1785" s="281"/>
      <c r="I1785" s="119"/>
      <c r="J1785" s="239"/>
    </row>
    <row r="1786" spans="8:10" s="38" customFormat="1">
      <c r="H1786" s="281"/>
      <c r="I1786" s="119"/>
      <c r="J1786" s="239"/>
    </row>
    <row r="1787" spans="8:10" s="38" customFormat="1">
      <c r="H1787" s="281"/>
      <c r="I1787" s="119"/>
      <c r="J1787" s="239"/>
    </row>
    <row r="1788" spans="8:10" s="38" customFormat="1">
      <c r="H1788" s="281"/>
      <c r="I1788" s="119"/>
      <c r="J1788" s="239"/>
    </row>
    <row r="1789" spans="8:10" s="38" customFormat="1">
      <c r="H1789" s="281"/>
      <c r="I1789" s="119"/>
      <c r="J1789" s="239"/>
    </row>
    <row r="1790" spans="8:10" s="38" customFormat="1">
      <c r="H1790" s="281"/>
      <c r="I1790" s="119"/>
      <c r="J1790" s="239"/>
    </row>
    <row r="1791" spans="8:10" s="38" customFormat="1">
      <c r="H1791" s="281"/>
      <c r="I1791" s="119"/>
      <c r="J1791" s="239"/>
    </row>
    <row r="1792" spans="8:10" s="38" customFormat="1">
      <c r="H1792" s="281"/>
      <c r="I1792" s="119"/>
      <c r="J1792" s="239"/>
    </row>
    <row r="1793" spans="8:10" s="38" customFormat="1">
      <c r="H1793" s="281"/>
      <c r="I1793" s="119"/>
      <c r="J1793" s="239"/>
    </row>
    <row r="1794" spans="8:10" s="38" customFormat="1">
      <c r="H1794" s="281"/>
      <c r="I1794" s="119"/>
      <c r="J1794" s="239"/>
    </row>
    <row r="1795" spans="8:10" s="38" customFormat="1">
      <c r="H1795" s="281"/>
      <c r="I1795" s="119"/>
      <c r="J1795" s="239"/>
    </row>
    <row r="1796" spans="8:10" s="38" customFormat="1">
      <c r="H1796" s="281"/>
      <c r="I1796" s="119"/>
      <c r="J1796" s="239"/>
    </row>
    <row r="1797" spans="8:10" s="38" customFormat="1">
      <c r="H1797" s="281"/>
      <c r="I1797" s="119"/>
      <c r="J1797" s="243"/>
    </row>
    <row r="1798" spans="8:10" s="38" customFormat="1">
      <c r="H1798" s="281"/>
      <c r="I1798" s="119"/>
      <c r="J1798" s="240"/>
    </row>
    <row r="1799" spans="8:10" s="38" customFormat="1">
      <c r="H1799" s="281"/>
      <c r="I1799" s="119"/>
      <c r="J1799" s="240"/>
    </row>
    <row r="1800" spans="8:10" s="38" customFormat="1">
      <c r="H1800" s="281"/>
      <c r="I1800" s="119"/>
      <c r="J1800" s="239"/>
    </row>
    <row r="1801" spans="8:10" s="38" customFormat="1">
      <c r="H1801" s="281"/>
      <c r="I1801" s="119"/>
      <c r="J1801" s="243"/>
    </row>
    <row r="1802" spans="8:10" s="38" customFormat="1">
      <c r="H1802" s="281"/>
      <c r="I1802" s="119"/>
      <c r="J1802" s="240"/>
    </row>
    <row r="1803" spans="8:10" s="38" customFormat="1">
      <c r="H1803" s="281"/>
      <c r="I1803" s="119"/>
      <c r="J1803" s="240"/>
    </row>
    <row r="1804" spans="8:10" s="38" customFormat="1">
      <c r="H1804" s="281"/>
      <c r="I1804" s="119"/>
      <c r="J1804" s="239"/>
    </row>
    <row r="1805" spans="8:10" s="38" customFormat="1">
      <c r="H1805" s="281"/>
      <c r="I1805" s="119"/>
      <c r="J1805" s="239"/>
    </row>
    <row r="1806" spans="8:10" s="38" customFormat="1">
      <c r="H1806" s="281"/>
      <c r="I1806" s="119"/>
      <c r="J1806" s="239"/>
    </row>
    <row r="1807" spans="8:10" s="38" customFormat="1">
      <c r="H1807" s="281"/>
      <c r="I1807" s="119"/>
      <c r="J1807" s="239"/>
    </row>
    <row r="1808" spans="8:10" s="38" customFormat="1">
      <c r="H1808" s="281"/>
      <c r="I1808" s="119"/>
      <c r="J1808" s="239"/>
    </row>
    <row r="1809" spans="8:10" s="38" customFormat="1">
      <c r="H1809" s="281"/>
      <c r="I1809" s="119"/>
      <c r="J1809" s="239"/>
    </row>
    <row r="1810" spans="8:10" s="38" customFormat="1">
      <c r="H1810" s="281"/>
      <c r="I1810" s="119"/>
      <c r="J1810" s="239"/>
    </row>
    <row r="1811" spans="8:10" s="38" customFormat="1">
      <c r="H1811" s="281"/>
      <c r="I1811" s="119"/>
    </row>
    <row r="1812" spans="8:10" s="38" customFormat="1">
      <c r="H1812" s="281"/>
      <c r="I1812" s="119"/>
    </row>
  </sheetData>
  <mergeCells count="64">
    <mergeCell ref="A961:D961"/>
    <mergeCell ref="A5:D5"/>
    <mergeCell ref="A926:D926"/>
    <mergeCell ref="A934:D934"/>
    <mergeCell ref="A939:D939"/>
    <mergeCell ref="A940:D940"/>
    <mergeCell ref="A957:D957"/>
    <mergeCell ref="A893:D893"/>
    <mergeCell ref="A894:D894"/>
    <mergeCell ref="A902:D902"/>
    <mergeCell ref="A913:D913"/>
    <mergeCell ref="A925:D925"/>
    <mergeCell ref="A835:D835"/>
    <mergeCell ref="A865:D865"/>
    <mergeCell ref="A870:D870"/>
    <mergeCell ref="A871:D871"/>
    <mergeCell ref="A805:D805"/>
    <mergeCell ref="A563:D563"/>
    <mergeCell ref="A564:D564"/>
    <mergeCell ref="A616:D616"/>
    <mergeCell ref="A673:D673"/>
    <mergeCell ref="A688:D688"/>
    <mergeCell ref="A731:D731"/>
    <mergeCell ref="A749:D749"/>
    <mergeCell ref="A755:D755"/>
    <mergeCell ref="A756:D756"/>
    <mergeCell ref="A778:D778"/>
    <mergeCell ref="A483:D483"/>
    <mergeCell ref="A511:D511"/>
    <mergeCell ref="A512:D512"/>
    <mergeCell ref="A536:D536"/>
    <mergeCell ref="A554:D554"/>
    <mergeCell ref="A434:D434"/>
    <mergeCell ref="A435:D435"/>
    <mergeCell ref="A451:D451"/>
    <mergeCell ref="A452:D452"/>
    <mergeCell ref="A482:D482"/>
    <mergeCell ref="A277:D277"/>
    <mergeCell ref="A311:D311"/>
    <mergeCell ref="A312:D312"/>
    <mergeCell ref="A313:D313"/>
    <mergeCell ref="A376:D376"/>
    <mergeCell ref="A183:D183"/>
    <mergeCell ref="A212:D212"/>
    <mergeCell ref="A241:D241"/>
    <mergeCell ref="A242:D242"/>
    <mergeCell ref="A243:D243"/>
    <mergeCell ref="A84:D84"/>
    <mergeCell ref="A85:D85"/>
    <mergeCell ref="A91:D91"/>
    <mergeCell ref="A106:D106"/>
    <mergeCell ref="A142:D142"/>
    <mergeCell ref="A21:D21"/>
    <mergeCell ref="A22:D22"/>
    <mergeCell ref="A71:D71"/>
    <mergeCell ref="A72:D72"/>
    <mergeCell ref="A83:D83"/>
    <mergeCell ref="A7:D7"/>
    <mergeCell ref="A8:D8"/>
    <mergeCell ref="A20:D20"/>
    <mergeCell ref="C1:J1"/>
    <mergeCell ref="A3:D3"/>
    <mergeCell ref="A4:D4"/>
    <mergeCell ref="A6:D6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C34CB-FDDE-403C-9448-AC1EAD11F88E}">
  <sheetPr>
    <pageSetUpPr fitToPage="1"/>
  </sheetPr>
  <dimension ref="A1:J879"/>
  <sheetViews>
    <sheetView tabSelected="1" zoomScale="90" zoomScaleNormal="90" workbookViewId="0">
      <pane ySplit="5" topLeftCell="A664" activePane="bottomLeft" state="frozen"/>
      <selection pane="bottomLeft" activeCell="G680" sqref="G680"/>
    </sheetView>
  </sheetViews>
  <sheetFormatPr defaultRowHeight="13.2"/>
  <cols>
    <col min="1" max="1" width="3.88671875" style="164" customWidth="1"/>
    <col min="2" max="2" width="4.33203125" style="164" customWidth="1"/>
    <col min="3" max="3" width="7.6640625" style="164" customWidth="1"/>
    <col min="4" max="4" width="72.109375" style="164" customWidth="1"/>
    <col min="5" max="5" width="28.77734375" style="215" customWidth="1"/>
    <col min="6" max="6" width="21.5546875" style="215" customWidth="1"/>
    <col min="7" max="7" width="22.33203125" style="215" customWidth="1"/>
    <col min="8" max="8" width="27.77734375" style="215" customWidth="1"/>
    <col min="9" max="9" width="12.44140625" style="177" customWidth="1"/>
    <col min="10" max="10" width="13.21875" style="177" customWidth="1"/>
    <col min="11" max="238" width="8.88671875" style="164"/>
    <col min="239" max="239" width="7.44140625" style="164" customWidth="1"/>
    <col min="240" max="240" width="52.5546875" style="164" customWidth="1"/>
    <col min="241" max="241" width="15.6640625" style="164" customWidth="1"/>
    <col min="242" max="242" width="12.5546875" style="164" customWidth="1"/>
    <col min="243" max="243" width="7.44140625" style="164" customWidth="1"/>
    <col min="244" max="244" width="0" style="164" hidden="1" customWidth="1"/>
    <col min="245" max="245" width="4" style="164" customWidth="1"/>
    <col min="246" max="494" width="8.88671875" style="164"/>
    <col min="495" max="495" width="7.44140625" style="164" customWidth="1"/>
    <col min="496" max="496" width="52.5546875" style="164" customWidth="1"/>
    <col min="497" max="497" width="15.6640625" style="164" customWidth="1"/>
    <col min="498" max="498" width="12.5546875" style="164" customWidth="1"/>
    <col min="499" max="499" width="7.44140625" style="164" customWidth="1"/>
    <col min="500" max="500" width="0" style="164" hidden="1" customWidth="1"/>
    <col min="501" max="501" width="4" style="164" customWidth="1"/>
    <col min="502" max="750" width="8.88671875" style="164"/>
    <col min="751" max="751" width="7.44140625" style="164" customWidth="1"/>
    <col min="752" max="752" width="52.5546875" style="164" customWidth="1"/>
    <col min="753" max="753" width="15.6640625" style="164" customWidth="1"/>
    <col min="754" max="754" width="12.5546875" style="164" customWidth="1"/>
    <col min="755" max="755" width="7.44140625" style="164" customWidth="1"/>
    <col min="756" max="756" width="0" style="164" hidden="1" customWidth="1"/>
    <col min="757" max="757" width="4" style="164" customWidth="1"/>
    <col min="758" max="1006" width="8.88671875" style="164"/>
    <col min="1007" max="1007" width="7.44140625" style="164" customWidth="1"/>
    <col min="1008" max="1008" width="52.5546875" style="164" customWidth="1"/>
    <col min="1009" max="1009" width="15.6640625" style="164" customWidth="1"/>
    <col min="1010" max="1010" width="12.5546875" style="164" customWidth="1"/>
    <col min="1011" max="1011" width="7.44140625" style="164" customWidth="1"/>
    <col min="1012" max="1012" width="0" style="164" hidden="1" customWidth="1"/>
    <col min="1013" max="1013" width="4" style="164" customWidth="1"/>
    <col min="1014" max="1262" width="8.88671875" style="164"/>
    <col min="1263" max="1263" width="7.44140625" style="164" customWidth="1"/>
    <col min="1264" max="1264" width="52.5546875" style="164" customWidth="1"/>
    <col min="1265" max="1265" width="15.6640625" style="164" customWidth="1"/>
    <col min="1266" max="1266" width="12.5546875" style="164" customWidth="1"/>
    <col min="1267" max="1267" width="7.44140625" style="164" customWidth="1"/>
    <col min="1268" max="1268" width="0" style="164" hidden="1" customWidth="1"/>
    <col min="1269" max="1269" width="4" style="164" customWidth="1"/>
    <col min="1270" max="1518" width="8.88671875" style="164"/>
    <col min="1519" max="1519" width="7.44140625" style="164" customWidth="1"/>
    <col min="1520" max="1520" width="52.5546875" style="164" customWidth="1"/>
    <col min="1521" max="1521" width="15.6640625" style="164" customWidth="1"/>
    <col min="1522" max="1522" width="12.5546875" style="164" customWidth="1"/>
    <col min="1523" max="1523" width="7.44140625" style="164" customWidth="1"/>
    <col min="1524" max="1524" width="0" style="164" hidden="1" customWidth="1"/>
    <col min="1525" max="1525" width="4" style="164" customWidth="1"/>
    <col min="1526" max="1774" width="8.88671875" style="164"/>
    <col min="1775" max="1775" width="7.44140625" style="164" customWidth="1"/>
    <col min="1776" max="1776" width="52.5546875" style="164" customWidth="1"/>
    <col min="1777" max="1777" width="15.6640625" style="164" customWidth="1"/>
    <col min="1778" max="1778" width="12.5546875" style="164" customWidth="1"/>
    <col min="1779" max="1779" width="7.44140625" style="164" customWidth="1"/>
    <col min="1780" max="1780" width="0" style="164" hidden="1" customWidth="1"/>
    <col min="1781" max="1781" width="4" style="164" customWidth="1"/>
    <col min="1782" max="2030" width="8.88671875" style="164"/>
    <col min="2031" max="2031" width="7.44140625" style="164" customWidth="1"/>
    <col min="2032" max="2032" width="52.5546875" style="164" customWidth="1"/>
    <col min="2033" max="2033" width="15.6640625" style="164" customWidth="1"/>
    <col min="2034" max="2034" width="12.5546875" style="164" customWidth="1"/>
    <col min="2035" max="2035" width="7.44140625" style="164" customWidth="1"/>
    <col min="2036" max="2036" width="0" style="164" hidden="1" customWidth="1"/>
    <col min="2037" max="2037" width="4" style="164" customWidth="1"/>
    <col min="2038" max="2286" width="8.88671875" style="164"/>
    <col min="2287" max="2287" width="7.44140625" style="164" customWidth="1"/>
    <col min="2288" max="2288" width="52.5546875" style="164" customWidth="1"/>
    <col min="2289" max="2289" width="15.6640625" style="164" customWidth="1"/>
    <col min="2290" max="2290" width="12.5546875" style="164" customWidth="1"/>
    <col min="2291" max="2291" width="7.44140625" style="164" customWidth="1"/>
    <col min="2292" max="2292" width="0" style="164" hidden="1" customWidth="1"/>
    <col min="2293" max="2293" width="4" style="164" customWidth="1"/>
    <col min="2294" max="2542" width="8.88671875" style="164"/>
    <col min="2543" max="2543" width="7.44140625" style="164" customWidth="1"/>
    <col min="2544" max="2544" width="52.5546875" style="164" customWidth="1"/>
    <col min="2545" max="2545" width="15.6640625" style="164" customWidth="1"/>
    <col min="2546" max="2546" width="12.5546875" style="164" customWidth="1"/>
    <col min="2547" max="2547" width="7.44140625" style="164" customWidth="1"/>
    <col min="2548" max="2548" width="0" style="164" hidden="1" customWidth="1"/>
    <col min="2549" max="2549" width="4" style="164" customWidth="1"/>
    <col min="2550" max="2798" width="8.88671875" style="164"/>
    <col min="2799" max="2799" width="7.44140625" style="164" customWidth="1"/>
    <col min="2800" max="2800" width="52.5546875" style="164" customWidth="1"/>
    <col min="2801" max="2801" width="15.6640625" style="164" customWidth="1"/>
    <col min="2802" max="2802" width="12.5546875" style="164" customWidth="1"/>
    <col min="2803" max="2803" width="7.44140625" style="164" customWidth="1"/>
    <col min="2804" max="2804" width="0" style="164" hidden="1" customWidth="1"/>
    <col min="2805" max="2805" width="4" style="164" customWidth="1"/>
    <col min="2806" max="3054" width="8.88671875" style="164"/>
    <col min="3055" max="3055" width="7.44140625" style="164" customWidth="1"/>
    <col min="3056" max="3056" width="52.5546875" style="164" customWidth="1"/>
    <col min="3057" max="3057" width="15.6640625" style="164" customWidth="1"/>
    <col min="3058" max="3058" width="12.5546875" style="164" customWidth="1"/>
    <col min="3059" max="3059" width="7.44140625" style="164" customWidth="1"/>
    <col min="3060" max="3060" width="0" style="164" hidden="1" customWidth="1"/>
    <col min="3061" max="3061" width="4" style="164" customWidth="1"/>
    <col min="3062" max="3310" width="8.88671875" style="164"/>
    <col min="3311" max="3311" width="7.44140625" style="164" customWidth="1"/>
    <col min="3312" max="3312" width="52.5546875" style="164" customWidth="1"/>
    <col min="3313" max="3313" width="15.6640625" style="164" customWidth="1"/>
    <col min="3314" max="3314" width="12.5546875" style="164" customWidth="1"/>
    <col min="3315" max="3315" width="7.44140625" style="164" customWidth="1"/>
    <col min="3316" max="3316" width="0" style="164" hidden="1" customWidth="1"/>
    <col min="3317" max="3317" width="4" style="164" customWidth="1"/>
    <col min="3318" max="3566" width="8.88671875" style="164"/>
    <col min="3567" max="3567" width="7.44140625" style="164" customWidth="1"/>
    <col min="3568" max="3568" width="52.5546875" style="164" customWidth="1"/>
    <col min="3569" max="3569" width="15.6640625" style="164" customWidth="1"/>
    <col min="3570" max="3570" width="12.5546875" style="164" customWidth="1"/>
    <col min="3571" max="3571" width="7.44140625" style="164" customWidth="1"/>
    <col min="3572" max="3572" width="0" style="164" hidden="1" customWidth="1"/>
    <col min="3573" max="3573" width="4" style="164" customWidth="1"/>
    <col min="3574" max="3822" width="8.88671875" style="164"/>
    <col min="3823" max="3823" width="7.44140625" style="164" customWidth="1"/>
    <col min="3824" max="3824" width="52.5546875" style="164" customWidth="1"/>
    <col min="3825" max="3825" width="15.6640625" style="164" customWidth="1"/>
    <col min="3826" max="3826" width="12.5546875" style="164" customWidth="1"/>
    <col min="3827" max="3827" width="7.44140625" style="164" customWidth="1"/>
    <col min="3828" max="3828" width="0" style="164" hidden="1" customWidth="1"/>
    <col min="3829" max="3829" width="4" style="164" customWidth="1"/>
    <col min="3830" max="4078" width="8.88671875" style="164"/>
    <col min="4079" max="4079" width="7.44140625" style="164" customWidth="1"/>
    <col min="4080" max="4080" width="52.5546875" style="164" customWidth="1"/>
    <col min="4081" max="4081" width="15.6640625" style="164" customWidth="1"/>
    <col min="4082" max="4082" width="12.5546875" style="164" customWidth="1"/>
    <col min="4083" max="4083" width="7.44140625" style="164" customWidth="1"/>
    <col min="4084" max="4084" width="0" style="164" hidden="1" customWidth="1"/>
    <col min="4085" max="4085" width="4" style="164" customWidth="1"/>
    <col min="4086" max="4334" width="8.88671875" style="164"/>
    <col min="4335" max="4335" width="7.44140625" style="164" customWidth="1"/>
    <col min="4336" max="4336" width="52.5546875" style="164" customWidth="1"/>
    <col min="4337" max="4337" width="15.6640625" style="164" customWidth="1"/>
    <col min="4338" max="4338" width="12.5546875" style="164" customWidth="1"/>
    <col min="4339" max="4339" width="7.44140625" style="164" customWidth="1"/>
    <col min="4340" max="4340" width="0" style="164" hidden="1" customWidth="1"/>
    <col min="4341" max="4341" width="4" style="164" customWidth="1"/>
    <col min="4342" max="4590" width="8.88671875" style="164"/>
    <col min="4591" max="4591" width="7.44140625" style="164" customWidth="1"/>
    <col min="4592" max="4592" width="52.5546875" style="164" customWidth="1"/>
    <col min="4593" max="4593" width="15.6640625" style="164" customWidth="1"/>
    <col min="4594" max="4594" width="12.5546875" style="164" customWidth="1"/>
    <col min="4595" max="4595" width="7.44140625" style="164" customWidth="1"/>
    <col min="4596" max="4596" width="0" style="164" hidden="1" customWidth="1"/>
    <col min="4597" max="4597" width="4" style="164" customWidth="1"/>
    <col min="4598" max="4846" width="8.88671875" style="164"/>
    <col min="4847" max="4847" width="7.44140625" style="164" customWidth="1"/>
    <col min="4848" max="4848" width="52.5546875" style="164" customWidth="1"/>
    <col min="4849" max="4849" width="15.6640625" style="164" customWidth="1"/>
    <col min="4850" max="4850" width="12.5546875" style="164" customWidth="1"/>
    <col min="4851" max="4851" width="7.44140625" style="164" customWidth="1"/>
    <col min="4852" max="4852" width="0" style="164" hidden="1" customWidth="1"/>
    <col min="4853" max="4853" width="4" style="164" customWidth="1"/>
    <col min="4854" max="5102" width="8.88671875" style="164"/>
    <col min="5103" max="5103" width="7.44140625" style="164" customWidth="1"/>
    <col min="5104" max="5104" width="52.5546875" style="164" customWidth="1"/>
    <col min="5105" max="5105" width="15.6640625" style="164" customWidth="1"/>
    <col min="5106" max="5106" width="12.5546875" style="164" customWidth="1"/>
    <col min="5107" max="5107" width="7.44140625" style="164" customWidth="1"/>
    <col min="5108" max="5108" width="0" style="164" hidden="1" customWidth="1"/>
    <col min="5109" max="5109" width="4" style="164" customWidth="1"/>
    <col min="5110" max="5358" width="8.88671875" style="164"/>
    <col min="5359" max="5359" width="7.44140625" style="164" customWidth="1"/>
    <col min="5360" max="5360" width="52.5546875" style="164" customWidth="1"/>
    <col min="5361" max="5361" width="15.6640625" style="164" customWidth="1"/>
    <col min="5362" max="5362" width="12.5546875" style="164" customWidth="1"/>
    <col min="5363" max="5363" width="7.44140625" style="164" customWidth="1"/>
    <col min="5364" max="5364" width="0" style="164" hidden="1" customWidth="1"/>
    <col min="5365" max="5365" width="4" style="164" customWidth="1"/>
    <col min="5366" max="5614" width="8.88671875" style="164"/>
    <col min="5615" max="5615" width="7.44140625" style="164" customWidth="1"/>
    <col min="5616" max="5616" width="52.5546875" style="164" customWidth="1"/>
    <col min="5617" max="5617" width="15.6640625" style="164" customWidth="1"/>
    <col min="5618" max="5618" width="12.5546875" style="164" customWidth="1"/>
    <col min="5619" max="5619" width="7.44140625" style="164" customWidth="1"/>
    <col min="5620" max="5620" width="0" style="164" hidden="1" customWidth="1"/>
    <col min="5621" max="5621" width="4" style="164" customWidth="1"/>
    <col min="5622" max="5870" width="8.88671875" style="164"/>
    <col min="5871" max="5871" width="7.44140625" style="164" customWidth="1"/>
    <col min="5872" max="5872" width="52.5546875" style="164" customWidth="1"/>
    <col min="5873" max="5873" width="15.6640625" style="164" customWidth="1"/>
    <col min="5874" max="5874" width="12.5546875" style="164" customWidth="1"/>
    <col min="5875" max="5875" width="7.44140625" style="164" customWidth="1"/>
    <col min="5876" max="5876" width="0" style="164" hidden="1" customWidth="1"/>
    <col min="5877" max="5877" width="4" style="164" customWidth="1"/>
    <col min="5878" max="6126" width="8.88671875" style="164"/>
    <col min="6127" max="6127" width="7.44140625" style="164" customWidth="1"/>
    <col min="6128" max="6128" width="52.5546875" style="164" customWidth="1"/>
    <col min="6129" max="6129" width="15.6640625" style="164" customWidth="1"/>
    <col min="6130" max="6130" width="12.5546875" style="164" customWidth="1"/>
    <col min="6131" max="6131" width="7.44140625" style="164" customWidth="1"/>
    <col min="6132" max="6132" width="0" style="164" hidden="1" customWidth="1"/>
    <col min="6133" max="6133" width="4" style="164" customWidth="1"/>
    <col min="6134" max="6382" width="8.88671875" style="164"/>
    <col min="6383" max="6383" width="7.44140625" style="164" customWidth="1"/>
    <col min="6384" max="6384" width="52.5546875" style="164" customWidth="1"/>
    <col min="6385" max="6385" width="15.6640625" style="164" customWidth="1"/>
    <col min="6386" max="6386" width="12.5546875" style="164" customWidth="1"/>
    <col min="6387" max="6387" width="7.44140625" style="164" customWidth="1"/>
    <col min="6388" max="6388" width="0" style="164" hidden="1" customWidth="1"/>
    <col min="6389" max="6389" width="4" style="164" customWidth="1"/>
    <col min="6390" max="6638" width="8.88671875" style="164"/>
    <col min="6639" max="6639" width="7.44140625" style="164" customWidth="1"/>
    <col min="6640" max="6640" width="52.5546875" style="164" customWidth="1"/>
    <col min="6641" max="6641" width="15.6640625" style="164" customWidth="1"/>
    <col min="6642" max="6642" width="12.5546875" style="164" customWidth="1"/>
    <col min="6643" max="6643" width="7.44140625" style="164" customWidth="1"/>
    <col min="6644" max="6644" width="0" style="164" hidden="1" customWidth="1"/>
    <col min="6645" max="6645" width="4" style="164" customWidth="1"/>
    <col min="6646" max="6894" width="8.88671875" style="164"/>
    <col min="6895" max="6895" width="7.44140625" style="164" customWidth="1"/>
    <col min="6896" max="6896" width="52.5546875" style="164" customWidth="1"/>
    <col min="6897" max="6897" width="15.6640625" style="164" customWidth="1"/>
    <col min="6898" max="6898" width="12.5546875" style="164" customWidth="1"/>
    <col min="6899" max="6899" width="7.44140625" style="164" customWidth="1"/>
    <col min="6900" max="6900" width="0" style="164" hidden="1" customWidth="1"/>
    <col min="6901" max="6901" width="4" style="164" customWidth="1"/>
    <col min="6902" max="7150" width="8.88671875" style="164"/>
    <col min="7151" max="7151" width="7.44140625" style="164" customWidth="1"/>
    <col min="7152" max="7152" width="52.5546875" style="164" customWidth="1"/>
    <col min="7153" max="7153" width="15.6640625" style="164" customWidth="1"/>
    <col min="7154" max="7154" width="12.5546875" style="164" customWidth="1"/>
    <col min="7155" max="7155" width="7.44140625" style="164" customWidth="1"/>
    <col min="7156" max="7156" width="0" style="164" hidden="1" customWidth="1"/>
    <col min="7157" max="7157" width="4" style="164" customWidth="1"/>
    <col min="7158" max="7406" width="8.88671875" style="164"/>
    <col min="7407" max="7407" width="7.44140625" style="164" customWidth="1"/>
    <col min="7408" max="7408" width="52.5546875" style="164" customWidth="1"/>
    <col min="7409" max="7409" width="15.6640625" style="164" customWidth="1"/>
    <col min="7410" max="7410" width="12.5546875" style="164" customWidth="1"/>
    <col min="7411" max="7411" width="7.44140625" style="164" customWidth="1"/>
    <col min="7412" max="7412" width="0" style="164" hidden="1" customWidth="1"/>
    <col min="7413" max="7413" width="4" style="164" customWidth="1"/>
    <col min="7414" max="7662" width="8.88671875" style="164"/>
    <col min="7663" max="7663" width="7.44140625" style="164" customWidth="1"/>
    <col min="7664" max="7664" width="52.5546875" style="164" customWidth="1"/>
    <col min="7665" max="7665" width="15.6640625" style="164" customWidth="1"/>
    <col min="7666" max="7666" width="12.5546875" style="164" customWidth="1"/>
    <col min="7667" max="7667" width="7.44140625" style="164" customWidth="1"/>
    <col min="7668" max="7668" width="0" style="164" hidden="1" customWidth="1"/>
    <col min="7669" max="7669" width="4" style="164" customWidth="1"/>
    <col min="7670" max="7918" width="8.88671875" style="164"/>
    <col min="7919" max="7919" width="7.44140625" style="164" customWidth="1"/>
    <col min="7920" max="7920" width="52.5546875" style="164" customWidth="1"/>
    <col min="7921" max="7921" width="15.6640625" style="164" customWidth="1"/>
    <col min="7922" max="7922" width="12.5546875" style="164" customWidth="1"/>
    <col min="7923" max="7923" width="7.44140625" style="164" customWidth="1"/>
    <col min="7924" max="7924" width="0" style="164" hidden="1" customWidth="1"/>
    <col min="7925" max="7925" width="4" style="164" customWidth="1"/>
    <col min="7926" max="8174" width="8.88671875" style="164"/>
    <col min="8175" max="8175" width="7.44140625" style="164" customWidth="1"/>
    <col min="8176" max="8176" width="52.5546875" style="164" customWidth="1"/>
    <col min="8177" max="8177" width="15.6640625" style="164" customWidth="1"/>
    <col min="8178" max="8178" width="12.5546875" style="164" customWidth="1"/>
    <col min="8179" max="8179" width="7.44140625" style="164" customWidth="1"/>
    <col min="8180" max="8180" width="0" style="164" hidden="1" customWidth="1"/>
    <col min="8181" max="8181" width="4" style="164" customWidth="1"/>
    <col min="8182" max="8430" width="8.88671875" style="164"/>
    <col min="8431" max="8431" width="7.44140625" style="164" customWidth="1"/>
    <col min="8432" max="8432" width="52.5546875" style="164" customWidth="1"/>
    <col min="8433" max="8433" width="15.6640625" style="164" customWidth="1"/>
    <col min="8434" max="8434" width="12.5546875" style="164" customWidth="1"/>
    <col min="8435" max="8435" width="7.44140625" style="164" customWidth="1"/>
    <col min="8436" max="8436" width="0" style="164" hidden="1" customWidth="1"/>
    <col min="8437" max="8437" width="4" style="164" customWidth="1"/>
    <col min="8438" max="8686" width="8.88671875" style="164"/>
    <col min="8687" max="8687" width="7.44140625" style="164" customWidth="1"/>
    <col min="8688" max="8688" width="52.5546875" style="164" customWidth="1"/>
    <col min="8689" max="8689" width="15.6640625" style="164" customWidth="1"/>
    <col min="8690" max="8690" width="12.5546875" style="164" customWidth="1"/>
    <col min="8691" max="8691" width="7.44140625" style="164" customWidth="1"/>
    <col min="8692" max="8692" width="0" style="164" hidden="1" customWidth="1"/>
    <col min="8693" max="8693" width="4" style="164" customWidth="1"/>
    <col min="8694" max="8942" width="8.88671875" style="164"/>
    <col min="8943" max="8943" width="7.44140625" style="164" customWidth="1"/>
    <col min="8944" max="8944" width="52.5546875" style="164" customWidth="1"/>
    <col min="8945" max="8945" width="15.6640625" style="164" customWidth="1"/>
    <col min="8946" max="8946" width="12.5546875" style="164" customWidth="1"/>
    <col min="8947" max="8947" width="7.44140625" style="164" customWidth="1"/>
    <col min="8948" max="8948" width="0" style="164" hidden="1" customWidth="1"/>
    <col min="8949" max="8949" width="4" style="164" customWidth="1"/>
    <col min="8950" max="9198" width="8.88671875" style="164"/>
    <col min="9199" max="9199" width="7.44140625" style="164" customWidth="1"/>
    <col min="9200" max="9200" width="52.5546875" style="164" customWidth="1"/>
    <col min="9201" max="9201" width="15.6640625" style="164" customWidth="1"/>
    <col min="9202" max="9202" width="12.5546875" style="164" customWidth="1"/>
    <col min="9203" max="9203" width="7.44140625" style="164" customWidth="1"/>
    <col min="9204" max="9204" width="0" style="164" hidden="1" customWidth="1"/>
    <col min="9205" max="9205" width="4" style="164" customWidth="1"/>
    <col min="9206" max="9454" width="8.88671875" style="164"/>
    <col min="9455" max="9455" width="7.44140625" style="164" customWidth="1"/>
    <col min="9456" max="9456" width="52.5546875" style="164" customWidth="1"/>
    <col min="9457" max="9457" width="15.6640625" style="164" customWidth="1"/>
    <col min="9458" max="9458" width="12.5546875" style="164" customWidth="1"/>
    <col min="9459" max="9459" width="7.44140625" style="164" customWidth="1"/>
    <col min="9460" max="9460" width="0" style="164" hidden="1" customWidth="1"/>
    <col min="9461" max="9461" width="4" style="164" customWidth="1"/>
    <col min="9462" max="9710" width="8.88671875" style="164"/>
    <col min="9711" max="9711" width="7.44140625" style="164" customWidth="1"/>
    <col min="9712" max="9712" width="52.5546875" style="164" customWidth="1"/>
    <col min="9713" max="9713" width="15.6640625" style="164" customWidth="1"/>
    <col min="9714" max="9714" width="12.5546875" style="164" customWidth="1"/>
    <col min="9715" max="9715" width="7.44140625" style="164" customWidth="1"/>
    <col min="9716" max="9716" width="0" style="164" hidden="1" customWidth="1"/>
    <col min="9717" max="9717" width="4" style="164" customWidth="1"/>
    <col min="9718" max="9966" width="8.88671875" style="164"/>
    <col min="9967" max="9967" width="7.44140625" style="164" customWidth="1"/>
    <col min="9968" max="9968" width="52.5546875" style="164" customWidth="1"/>
    <col min="9969" max="9969" width="15.6640625" style="164" customWidth="1"/>
    <col min="9970" max="9970" width="12.5546875" style="164" customWidth="1"/>
    <col min="9971" max="9971" width="7.44140625" style="164" customWidth="1"/>
    <col min="9972" max="9972" width="0" style="164" hidden="1" customWidth="1"/>
    <col min="9973" max="9973" width="4" style="164" customWidth="1"/>
    <col min="9974" max="10222" width="8.88671875" style="164"/>
    <col min="10223" max="10223" width="7.44140625" style="164" customWidth="1"/>
    <col min="10224" max="10224" width="52.5546875" style="164" customWidth="1"/>
    <col min="10225" max="10225" width="15.6640625" style="164" customWidth="1"/>
    <col min="10226" max="10226" width="12.5546875" style="164" customWidth="1"/>
    <col min="10227" max="10227" width="7.44140625" style="164" customWidth="1"/>
    <col min="10228" max="10228" width="0" style="164" hidden="1" customWidth="1"/>
    <col min="10229" max="10229" width="4" style="164" customWidth="1"/>
    <col min="10230" max="10478" width="8.88671875" style="164"/>
    <col min="10479" max="10479" width="7.44140625" style="164" customWidth="1"/>
    <col min="10480" max="10480" width="52.5546875" style="164" customWidth="1"/>
    <col min="10481" max="10481" width="15.6640625" style="164" customWidth="1"/>
    <col min="10482" max="10482" width="12.5546875" style="164" customWidth="1"/>
    <col min="10483" max="10483" width="7.44140625" style="164" customWidth="1"/>
    <col min="10484" max="10484" width="0" style="164" hidden="1" customWidth="1"/>
    <col min="10485" max="10485" width="4" style="164" customWidth="1"/>
    <col min="10486" max="10734" width="8.88671875" style="164"/>
    <col min="10735" max="10735" width="7.44140625" style="164" customWidth="1"/>
    <col min="10736" max="10736" width="52.5546875" style="164" customWidth="1"/>
    <col min="10737" max="10737" width="15.6640625" style="164" customWidth="1"/>
    <col min="10738" max="10738" width="12.5546875" style="164" customWidth="1"/>
    <col min="10739" max="10739" width="7.44140625" style="164" customWidth="1"/>
    <col min="10740" max="10740" width="0" style="164" hidden="1" customWidth="1"/>
    <col min="10741" max="10741" width="4" style="164" customWidth="1"/>
    <col min="10742" max="10990" width="8.88671875" style="164"/>
    <col min="10991" max="10991" width="7.44140625" style="164" customWidth="1"/>
    <col min="10992" max="10992" width="52.5546875" style="164" customWidth="1"/>
    <col min="10993" max="10993" width="15.6640625" style="164" customWidth="1"/>
    <col min="10994" max="10994" width="12.5546875" style="164" customWidth="1"/>
    <col min="10995" max="10995" width="7.44140625" style="164" customWidth="1"/>
    <col min="10996" max="10996" width="0" style="164" hidden="1" customWidth="1"/>
    <col min="10997" max="10997" width="4" style="164" customWidth="1"/>
    <col min="10998" max="11246" width="8.88671875" style="164"/>
    <col min="11247" max="11247" width="7.44140625" style="164" customWidth="1"/>
    <col min="11248" max="11248" width="52.5546875" style="164" customWidth="1"/>
    <col min="11249" max="11249" width="15.6640625" style="164" customWidth="1"/>
    <col min="11250" max="11250" width="12.5546875" style="164" customWidth="1"/>
    <col min="11251" max="11251" width="7.44140625" style="164" customWidth="1"/>
    <col min="11252" max="11252" width="0" style="164" hidden="1" customWidth="1"/>
    <col min="11253" max="11253" width="4" style="164" customWidth="1"/>
    <col min="11254" max="11502" width="8.88671875" style="164"/>
    <col min="11503" max="11503" width="7.44140625" style="164" customWidth="1"/>
    <col min="11504" max="11504" width="52.5546875" style="164" customWidth="1"/>
    <col min="11505" max="11505" width="15.6640625" style="164" customWidth="1"/>
    <col min="11506" max="11506" width="12.5546875" style="164" customWidth="1"/>
    <col min="11507" max="11507" width="7.44140625" style="164" customWidth="1"/>
    <col min="11508" max="11508" width="0" style="164" hidden="1" customWidth="1"/>
    <col min="11509" max="11509" width="4" style="164" customWidth="1"/>
    <col min="11510" max="11758" width="8.88671875" style="164"/>
    <col min="11759" max="11759" width="7.44140625" style="164" customWidth="1"/>
    <col min="11760" max="11760" width="52.5546875" style="164" customWidth="1"/>
    <col min="11761" max="11761" width="15.6640625" style="164" customWidth="1"/>
    <col min="11762" max="11762" width="12.5546875" style="164" customWidth="1"/>
    <col min="11763" max="11763" width="7.44140625" style="164" customWidth="1"/>
    <col min="11764" max="11764" width="0" style="164" hidden="1" customWidth="1"/>
    <col min="11765" max="11765" width="4" style="164" customWidth="1"/>
    <col min="11766" max="12014" width="8.88671875" style="164"/>
    <col min="12015" max="12015" width="7.44140625" style="164" customWidth="1"/>
    <col min="12016" max="12016" width="52.5546875" style="164" customWidth="1"/>
    <col min="12017" max="12017" width="15.6640625" style="164" customWidth="1"/>
    <col min="12018" max="12018" width="12.5546875" style="164" customWidth="1"/>
    <col min="12019" max="12019" width="7.44140625" style="164" customWidth="1"/>
    <col min="12020" max="12020" width="0" style="164" hidden="1" customWidth="1"/>
    <col min="12021" max="12021" width="4" style="164" customWidth="1"/>
    <col min="12022" max="12270" width="8.88671875" style="164"/>
    <col min="12271" max="12271" width="7.44140625" style="164" customWidth="1"/>
    <col min="12272" max="12272" width="52.5546875" style="164" customWidth="1"/>
    <col min="12273" max="12273" width="15.6640625" style="164" customWidth="1"/>
    <col min="12274" max="12274" width="12.5546875" style="164" customWidth="1"/>
    <col min="12275" max="12275" width="7.44140625" style="164" customWidth="1"/>
    <col min="12276" max="12276" width="0" style="164" hidden="1" customWidth="1"/>
    <col min="12277" max="12277" width="4" style="164" customWidth="1"/>
    <col min="12278" max="12526" width="8.88671875" style="164"/>
    <col min="12527" max="12527" width="7.44140625" style="164" customWidth="1"/>
    <col min="12528" max="12528" width="52.5546875" style="164" customWidth="1"/>
    <col min="12529" max="12529" width="15.6640625" style="164" customWidth="1"/>
    <col min="12530" max="12530" width="12.5546875" style="164" customWidth="1"/>
    <col min="12531" max="12531" width="7.44140625" style="164" customWidth="1"/>
    <col min="12532" max="12532" width="0" style="164" hidden="1" customWidth="1"/>
    <col min="12533" max="12533" width="4" style="164" customWidth="1"/>
    <col min="12534" max="12782" width="8.88671875" style="164"/>
    <col min="12783" max="12783" width="7.44140625" style="164" customWidth="1"/>
    <col min="12784" max="12784" width="52.5546875" style="164" customWidth="1"/>
    <col min="12785" max="12785" width="15.6640625" style="164" customWidth="1"/>
    <col min="12786" max="12786" width="12.5546875" style="164" customWidth="1"/>
    <col min="12787" max="12787" width="7.44140625" style="164" customWidth="1"/>
    <col min="12788" max="12788" width="0" style="164" hidden="1" customWidth="1"/>
    <col min="12789" max="12789" width="4" style="164" customWidth="1"/>
    <col min="12790" max="13038" width="8.88671875" style="164"/>
    <col min="13039" max="13039" width="7.44140625" style="164" customWidth="1"/>
    <col min="13040" max="13040" width="52.5546875" style="164" customWidth="1"/>
    <col min="13041" max="13041" width="15.6640625" style="164" customWidth="1"/>
    <col min="13042" max="13042" width="12.5546875" style="164" customWidth="1"/>
    <col min="13043" max="13043" width="7.44140625" style="164" customWidth="1"/>
    <col min="13044" max="13044" width="0" style="164" hidden="1" customWidth="1"/>
    <col min="13045" max="13045" width="4" style="164" customWidth="1"/>
    <col min="13046" max="13294" width="8.88671875" style="164"/>
    <col min="13295" max="13295" width="7.44140625" style="164" customWidth="1"/>
    <col min="13296" max="13296" width="52.5546875" style="164" customWidth="1"/>
    <col min="13297" max="13297" width="15.6640625" style="164" customWidth="1"/>
    <col min="13298" max="13298" width="12.5546875" style="164" customWidth="1"/>
    <col min="13299" max="13299" width="7.44140625" style="164" customWidth="1"/>
    <col min="13300" max="13300" width="0" style="164" hidden="1" customWidth="1"/>
    <col min="13301" max="13301" width="4" style="164" customWidth="1"/>
    <col min="13302" max="13550" width="8.88671875" style="164"/>
    <col min="13551" max="13551" width="7.44140625" style="164" customWidth="1"/>
    <col min="13552" max="13552" width="52.5546875" style="164" customWidth="1"/>
    <col min="13553" max="13553" width="15.6640625" style="164" customWidth="1"/>
    <col min="13554" max="13554" width="12.5546875" style="164" customWidth="1"/>
    <col min="13555" max="13555" width="7.44140625" style="164" customWidth="1"/>
    <col min="13556" max="13556" width="0" style="164" hidden="1" customWidth="1"/>
    <col min="13557" max="13557" width="4" style="164" customWidth="1"/>
    <col min="13558" max="13806" width="8.88671875" style="164"/>
    <col min="13807" max="13807" width="7.44140625" style="164" customWidth="1"/>
    <col min="13808" max="13808" width="52.5546875" style="164" customWidth="1"/>
    <col min="13809" max="13809" width="15.6640625" style="164" customWidth="1"/>
    <col min="13810" max="13810" width="12.5546875" style="164" customWidth="1"/>
    <col min="13811" max="13811" width="7.44140625" style="164" customWidth="1"/>
    <col min="13812" max="13812" width="0" style="164" hidden="1" customWidth="1"/>
    <col min="13813" max="13813" width="4" style="164" customWidth="1"/>
    <col min="13814" max="14062" width="8.88671875" style="164"/>
    <col min="14063" max="14063" width="7.44140625" style="164" customWidth="1"/>
    <col min="14064" max="14064" width="52.5546875" style="164" customWidth="1"/>
    <col min="14065" max="14065" width="15.6640625" style="164" customWidth="1"/>
    <col min="14066" max="14066" width="12.5546875" style="164" customWidth="1"/>
    <col min="14067" max="14067" width="7.44140625" style="164" customWidth="1"/>
    <col min="14068" max="14068" width="0" style="164" hidden="1" customWidth="1"/>
    <col min="14069" max="14069" width="4" style="164" customWidth="1"/>
    <col min="14070" max="14318" width="8.88671875" style="164"/>
    <col min="14319" max="14319" width="7.44140625" style="164" customWidth="1"/>
    <col min="14320" max="14320" width="52.5546875" style="164" customWidth="1"/>
    <col min="14321" max="14321" width="15.6640625" style="164" customWidth="1"/>
    <col min="14322" max="14322" width="12.5546875" style="164" customWidth="1"/>
    <col min="14323" max="14323" width="7.44140625" style="164" customWidth="1"/>
    <col min="14324" max="14324" width="0" style="164" hidden="1" customWidth="1"/>
    <col min="14325" max="14325" width="4" style="164" customWidth="1"/>
    <col min="14326" max="14574" width="8.88671875" style="164"/>
    <col min="14575" max="14575" width="7.44140625" style="164" customWidth="1"/>
    <col min="14576" max="14576" width="52.5546875" style="164" customWidth="1"/>
    <col min="14577" max="14577" width="15.6640625" style="164" customWidth="1"/>
    <col min="14578" max="14578" width="12.5546875" style="164" customWidth="1"/>
    <col min="14579" max="14579" width="7.44140625" style="164" customWidth="1"/>
    <col min="14580" max="14580" width="0" style="164" hidden="1" customWidth="1"/>
    <col min="14581" max="14581" width="4" style="164" customWidth="1"/>
    <col min="14582" max="14830" width="8.88671875" style="164"/>
    <col min="14831" max="14831" width="7.44140625" style="164" customWidth="1"/>
    <col min="14832" max="14832" width="52.5546875" style="164" customWidth="1"/>
    <col min="14833" max="14833" width="15.6640625" style="164" customWidth="1"/>
    <col min="14834" max="14834" width="12.5546875" style="164" customWidth="1"/>
    <col min="14835" max="14835" width="7.44140625" style="164" customWidth="1"/>
    <col min="14836" max="14836" width="0" style="164" hidden="1" customWidth="1"/>
    <col min="14837" max="14837" width="4" style="164" customWidth="1"/>
    <col min="14838" max="15086" width="8.88671875" style="164"/>
    <col min="15087" max="15087" width="7.44140625" style="164" customWidth="1"/>
    <col min="15088" max="15088" width="52.5546875" style="164" customWidth="1"/>
    <col min="15089" max="15089" width="15.6640625" style="164" customWidth="1"/>
    <col min="15090" max="15090" width="12.5546875" style="164" customWidth="1"/>
    <col min="15091" max="15091" width="7.44140625" style="164" customWidth="1"/>
    <col min="15092" max="15092" width="0" style="164" hidden="1" customWidth="1"/>
    <col min="15093" max="15093" width="4" style="164" customWidth="1"/>
    <col min="15094" max="15342" width="8.88671875" style="164"/>
    <col min="15343" max="15343" width="7.44140625" style="164" customWidth="1"/>
    <col min="15344" max="15344" width="52.5546875" style="164" customWidth="1"/>
    <col min="15345" max="15345" width="15.6640625" style="164" customWidth="1"/>
    <col min="15346" max="15346" width="12.5546875" style="164" customWidth="1"/>
    <col min="15347" max="15347" width="7.44140625" style="164" customWidth="1"/>
    <col min="15348" max="15348" width="0" style="164" hidden="1" customWidth="1"/>
    <col min="15349" max="15349" width="4" style="164" customWidth="1"/>
    <col min="15350" max="15598" width="8.88671875" style="164"/>
    <col min="15599" max="15599" width="7.44140625" style="164" customWidth="1"/>
    <col min="15600" max="15600" width="52.5546875" style="164" customWidth="1"/>
    <col min="15601" max="15601" width="15.6640625" style="164" customWidth="1"/>
    <col min="15602" max="15602" width="12.5546875" style="164" customWidth="1"/>
    <col min="15603" max="15603" width="7.44140625" style="164" customWidth="1"/>
    <col min="15604" max="15604" width="0" style="164" hidden="1" customWidth="1"/>
    <col min="15605" max="15605" width="4" style="164" customWidth="1"/>
    <col min="15606" max="15854" width="8.88671875" style="164"/>
    <col min="15855" max="15855" width="7.44140625" style="164" customWidth="1"/>
    <col min="15856" max="15856" width="52.5546875" style="164" customWidth="1"/>
    <col min="15857" max="15857" width="15.6640625" style="164" customWidth="1"/>
    <col min="15858" max="15858" width="12.5546875" style="164" customWidth="1"/>
    <col min="15859" max="15859" width="7.44140625" style="164" customWidth="1"/>
    <col min="15860" max="15860" width="0" style="164" hidden="1" customWidth="1"/>
    <col min="15861" max="15861" width="4" style="164" customWidth="1"/>
    <col min="15862" max="16110" width="8.88671875" style="164"/>
    <col min="16111" max="16111" width="7.44140625" style="164" customWidth="1"/>
    <col min="16112" max="16112" width="52.5546875" style="164" customWidth="1"/>
    <col min="16113" max="16113" width="15.6640625" style="164" customWidth="1"/>
    <col min="16114" max="16114" width="12.5546875" style="164" customWidth="1"/>
    <col min="16115" max="16115" width="7.44140625" style="164" customWidth="1"/>
    <col min="16116" max="16116" width="0" style="164" hidden="1" customWidth="1"/>
    <col min="16117" max="16117" width="4" style="164" customWidth="1"/>
    <col min="16118" max="16377" width="8.88671875" style="164"/>
    <col min="16378" max="16384" width="9.109375" style="164" customWidth="1"/>
  </cols>
  <sheetData>
    <row r="1" spans="1:10" ht="17.100000000000001" customHeight="1">
      <c r="C1" s="339"/>
      <c r="D1" s="340"/>
      <c r="E1" s="340"/>
      <c r="F1" s="340"/>
      <c r="G1" s="340"/>
      <c r="H1" s="340"/>
      <c r="I1" s="340"/>
      <c r="J1" s="340"/>
    </row>
    <row r="2" spans="1:10" ht="16.5" customHeight="1">
      <c r="A2" s="165" t="s">
        <v>1654</v>
      </c>
      <c r="D2" s="244"/>
      <c r="E2" s="245"/>
      <c r="F2" s="245"/>
      <c r="G2" s="245"/>
      <c r="H2" s="245"/>
      <c r="I2" s="246"/>
      <c r="J2" s="246"/>
    </row>
    <row r="3" spans="1:10" ht="42.75" customHeight="1">
      <c r="A3" s="313" t="s">
        <v>1640</v>
      </c>
      <c r="B3" s="326"/>
      <c r="C3" s="326"/>
      <c r="D3" s="327"/>
      <c r="E3" s="203" t="str">
        <f>'Opći dio'!C16</f>
        <v xml:space="preserve">OSTVARENJE/IZVRŠENJE 
2022. </v>
      </c>
      <c r="F3" s="203" t="str">
        <f>'Opći dio'!D16</f>
        <v>IZVORNI PLAN  2023.</v>
      </c>
      <c r="G3" s="203" t="str">
        <f>'Opći dio'!E16</f>
        <v>REBALANS 2023.</v>
      </c>
      <c r="H3" s="203" t="str">
        <f>'Opći dio'!F16</f>
        <v xml:space="preserve">OSTVARENJE/IZVRŠENJE 
2023. </v>
      </c>
      <c r="I3" s="167" t="str">
        <f>'Opći dio prihodi'!J3</f>
        <v>INDEKS</v>
      </c>
      <c r="J3" s="167" t="str">
        <f>'Opći dio prihodi'!K3</f>
        <v>INDEKS</v>
      </c>
    </row>
    <row r="4" spans="1:10" ht="15" customHeight="1">
      <c r="A4" s="341">
        <f>'Opći dio prihodi'!A4</f>
        <v>1</v>
      </c>
      <c r="B4" s="342"/>
      <c r="C4" s="342"/>
      <c r="D4" s="342"/>
      <c r="E4" s="218">
        <v>2</v>
      </c>
      <c r="F4" s="218" t="s">
        <v>1690</v>
      </c>
      <c r="G4" s="218">
        <v>4</v>
      </c>
      <c r="H4" s="218">
        <v>5</v>
      </c>
      <c r="I4" s="247" t="s">
        <v>1624</v>
      </c>
      <c r="J4" s="247" t="s">
        <v>1625</v>
      </c>
    </row>
    <row r="5" spans="1:10" s="115" customFormat="1" ht="15" customHeight="1">
      <c r="A5" s="321" t="s">
        <v>1644</v>
      </c>
      <c r="B5" s="334"/>
      <c r="C5" s="334"/>
      <c r="D5" s="335"/>
      <c r="E5" s="205"/>
      <c r="F5" s="205"/>
      <c r="G5" s="205"/>
      <c r="H5" s="205"/>
      <c r="I5" s="170"/>
      <c r="J5" s="170"/>
    </row>
    <row r="6" spans="1:10" ht="30" customHeight="1">
      <c r="A6" s="321" t="s">
        <v>1648</v>
      </c>
      <c r="B6" s="343"/>
      <c r="C6" s="343"/>
      <c r="D6" s="344"/>
      <c r="E6" s="205"/>
      <c r="F6" s="205"/>
      <c r="G6" s="205"/>
      <c r="H6" s="205"/>
      <c r="I6" s="170"/>
      <c r="J6" s="170"/>
    </row>
    <row r="7" spans="1:10" s="115" customFormat="1" ht="30" customHeight="1">
      <c r="A7" s="321" t="s">
        <v>1467</v>
      </c>
      <c r="B7" s="334"/>
      <c r="C7" s="334"/>
      <c r="D7" s="335"/>
      <c r="E7" s="205">
        <f>E8</f>
        <v>1392116.72</v>
      </c>
      <c r="F7" s="205">
        <f>F8</f>
        <v>204384</v>
      </c>
      <c r="G7" s="205">
        <f>G8</f>
        <v>373901</v>
      </c>
      <c r="H7" s="205">
        <f>H8</f>
        <v>365830.46</v>
      </c>
      <c r="I7" s="170">
        <f t="shared" ref="I7:I69" si="0">H7/E7*100</f>
        <v>26.278720364769413</v>
      </c>
      <c r="J7" s="170">
        <f t="shared" ref="J7:J69" si="1">H7/G7*100</f>
        <v>97.841530244636957</v>
      </c>
    </row>
    <row r="8" spans="1:10" s="115" customFormat="1" ht="15" customHeight="1">
      <c r="A8" s="321" t="s">
        <v>16</v>
      </c>
      <c r="B8" s="334"/>
      <c r="C8" s="334"/>
      <c r="D8" s="335"/>
      <c r="E8" s="117">
        <f>E9+E47+E561+E683</f>
        <v>1392116.72</v>
      </c>
      <c r="F8" s="117">
        <f>F9+F47+F561+F683</f>
        <v>204384</v>
      </c>
      <c r="G8" s="117">
        <f>G9+G47+G561+G683</f>
        <v>373901</v>
      </c>
      <c r="H8" s="117">
        <f>H9+H47+H561+H683</f>
        <v>365830.46</v>
      </c>
      <c r="I8" s="171">
        <f t="shared" si="0"/>
        <v>26.278720364769413</v>
      </c>
      <c r="J8" s="171">
        <f t="shared" si="1"/>
        <v>97.841530244636957</v>
      </c>
    </row>
    <row r="9" spans="1:10" s="115" customFormat="1" ht="15" customHeight="1">
      <c r="A9" s="209" t="s">
        <v>1655</v>
      </c>
      <c r="B9" s="248"/>
      <c r="C9" s="248"/>
      <c r="D9" s="249"/>
      <c r="E9" s="117">
        <f>E10+E38</f>
        <v>26804.76</v>
      </c>
      <c r="F9" s="117">
        <f t="shared" ref="F9:G9" si="2">F10+F38</f>
        <v>0</v>
      </c>
      <c r="G9" s="117">
        <f t="shared" si="2"/>
        <v>2360</v>
      </c>
      <c r="H9" s="117">
        <f>H10+H38</f>
        <v>2331.04</v>
      </c>
      <c r="I9" s="171">
        <f t="shared" si="0"/>
        <v>8.6963658693455947</v>
      </c>
      <c r="J9" s="171">
        <f t="shared" si="1"/>
        <v>98.772881355932213</v>
      </c>
    </row>
    <row r="10" spans="1:10" s="115" customFormat="1" ht="15" customHeight="1">
      <c r="A10" s="321" t="s">
        <v>1262</v>
      </c>
      <c r="B10" s="334"/>
      <c r="C10" s="334"/>
      <c r="D10" s="335"/>
      <c r="E10" s="205">
        <f>E12+E35</f>
        <v>22970.199999999997</v>
      </c>
      <c r="F10" s="205">
        <f>F12+F58</f>
        <v>0</v>
      </c>
      <c r="G10" s="205">
        <f>G12+G58</f>
        <v>2360</v>
      </c>
      <c r="H10" s="205">
        <f>H12+H58</f>
        <v>2331.04</v>
      </c>
      <c r="I10" s="170">
        <f t="shared" si="0"/>
        <v>10.148104935960507</v>
      </c>
      <c r="J10" s="170">
        <f t="shared" si="1"/>
        <v>98.772881355932213</v>
      </c>
    </row>
    <row r="11" spans="1:10" s="115" customFormat="1" ht="15" customHeight="1">
      <c r="A11" s="209" t="s">
        <v>1745</v>
      </c>
      <c r="B11" s="248"/>
      <c r="C11" s="248"/>
      <c r="D11" s="249"/>
      <c r="E11" s="205">
        <f>E12+E35</f>
        <v>22970.199999999997</v>
      </c>
      <c r="F11" s="205">
        <f t="shared" ref="F11:H11" si="3">F12</f>
        <v>0</v>
      </c>
      <c r="G11" s="205">
        <f t="shared" si="3"/>
        <v>2360</v>
      </c>
      <c r="H11" s="205">
        <f t="shared" si="3"/>
        <v>2331.04</v>
      </c>
      <c r="I11" s="170">
        <f t="shared" si="0"/>
        <v>10.148104935960507</v>
      </c>
      <c r="J11" s="170">
        <f t="shared" si="1"/>
        <v>98.772881355932213</v>
      </c>
    </row>
    <row r="12" spans="1:10" s="115" customFormat="1" ht="15" customHeight="1">
      <c r="A12" s="128">
        <v>3</v>
      </c>
      <c r="B12" s="110"/>
      <c r="C12" s="53"/>
      <c r="D12" s="53" t="s">
        <v>1358</v>
      </c>
      <c r="E12" s="111">
        <f>E13+E19</f>
        <v>21804.199999999997</v>
      </c>
      <c r="F12" s="111">
        <f t="shared" ref="F12:H12" si="4">F13+F19</f>
        <v>0</v>
      </c>
      <c r="G12" s="111">
        <f t="shared" si="4"/>
        <v>2360</v>
      </c>
      <c r="H12" s="111">
        <f t="shared" si="4"/>
        <v>2331.04</v>
      </c>
      <c r="I12" s="172">
        <f t="shared" si="0"/>
        <v>10.690784344300642</v>
      </c>
      <c r="J12" s="172">
        <f t="shared" si="1"/>
        <v>98.772881355932213</v>
      </c>
    </row>
    <row r="13" spans="1:10" s="115" customFormat="1" ht="15" customHeight="1">
      <c r="A13" s="110"/>
      <c r="B13" s="128">
        <v>31</v>
      </c>
      <c r="C13" s="53"/>
      <c r="D13" s="53" t="s">
        <v>1320</v>
      </c>
      <c r="E13" s="111">
        <f>SUM(E14:E18)</f>
        <v>12049.539999999999</v>
      </c>
      <c r="F13" s="111">
        <f>SUM(F14:F18)</f>
        <v>0</v>
      </c>
      <c r="G13" s="111">
        <f>SUM(G14:G18)</f>
        <v>816</v>
      </c>
      <c r="H13" s="111">
        <f>SUM(H14:H18)</f>
        <v>805.89</v>
      </c>
      <c r="I13" s="172">
        <f t="shared" si="0"/>
        <v>6.6881391322822283</v>
      </c>
      <c r="J13" s="172">
        <f t="shared" si="1"/>
        <v>98.761029411764696</v>
      </c>
    </row>
    <row r="14" spans="1:10" s="115" customFormat="1" ht="15" customHeight="1">
      <c r="A14" s="110"/>
      <c r="B14" s="110"/>
      <c r="C14" s="110">
        <v>3111</v>
      </c>
      <c r="D14" s="85" t="s">
        <v>1397</v>
      </c>
      <c r="E14" s="132">
        <v>9659.0300000000007</v>
      </c>
      <c r="F14" s="132"/>
      <c r="G14" s="132">
        <v>700</v>
      </c>
      <c r="H14" s="132">
        <v>691.75</v>
      </c>
      <c r="I14" s="185">
        <f t="shared" si="0"/>
        <v>7.1616922196121129</v>
      </c>
      <c r="J14" s="185">
        <f t="shared" si="1"/>
        <v>98.821428571428569</v>
      </c>
    </row>
    <row r="15" spans="1:10" s="115" customFormat="1" ht="15" customHeight="1">
      <c r="A15" s="110"/>
      <c r="B15" s="110"/>
      <c r="C15" s="110">
        <v>3112</v>
      </c>
      <c r="D15" s="85" t="s">
        <v>1407</v>
      </c>
      <c r="E15" s="132"/>
      <c r="F15" s="132"/>
      <c r="G15" s="132"/>
      <c r="H15" s="132"/>
      <c r="I15" s="185" t="e">
        <f t="shared" si="0"/>
        <v>#DIV/0!</v>
      </c>
      <c r="J15" s="185" t="e">
        <f t="shared" si="1"/>
        <v>#DIV/0!</v>
      </c>
    </row>
    <row r="16" spans="1:10" s="115" customFormat="1" ht="15" customHeight="1">
      <c r="A16" s="110"/>
      <c r="B16" s="110"/>
      <c r="C16" s="110">
        <v>3121</v>
      </c>
      <c r="D16" s="85" t="s">
        <v>1294</v>
      </c>
      <c r="E16" s="132">
        <v>796.79</v>
      </c>
      <c r="F16" s="132"/>
      <c r="G16" s="132"/>
      <c r="H16" s="132"/>
      <c r="I16" s="185">
        <f t="shared" si="0"/>
        <v>0</v>
      </c>
      <c r="J16" s="185" t="e">
        <f t="shared" si="1"/>
        <v>#DIV/0!</v>
      </c>
    </row>
    <row r="17" spans="1:10" s="115" customFormat="1" ht="15" customHeight="1">
      <c r="A17" s="110"/>
      <c r="B17" s="110"/>
      <c r="C17" s="110">
        <v>3132</v>
      </c>
      <c r="D17" s="85" t="s">
        <v>1356</v>
      </c>
      <c r="E17" s="132">
        <v>1593.72</v>
      </c>
      <c r="F17" s="132"/>
      <c r="G17" s="132">
        <v>116</v>
      </c>
      <c r="H17" s="132">
        <v>114.14</v>
      </c>
      <c r="I17" s="185">
        <f t="shared" si="0"/>
        <v>7.1618603016841105</v>
      </c>
      <c r="J17" s="185">
        <f t="shared" si="1"/>
        <v>98.396551724137922</v>
      </c>
    </row>
    <row r="18" spans="1:10" s="115" customFormat="1" ht="15" customHeight="1">
      <c r="A18" s="110"/>
      <c r="B18" s="110"/>
      <c r="C18" s="110">
        <v>3133</v>
      </c>
      <c r="D18" s="85" t="s">
        <v>1398</v>
      </c>
      <c r="E18" s="132"/>
      <c r="F18" s="132"/>
      <c r="G18" s="132"/>
      <c r="H18" s="132"/>
      <c r="I18" s="185" t="e">
        <f t="shared" si="0"/>
        <v>#DIV/0!</v>
      </c>
      <c r="J18" s="185" t="e">
        <f t="shared" si="1"/>
        <v>#DIV/0!</v>
      </c>
    </row>
    <row r="19" spans="1:10" s="115" customFormat="1" ht="15" customHeight="1">
      <c r="A19" s="110"/>
      <c r="B19" s="128">
        <v>32</v>
      </c>
      <c r="C19" s="110"/>
      <c r="D19" s="128" t="s">
        <v>1323</v>
      </c>
      <c r="E19" s="130">
        <f>SUM(E20:E34)</f>
        <v>9754.66</v>
      </c>
      <c r="F19" s="130">
        <f>SUM(F20:F34)</f>
        <v>0</v>
      </c>
      <c r="G19" s="130">
        <f>SUM(G20:G34)</f>
        <v>1544</v>
      </c>
      <c r="H19" s="130">
        <f>SUM(H20:H34)</f>
        <v>1525.15</v>
      </c>
      <c r="I19" s="185">
        <f t="shared" si="0"/>
        <v>15.635091330707581</v>
      </c>
      <c r="J19" s="185">
        <f t="shared" si="1"/>
        <v>98.779145077720216</v>
      </c>
    </row>
    <row r="20" spans="1:10" s="115" customFormat="1" ht="15" customHeight="1">
      <c r="A20" s="110"/>
      <c r="B20" s="110"/>
      <c r="C20" s="110">
        <v>3211</v>
      </c>
      <c r="D20" s="85" t="s">
        <v>1264</v>
      </c>
      <c r="E20" s="132">
        <v>2811.98</v>
      </c>
      <c r="F20" s="132"/>
      <c r="G20" s="132"/>
      <c r="H20" s="132"/>
      <c r="I20" s="185">
        <f t="shared" si="0"/>
        <v>0</v>
      </c>
      <c r="J20" s="185" t="e">
        <f t="shared" si="1"/>
        <v>#DIV/0!</v>
      </c>
    </row>
    <row r="21" spans="1:10" s="115" customFormat="1" ht="15" customHeight="1">
      <c r="A21" s="110"/>
      <c r="B21" s="110"/>
      <c r="C21" s="110">
        <v>3212</v>
      </c>
      <c r="D21" s="85" t="s">
        <v>1265</v>
      </c>
      <c r="E21" s="132">
        <v>1029.8499999999999</v>
      </c>
      <c r="F21" s="132"/>
      <c r="G21" s="132">
        <v>100</v>
      </c>
      <c r="H21" s="132">
        <v>80.900000000000006</v>
      </c>
      <c r="I21" s="185">
        <f t="shared" si="0"/>
        <v>7.8555129387774922</v>
      </c>
      <c r="J21" s="185">
        <f t="shared" si="1"/>
        <v>80.900000000000006</v>
      </c>
    </row>
    <row r="22" spans="1:10" s="115" customFormat="1" ht="15" customHeight="1">
      <c r="A22" s="110"/>
      <c r="B22" s="110"/>
      <c r="C22" s="110">
        <v>3213</v>
      </c>
      <c r="D22" s="85" t="s">
        <v>1266</v>
      </c>
      <c r="E22" s="132">
        <v>1885.97</v>
      </c>
      <c r="F22" s="132"/>
      <c r="G22" s="132"/>
      <c r="H22" s="132"/>
      <c r="I22" s="185">
        <f t="shared" si="0"/>
        <v>0</v>
      </c>
      <c r="J22" s="185" t="e">
        <f t="shared" si="1"/>
        <v>#DIV/0!</v>
      </c>
    </row>
    <row r="23" spans="1:10" s="115" customFormat="1" ht="15" customHeight="1">
      <c r="A23" s="110"/>
      <c r="B23" s="110"/>
      <c r="C23" s="110">
        <v>3221</v>
      </c>
      <c r="D23" s="85" t="s">
        <v>1267</v>
      </c>
      <c r="E23" s="132"/>
      <c r="F23" s="132"/>
      <c r="G23" s="132"/>
      <c r="H23" s="132"/>
      <c r="I23" s="185" t="e">
        <f t="shared" si="0"/>
        <v>#DIV/0!</v>
      </c>
      <c r="J23" s="185" t="e">
        <f t="shared" si="1"/>
        <v>#DIV/0!</v>
      </c>
    </row>
    <row r="24" spans="1:10" s="115" customFormat="1" ht="15" customHeight="1">
      <c r="A24" s="110"/>
      <c r="B24" s="110"/>
      <c r="C24" s="110">
        <v>3222</v>
      </c>
      <c r="D24" s="85" t="s">
        <v>1268</v>
      </c>
      <c r="E24" s="132"/>
      <c r="F24" s="132"/>
      <c r="G24" s="132"/>
      <c r="H24" s="132"/>
      <c r="I24" s="185" t="e">
        <f t="shared" si="0"/>
        <v>#DIV/0!</v>
      </c>
      <c r="J24" s="185" t="e">
        <f t="shared" si="1"/>
        <v>#DIV/0!</v>
      </c>
    </row>
    <row r="25" spans="1:10" s="115" customFormat="1" ht="15" customHeight="1">
      <c r="A25" s="110"/>
      <c r="B25" s="110"/>
      <c r="C25" s="110">
        <v>3224</v>
      </c>
      <c r="D25" s="85" t="s">
        <v>1270</v>
      </c>
      <c r="E25" s="132"/>
      <c r="F25" s="132"/>
      <c r="G25" s="132"/>
      <c r="H25" s="132"/>
      <c r="I25" s="185" t="e">
        <f t="shared" si="0"/>
        <v>#DIV/0!</v>
      </c>
      <c r="J25" s="185" t="e">
        <f t="shared" si="1"/>
        <v>#DIV/0!</v>
      </c>
    </row>
    <row r="26" spans="1:10" s="115" customFormat="1" ht="15" customHeight="1">
      <c r="A26" s="110"/>
      <c r="B26" s="110"/>
      <c r="C26" s="110">
        <v>3231</v>
      </c>
      <c r="D26" s="85" t="s">
        <v>1272</v>
      </c>
      <c r="E26" s="132"/>
      <c r="F26" s="132"/>
      <c r="G26" s="132"/>
      <c r="H26" s="132"/>
      <c r="I26" s="185" t="e">
        <f t="shared" si="0"/>
        <v>#DIV/0!</v>
      </c>
      <c r="J26" s="185" t="e">
        <f t="shared" si="1"/>
        <v>#DIV/0!</v>
      </c>
    </row>
    <row r="27" spans="1:10" s="115" customFormat="1" ht="15" customHeight="1">
      <c r="A27" s="110"/>
      <c r="B27" s="110"/>
      <c r="C27" s="110">
        <v>3233</v>
      </c>
      <c r="D27" s="85" t="s">
        <v>1274</v>
      </c>
      <c r="E27" s="132"/>
      <c r="F27" s="132"/>
      <c r="G27" s="132"/>
      <c r="H27" s="132"/>
      <c r="I27" s="185" t="e">
        <f t="shared" si="0"/>
        <v>#DIV/0!</v>
      </c>
      <c r="J27" s="185" t="e">
        <f t="shared" si="1"/>
        <v>#DIV/0!</v>
      </c>
    </row>
    <row r="28" spans="1:10" s="115" customFormat="1" ht="15" customHeight="1">
      <c r="A28" s="110"/>
      <c r="B28" s="110"/>
      <c r="C28" s="110">
        <v>3235</v>
      </c>
      <c r="D28" s="85" t="s">
        <v>1276</v>
      </c>
      <c r="E28" s="132"/>
      <c r="F28" s="132"/>
      <c r="G28" s="132"/>
      <c r="H28" s="132"/>
      <c r="I28" s="185" t="e">
        <f t="shared" si="0"/>
        <v>#DIV/0!</v>
      </c>
      <c r="J28" s="185" t="e">
        <f t="shared" si="1"/>
        <v>#DIV/0!</v>
      </c>
    </row>
    <row r="29" spans="1:10" s="115" customFormat="1" ht="15" customHeight="1">
      <c r="A29" s="110"/>
      <c r="B29" s="110"/>
      <c r="C29" s="110">
        <v>3237</v>
      </c>
      <c r="D29" s="85" t="s">
        <v>1278</v>
      </c>
      <c r="E29" s="132">
        <v>1233.05</v>
      </c>
      <c r="F29" s="132"/>
      <c r="G29" s="132"/>
      <c r="H29" s="132"/>
      <c r="I29" s="185">
        <f t="shared" si="0"/>
        <v>0</v>
      </c>
      <c r="J29" s="185" t="e">
        <f t="shared" si="1"/>
        <v>#DIV/0!</v>
      </c>
    </row>
    <row r="30" spans="1:10" s="115" customFormat="1" ht="15" customHeight="1">
      <c r="A30" s="110"/>
      <c r="B30" s="110"/>
      <c r="C30" s="110">
        <v>3238</v>
      </c>
      <c r="D30" s="85" t="s">
        <v>1279</v>
      </c>
      <c r="E30" s="132"/>
      <c r="F30" s="132"/>
      <c r="G30" s="132"/>
      <c r="H30" s="132"/>
      <c r="I30" s="185" t="e">
        <f t="shared" si="0"/>
        <v>#DIV/0!</v>
      </c>
      <c r="J30" s="185" t="e">
        <f t="shared" si="1"/>
        <v>#DIV/0!</v>
      </c>
    </row>
    <row r="31" spans="1:10" s="115" customFormat="1" ht="15" customHeight="1">
      <c r="A31" s="110"/>
      <c r="B31" s="110"/>
      <c r="C31" s="110">
        <v>3239</v>
      </c>
      <c r="D31" s="85" t="s">
        <v>1280</v>
      </c>
      <c r="E31" s="132"/>
      <c r="F31" s="132"/>
      <c r="G31" s="132"/>
      <c r="H31" s="132"/>
      <c r="I31" s="185" t="e">
        <f t="shared" si="0"/>
        <v>#DIV/0!</v>
      </c>
      <c r="J31" s="185" t="e">
        <f t="shared" si="1"/>
        <v>#DIV/0!</v>
      </c>
    </row>
    <row r="32" spans="1:10" s="115" customFormat="1" ht="15" customHeight="1">
      <c r="A32" s="110"/>
      <c r="B32" s="110"/>
      <c r="C32" s="110">
        <v>3293</v>
      </c>
      <c r="D32" s="85" t="s">
        <v>1298</v>
      </c>
      <c r="E32" s="132"/>
      <c r="F32" s="132"/>
      <c r="G32" s="132"/>
      <c r="H32" s="132"/>
      <c r="I32" s="185" t="e">
        <f t="shared" si="0"/>
        <v>#DIV/0!</v>
      </c>
      <c r="J32" s="185" t="e">
        <f t="shared" si="1"/>
        <v>#DIV/0!</v>
      </c>
    </row>
    <row r="33" spans="1:10" s="115" customFormat="1" ht="15" customHeight="1">
      <c r="A33" s="110"/>
      <c r="B33" s="110"/>
      <c r="C33" s="110">
        <v>3294</v>
      </c>
      <c r="D33" s="85" t="s">
        <v>1283</v>
      </c>
      <c r="E33" s="132">
        <v>2793.81</v>
      </c>
      <c r="F33" s="132"/>
      <c r="G33" s="132">
        <v>1444</v>
      </c>
      <c r="H33" s="132">
        <v>1444.25</v>
      </c>
      <c r="I33" s="185">
        <f t="shared" si="0"/>
        <v>51.694639220276251</v>
      </c>
      <c r="J33" s="185">
        <f t="shared" si="1"/>
        <v>100.01731301939058</v>
      </c>
    </row>
    <row r="34" spans="1:10" s="115" customFormat="1" ht="15" customHeight="1">
      <c r="A34" s="110"/>
      <c r="B34" s="110"/>
      <c r="C34" s="110">
        <v>3295</v>
      </c>
      <c r="D34" s="85" t="s">
        <v>1284</v>
      </c>
      <c r="E34" s="132"/>
      <c r="F34" s="132"/>
      <c r="G34" s="132"/>
      <c r="H34" s="132"/>
      <c r="I34" s="185" t="e">
        <f t="shared" si="0"/>
        <v>#DIV/0!</v>
      </c>
      <c r="J34" s="185" t="e">
        <f t="shared" si="1"/>
        <v>#DIV/0!</v>
      </c>
    </row>
    <row r="35" spans="1:10" s="115" customFormat="1" ht="15" customHeight="1">
      <c r="A35" s="128">
        <v>4</v>
      </c>
      <c r="B35" s="128"/>
      <c r="C35" s="128"/>
      <c r="D35" s="183" t="s">
        <v>1345</v>
      </c>
      <c r="E35" s="130">
        <f>E36</f>
        <v>1166</v>
      </c>
      <c r="F35" s="130">
        <f t="shared" ref="F35:H36" si="5">F36</f>
        <v>0</v>
      </c>
      <c r="G35" s="130">
        <f t="shared" si="5"/>
        <v>0</v>
      </c>
      <c r="H35" s="130">
        <f t="shared" si="5"/>
        <v>0</v>
      </c>
      <c r="I35" s="185">
        <f t="shared" si="0"/>
        <v>0</v>
      </c>
      <c r="J35" s="185" t="e">
        <f t="shared" si="1"/>
        <v>#DIV/0!</v>
      </c>
    </row>
    <row r="36" spans="1:10" s="115" customFormat="1" ht="15" customHeight="1">
      <c r="A36" s="128"/>
      <c r="B36" s="128">
        <v>42</v>
      </c>
      <c r="C36" s="128"/>
      <c r="D36" s="183" t="s">
        <v>1346</v>
      </c>
      <c r="E36" s="130">
        <f>E37</f>
        <v>1166</v>
      </c>
      <c r="F36" s="130">
        <f t="shared" si="5"/>
        <v>0</v>
      </c>
      <c r="G36" s="130">
        <f t="shared" si="5"/>
        <v>0</v>
      </c>
      <c r="H36" s="130">
        <f t="shared" si="5"/>
        <v>0</v>
      </c>
      <c r="I36" s="185">
        <f t="shared" si="0"/>
        <v>0</v>
      </c>
      <c r="J36" s="185" t="e">
        <f t="shared" si="1"/>
        <v>#DIV/0!</v>
      </c>
    </row>
    <row r="37" spans="1:10" s="115" customFormat="1" ht="15" customHeight="1">
      <c r="A37" s="110"/>
      <c r="B37" s="110"/>
      <c r="C37" s="110">
        <v>4221</v>
      </c>
      <c r="D37" s="182" t="s">
        <v>1287</v>
      </c>
      <c r="E37" s="132">
        <v>1166</v>
      </c>
      <c r="F37" s="132"/>
      <c r="G37" s="132"/>
      <c r="H37" s="132"/>
      <c r="I37" s="185">
        <f t="shared" si="0"/>
        <v>0</v>
      </c>
      <c r="J37" s="185" t="e">
        <f t="shared" si="1"/>
        <v>#DIV/0!</v>
      </c>
    </row>
    <row r="38" spans="1:10" s="115" customFormat="1" ht="15" customHeight="1">
      <c r="A38" s="321" t="s">
        <v>1262</v>
      </c>
      <c r="B38" s="334"/>
      <c r="C38" s="334"/>
      <c r="D38" s="335"/>
      <c r="E38" s="205">
        <f>E39</f>
        <v>3834.56</v>
      </c>
      <c r="F38" s="205">
        <f>F39</f>
        <v>0</v>
      </c>
      <c r="G38" s="205">
        <f t="shared" ref="F38:H40" si="6">G39</f>
        <v>0</v>
      </c>
      <c r="H38" s="205">
        <f t="shared" si="6"/>
        <v>0</v>
      </c>
      <c r="I38" s="170">
        <f t="shared" si="0"/>
        <v>0</v>
      </c>
      <c r="J38" s="170" t="e">
        <f t="shared" si="1"/>
        <v>#DIV/0!</v>
      </c>
    </row>
    <row r="39" spans="1:10" s="115" customFormat="1" ht="15" customHeight="1">
      <c r="A39" s="209" t="s">
        <v>1742</v>
      </c>
      <c r="B39" s="248"/>
      <c r="C39" s="248"/>
      <c r="D39" s="249"/>
      <c r="E39" s="205">
        <f>E40</f>
        <v>3834.56</v>
      </c>
      <c r="F39" s="205">
        <f t="shared" si="6"/>
        <v>0</v>
      </c>
      <c r="G39" s="205">
        <f t="shared" si="6"/>
        <v>0</v>
      </c>
      <c r="H39" s="205">
        <f t="shared" si="6"/>
        <v>0</v>
      </c>
      <c r="I39" s="170">
        <f t="shared" si="0"/>
        <v>0</v>
      </c>
      <c r="J39" s="170" t="e">
        <f t="shared" si="1"/>
        <v>#DIV/0!</v>
      </c>
    </row>
    <row r="40" spans="1:10" s="115" customFormat="1" ht="15" customHeight="1">
      <c r="A40" s="128">
        <v>3</v>
      </c>
      <c r="B40" s="110"/>
      <c r="C40" s="53"/>
      <c r="D40" s="53" t="s">
        <v>1358</v>
      </c>
      <c r="E40" s="111">
        <f>E41</f>
        <v>3834.56</v>
      </c>
      <c r="F40" s="111">
        <f t="shared" si="6"/>
        <v>0</v>
      </c>
      <c r="G40" s="111">
        <f t="shared" si="6"/>
        <v>0</v>
      </c>
      <c r="H40" s="111">
        <f t="shared" si="6"/>
        <v>0</v>
      </c>
      <c r="I40" s="172">
        <f t="shared" si="0"/>
        <v>0</v>
      </c>
      <c r="J40" s="172" t="e">
        <f t="shared" si="1"/>
        <v>#DIV/0!</v>
      </c>
    </row>
    <row r="41" spans="1:10" s="115" customFormat="1" ht="15" customHeight="1">
      <c r="A41" s="110"/>
      <c r="B41" s="128">
        <v>31</v>
      </c>
      <c r="C41" s="53"/>
      <c r="D41" s="53" t="s">
        <v>1320</v>
      </c>
      <c r="E41" s="111">
        <f>SUM(E42:E46)</f>
        <v>3834.56</v>
      </c>
      <c r="F41" s="111">
        <f>SUM(F42:F46)</f>
        <v>0</v>
      </c>
      <c r="G41" s="111">
        <f>SUM(G42:G46)</f>
        <v>0</v>
      </c>
      <c r="H41" s="111">
        <f>SUM(H42:H46)</f>
        <v>0</v>
      </c>
      <c r="I41" s="172">
        <f t="shared" si="0"/>
        <v>0</v>
      </c>
      <c r="J41" s="172" t="e">
        <f t="shared" si="1"/>
        <v>#DIV/0!</v>
      </c>
    </row>
    <row r="42" spans="1:10" s="115" customFormat="1" ht="15" customHeight="1">
      <c r="A42" s="110"/>
      <c r="B42" s="110"/>
      <c r="C42" s="110">
        <v>3111</v>
      </c>
      <c r="D42" s="85" t="s">
        <v>1397</v>
      </c>
      <c r="E42" s="132">
        <v>3291.47</v>
      </c>
      <c r="F42" s="132"/>
      <c r="G42" s="132"/>
      <c r="H42" s="132"/>
      <c r="I42" s="185">
        <f t="shared" si="0"/>
        <v>0</v>
      </c>
      <c r="J42" s="185" t="e">
        <f t="shared" si="1"/>
        <v>#DIV/0!</v>
      </c>
    </row>
    <row r="43" spans="1:10" s="115" customFormat="1" ht="15" customHeight="1">
      <c r="A43" s="110"/>
      <c r="B43" s="110"/>
      <c r="C43" s="110">
        <v>3112</v>
      </c>
      <c r="D43" s="85" t="s">
        <v>1407</v>
      </c>
      <c r="E43" s="132"/>
      <c r="F43" s="132"/>
      <c r="G43" s="132"/>
      <c r="H43" s="132"/>
      <c r="I43" s="185" t="e">
        <f t="shared" si="0"/>
        <v>#DIV/0!</v>
      </c>
      <c r="J43" s="185" t="e">
        <f t="shared" si="1"/>
        <v>#DIV/0!</v>
      </c>
    </row>
    <row r="44" spans="1:10" s="115" customFormat="1" ht="15" customHeight="1">
      <c r="A44" s="110"/>
      <c r="B44" s="110"/>
      <c r="C44" s="110">
        <v>3121</v>
      </c>
      <c r="D44" s="85" t="s">
        <v>1294</v>
      </c>
      <c r="E44" s="132"/>
      <c r="F44" s="132"/>
      <c r="G44" s="132"/>
      <c r="H44" s="132"/>
      <c r="I44" s="185" t="e">
        <f t="shared" si="0"/>
        <v>#DIV/0!</v>
      </c>
      <c r="J44" s="185" t="e">
        <f t="shared" si="1"/>
        <v>#DIV/0!</v>
      </c>
    </row>
    <row r="45" spans="1:10" s="115" customFormat="1" ht="15" customHeight="1">
      <c r="A45" s="110"/>
      <c r="B45" s="110"/>
      <c r="C45" s="110">
        <v>3132</v>
      </c>
      <c r="D45" s="85" t="s">
        <v>1356</v>
      </c>
      <c r="E45" s="132">
        <v>543.09</v>
      </c>
      <c r="F45" s="132"/>
      <c r="G45" s="132"/>
      <c r="H45" s="132"/>
      <c r="I45" s="185">
        <f t="shared" si="0"/>
        <v>0</v>
      </c>
      <c r="J45" s="185" t="e">
        <f t="shared" si="1"/>
        <v>#DIV/0!</v>
      </c>
    </row>
    <row r="46" spans="1:10" s="115" customFormat="1" ht="15" customHeight="1">
      <c r="A46" s="110"/>
      <c r="B46" s="110"/>
      <c r="C46" s="110">
        <v>3133</v>
      </c>
      <c r="D46" s="85" t="s">
        <v>1398</v>
      </c>
      <c r="E46" s="132"/>
      <c r="F46" s="132"/>
      <c r="G46" s="132"/>
      <c r="H46" s="132"/>
      <c r="I46" s="185" t="e">
        <f t="shared" si="0"/>
        <v>#DIV/0!</v>
      </c>
      <c r="J46" s="185" t="e">
        <f t="shared" si="1"/>
        <v>#DIV/0!</v>
      </c>
    </row>
    <row r="47" spans="1:10" s="115" customFormat="1" ht="15" customHeight="1">
      <c r="A47" s="321" t="s">
        <v>1660</v>
      </c>
      <c r="B47" s="334"/>
      <c r="C47" s="334"/>
      <c r="D47" s="181"/>
      <c r="E47" s="211">
        <f>E48+E89+E120+E145+E170+E211+E252+E293+E416+E334+E440+E453+E466+E485+E504+E529+E375+E535+E548</f>
        <v>1175577.8599999999</v>
      </c>
      <c r="F47" s="211">
        <f t="shared" ref="F47:H47" si="7">F48+F89+F120+F145+F170+F211+F252+F293+F416+F334+F440+F453+F466+F485+F504+F529+F375+F535+F548</f>
        <v>153428</v>
      </c>
      <c r="G47" s="211">
        <f t="shared" si="7"/>
        <v>253118</v>
      </c>
      <c r="H47" s="211">
        <f t="shared" si="7"/>
        <v>244824.81000000003</v>
      </c>
      <c r="I47" s="186">
        <f t="shared" si="0"/>
        <v>20.825911947678229</v>
      </c>
      <c r="J47" s="186">
        <f t="shared" si="1"/>
        <v>96.723587417726137</v>
      </c>
    </row>
    <row r="48" spans="1:10" s="115" customFormat="1" ht="15" customHeight="1">
      <c r="A48" s="321" t="s">
        <v>1672</v>
      </c>
      <c r="B48" s="334"/>
      <c r="C48" s="334"/>
      <c r="D48" s="335"/>
      <c r="E48" s="205">
        <f>E49+E83</f>
        <v>26276.25</v>
      </c>
      <c r="F48" s="205">
        <f>F49+F83</f>
        <v>8888</v>
      </c>
      <c r="G48" s="205">
        <f>G49+G83</f>
        <v>19009</v>
      </c>
      <c r="H48" s="205">
        <f>H49+H83</f>
        <v>18948.900000000001</v>
      </c>
      <c r="I48" s="170">
        <f t="shared" si="0"/>
        <v>72.11417154274298</v>
      </c>
      <c r="J48" s="170">
        <f t="shared" si="1"/>
        <v>99.683833973381041</v>
      </c>
    </row>
    <row r="49" spans="1:10" s="115" customFormat="1" ht="15" customHeight="1">
      <c r="A49" s="128">
        <v>3</v>
      </c>
      <c r="B49" s="110"/>
      <c r="C49" s="53"/>
      <c r="D49" s="53" t="s">
        <v>1358</v>
      </c>
      <c r="E49" s="111">
        <f>E50+E56+E73+E75+E77+E81</f>
        <v>26276.25</v>
      </c>
      <c r="F49" s="111">
        <f>F50+F56+F73+F75+F77+F81</f>
        <v>8888</v>
      </c>
      <c r="G49" s="111">
        <f>G50+G56+G73+G75+G77+G81</f>
        <v>19009</v>
      </c>
      <c r="H49" s="111">
        <f>H50+H56+H73+H75+H77+H81</f>
        <v>18948.900000000001</v>
      </c>
      <c r="I49" s="172">
        <f t="shared" si="0"/>
        <v>72.11417154274298</v>
      </c>
      <c r="J49" s="172">
        <f t="shared" si="1"/>
        <v>99.683833973381041</v>
      </c>
    </row>
    <row r="50" spans="1:10" s="115" customFormat="1" ht="15" customHeight="1">
      <c r="A50" s="110"/>
      <c r="B50" s="128">
        <v>31</v>
      </c>
      <c r="C50" s="53"/>
      <c r="D50" s="53" t="s">
        <v>1320</v>
      </c>
      <c r="E50" s="111">
        <f>SUM(E51:E55)</f>
        <v>18523.48</v>
      </c>
      <c r="F50" s="111">
        <f>SUM(F51:F55)</f>
        <v>7958</v>
      </c>
      <c r="G50" s="111">
        <f>SUM(G51:G55)</f>
        <v>15020</v>
      </c>
      <c r="H50" s="111">
        <f>SUM(H51:H55)</f>
        <v>14960.11</v>
      </c>
      <c r="I50" s="172">
        <f t="shared" si="0"/>
        <v>80.762955988831479</v>
      </c>
      <c r="J50" s="172">
        <f t="shared" si="1"/>
        <v>99.601264980026642</v>
      </c>
    </row>
    <row r="51" spans="1:10" s="115" customFormat="1" ht="15" customHeight="1">
      <c r="A51" s="110"/>
      <c r="B51" s="110"/>
      <c r="C51" s="110">
        <v>3111</v>
      </c>
      <c r="D51" s="85" t="s">
        <v>1397</v>
      </c>
      <c r="E51" s="132">
        <v>15899.94</v>
      </c>
      <c r="F51" s="132">
        <v>6645</v>
      </c>
      <c r="G51" s="132">
        <v>12900</v>
      </c>
      <c r="H51" s="132">
        <v>12841.31</v>
      </c>
      <c r="I51" s="185">
        <f t="shared" si="0"/>
        <v>80.763260741864428</v>
      </c>
      <c r="J51" s="185">
        <f t="shared" si="1"/>
        <v>99.545038759689916</v>
      </c>
    </row>
    <row r="52" spans="1:10" s="115" customFormat="1" ht="15" customHeight="1">
      <c r="A52" s="110"/>
      <c r="B52" s="110"/>
      <c r="C52" s="110">
        <v>3112</v>
      </c>
      <c r="D52" s="85" t="s">
        <v>1475</v>
      </c>
      <c r="E52" s="132"/>
      <c r="F52" s="132"/>
      <c r="G52" s="132"/>
      <c r="H52" s="132"/>
      <c r="I52" s="185" t="e">
        <f t="shared" si="0"/>
        <v>#DIV/0!</v>
      </c>
      <c r="J52" s="185" t="e">
        <f t="shared" si="1"/>
        <v>#DIV/0!</v>
      </c>
    </row>
    <row r="53" spans="1:10" s="115" customFormat="1" ht="15" customHeight="1">
      <c r="A53" s="110"/>
      <c r="B53" s="110"/>
      <c r="C53" s="110">
        <v>3121</v>
      </c>
      <c r="D53" s="85" t="s">
        <v>1294</v>
      </c>
      <c r="E53" s="132"/>
      <c r="F53" s="132"/>
      <c r="G53" s="132"/>
      <c r="H53" s="132"/>
      <c r="I53" s="185" t="e">
        <f t="shared" si="0"/>
        <v>#DIV/0!</v>
      </c>
      <c r="J53" s="185" t="e">
        <f t="shared" si="1"/>
        <v>#DIV/0!</v>
      </c>
    </row>
    <row r="54" spans="1:10" s="115" customFormat="1" ht="15" customHeight="1">
      <c r="A54" s="110"/>
      <c r="B54" s="110"/>
      <c r="C54" s="110">
        <v>3132</v>
      </c>
      <c r="D54" s="85" t="s">
        <v>1356</v>
      </c>
      <c r="E54" s="132">
        <v>2623.54</v>
      </c>
      <c r="F54" s="132">
        <v>1313</v>
      </c>
      <c r="G54" s="132">
        <v>2120</v>
      </c>
      <c r="H54" s="132">
        <v>2118.8000000000002</v>
      </c>
      <c r="I54" s="185">
        <f t="shared" si="0"/>
        <v>80.761109035882825</v>
      </c>
      <c r="J54" s="185">
        <f t="shared" si="1"/>
        <v>99.943396226415103</v>
      </c>
    </row>
    <row r="55" spans="1:10" s="115" customFormat="1" ht="15" customHeight="1">
      <c r="A55" s="110"/>
      <c r="B55" s="110"/>
      <c r="C55" s="110">
        <v>3133</v>
      </c>
      <c r="D55" s="85" t="s">
        <v>1398</v>
      </c>
      <c r="E55" s="132"/>
      <c r="F55" s="132">
        <v>0</v>
      </c>
      <c r="G55" s="132">
        <v>0</v>
      </c>
      <c r="H55" s="132"/>
      <c r="I55" s="185" t="e">
        <f t="shared" si="0"/>
        <v>#DIV/0!</v>
      </c>
      <c r="J55" s="185" t="e">
        <f t="shared" si="1"/>
        <v>#DIV/0!</v>
      </c>
    </row>
    <row r="56" spans="1:10" s="115" customFormat="1" ht="15" customHeight="1">
      <c r="A56" s="110"/>
      <c r="B56" s="128">
        <v>32</v>
      </c>
      <c r="C56" s="110"/>
      <c r="D56" s="128" t="s">
        <v>1323</v>
      </c>
      <c r="E56" s="111">
        <f>SUM(E57:E72)</f>
        <v>7752.77</v>
      </c>
      <c r="F56" s="111">
        <f>SUM(F57:F72)</f>
        <v>930</v>
      </c>
      <c r="G56" s="111">
        <f>SUM(G57:G72)</f>
        <v>3989</v>
      </c>
      <c r="H56" s="111">
        <f>SUM(H57:H72)</f>
        <v>3988.79</v>
      </c>
      <c r="I56" s="185">
        <f t="shared" si="0"/>
        <v>51.449868885572499</v>
      </c>
      <c r="J56" s="185">
        <f t="shared" si="1"/>
        <v>99.994735522687392</v>
      </c>
    </row>
    <row r="57" spans="1:10" s="115" customFormat="1" ht="15" customHeight="1">
      <c r="A57" s="110"/>
      <c r="B57" s="110"/>
      <c r="C57" s="110">
        <v>3211</v>
      </c>
      <c r="D57" s="85" t="s">
        <v>1264</v>
      </c>
      <c r="E57" s="132">
        <v>6942.38</v>
      </c>
      <c r="F57" s="132">
        <v>930</v>
      </c>
      <c r="G57" s="132">
        <v>3918</v>
      </c>
      <c r="H57" s="132">
        <v>3918.04</v>
      </c>
      <c r="I57" s="185">
        <f t="shared" si="0"/>
        <v>56.436553458612174</v>
      </c>
      <c r="J57" s="185">
        <f t="shared" si="1"/>
        <v>100.00102092904544</v>
      </c>
    </row>
    <row r="58" spans="1:10" s="115" customFormat="1" ht="15" customHeight="1">
      <c r="A58" s="110"/>
      <c r="B58" s="110"/>
      <c r="C58" s="110">
        <v>3212</v>
      </c>
      <c r="D58" s="85" t="s">
        <v>1265</v>
      </c>
      <c r="E58" s="132"/>
      <c r="F58" s="132">
        <v>0</v>
      </c>
      <c r="G58" s="132">
        <v>0</v>
      </c>
      <c r="H58" s="132"/>
      <c r="I58" s="185" t="e">
        <f t="shared" si="0"/>
        <v>#DIV/0!</v>
      </c>
      <c r="J58" s="185" t="e">
        <f t="shared" si="1"/>
        <v>#DIV/0!</v>
      </c>
    </row>
    <row r="59" spans="1:10" s="115" customFormat="1" ht="15" customHeight="1">
      <c r="A59" s="110"/>
      <c r="B59" s="110"/>
      <c r="C59" s="110">
        <v>3213</v>
      </c>
      <c r="D59" s="85" t="s">
        <v>1266</v>
      </c>
      <c r="E59" s="132">
        <v>810.39</v>
      </c>
      <c r="F59" s="132">
        <v>0</v>
      </c>
      <c r="G59" s="132">
        <v>0</v>
      </c>
      <c r="H59" s="132">
        <v>0</v>
      </c>
      <c r="I59" s="185">
        <f t="shared" si="0"/>
        <v>0</v>
      </c>
      <c r="J59" s="185" t="e">
        <f t="shared" si="1"/>
        <v>#DIV/0!</v>
      </c>
    </row>
    <row r="60" spans="1:10" s="115" customFormat="1" ht="15" customHeight="1">
      <c r="A60" s="110"/>
      <c r="B60" s="110"/>
      <c r="C60" s="110">
        <v>3221</v>
      </c>
      <c r="D60" s="85" t="s">
        <v>1267</v>
      </c>
      <c r="E60" s="132"/>
      <c r="F60" s="132">
        <v>0</v>
      </c>
      <c r="G60" s="132">
        <v>0</v>
      </c>
      <c r="H60" s="132"/>
      <c r="I60" s="185" t="e">
        <f t="shared" si="0"/>
        <v>#DIV/0!</v>
      </c>
      <c r="J60" s="185" t="e">
        <f t="shared" si="1"/>
        <v>#DIV/0!</v>
      </c>
    </row>
    <row r="61" spans="1:10" s="115" customFormat="1" ht="15" customHeight="1">
      <c r="A61" s="110"/>
      <c r="B61" s="110"/>
      <c r="C61" s="110">
        <v>3222</v>
      </c>
      <c r="D61" s="85" t="s">
        <v>1268</v>
      </c>
      <c r="E61" s="132"/>
      <c r="F61" s="132">
        <v>0</v>
      </c>
      <c r="G61" s="132">
        <v>0</v>
      </c>
      <c r="H61" s="132"/>
      <c r="I61" s="185" t="e">
        <f t="shared" si="0"/>
        <v>#DIV/0!</v>
      </c>
      <c r="J61" s="185" t="e">
        <f t="shared" si="1"/>
        <v>#DIV/0!</v>
      </c>
    </row>
    <row r="62" spans="1:10" s="115" customFormat="1" ht="15" customHeight="1">
      <c r="A62" s="110"/>
      <c r="B62" s="110"/>
      <c r="C62" s="110">
        <v>3223</v>
      </c>
      <c r="D62" s="85" t="s">
        <v>1269</v>
      </c>
      <c r="E62" s="132"/>
      <c r="F62" s="132">
        <v>0</v>
      </c>
      <c r="G62" s="132">
        <v>0</v>
      </c>
      <c r="H62" s="132"/>
      <c r="I62" s="185" t="e">
        <f t="shared" si="0"/>
        <v>#DIV/0!</v>
      </c>
      <c r="J62" s="185" t="e">
        <f t="shared" si="1"/>
        <v>#DIV/0!</v>
      </c>
    </row>
    <row r="63" spans="1:10" s="115" customFormat="1" ht="15" customHeight="1">
      <c r="A63" s="110"/>
      <c r="B63" s="110"/>
      <c r="C63" s="110">
        <v>3224</v>
      </c>
      <c r="D63" s="85" t="s">
        <v>1270</v>
      </c>
      <c r="E63" s="132"/>
      <c r="F63" s="132">
        <v>0</v>
      </c>
      <c r="G63" s="132">
        <v>0</v>
      </c>
      <c r="H63" s="132"/>
      <c r="I63" s="185" t="e">
        <f t="shared" si="0"/>
        <v>#DIV/0!</v>
      </c>
      <c r="J63" s="185" t="e">
        <f t="shared" si="1"/>
        <v>#DIV/0!</v>
      </c>
    </row>
    <row r="64" spans="1:10" s="115" customFormat="1" ht="15" customHeight="1">
      <c r="A64" s="110"/>
      <c r="B64" s="110"/>
      <c r="C64" s="110">
        <v>3231</v>
      </c>
      <c r="D64" s="85" t="s">
        <v>1272</v>
      </c>
      <c r="E64" s="132"/>
      <c r="F64" s="132">
        <v>0</v>
      </c>
      <c r="G64" s="132">
        <v>0</v>
      </c>
      <c r="H64" s="132"/>
      <c r="I64" s="185" t="e">
        <f t="shared" si="0"/>
        <v>#DIV/0!</v>
      </c>
      <c r="J64" s="185" t="e">
        <f t="shared" si="1"/>
        <v>#DIV/0!</v>
      </c>
    </row>
    <row r="65" spans="1:10" s="115" customFormat="1" ht="15" customHeight="1">
      <c r="A65" s="110"/>
      <c r="B65" s="110"/>
      <c r="C65" s="110">
        <v>3232</v>
      </c>
      <c r="D65" s="85" t="s">
        <v>1509</v>
      </c>
      <c r="E65" s="132">
        <v>0</v>
      </c>
      <c r="F65" s="132">
        <v>0</v>
      </c>
      <c r="G65" s="132">
        <v>0</v>
      </c>
      <c r="H65" s="132"/>
      <c r="I65" s="185" t="e">
        <f t="shared" si="0"/>
        <v>#DIV/0!</v>
      </c>
      <c r="J65" s="185" t="e">
        <f t="shared" si="1"/>
        <v>#DIV/0!</v>
      </c>
    </row>
    <row r="66" spans="1:10" s="115" customFormat="1" ht="15" customHeight="1">
      <c r="A66" s="110"/>
      <c r="B66" s="110"/>
      <c r="C66" s="110">
        <v>3233</v>
      </c>
      <c r="D66" s="85" t="s">
        <v>1274</v>
      </c>
      <c r="E66" s="132"/>
      <c r="F66" s="132">
        <v>0</v>
      </c>
      <c r="G66" s="132">
        <v>0</v>
      </c>
      <c r="H66" s="132"/>
      <c r="I66" s="185" t="e">
        <f t="shared" si="0"/>
        <v>#DIV/0!</v>
      </c>
      <c r="J66" s="185" t="e">
        <f t="shared" si="1"/>
        <v>#DIV/0!</v>
      </c>
    </row>
    <row r="67" spans="1:10" s="115" customFormat="1" ht="15" customHeight="1">
      <c r="A67" s="110"/>
      <c r="B67" s="110"/>
      <c r="C67" s="110">
        <v>3234</v>
      </c>
      <c r="D67" s="85" t="s">
        <v>1275</v>
      </c>
      <c r="E67" s="132"/>
      <c r="F67" s="132">
        <v>0</v>
      </c>
      <c r="G67" s="132">
        <v>0</v>
      </c>
      <c r="H67" s="132"/>
      <c r="I67" s="185" t="e">
        <f t="shared" si="0"/>
        <v>#DIV/0!</v>
      </c>
      <c r="J67" s="185" t="e">
        <f t="shared" si="1"/>
        <v>#DIV/0!</v>
      </c>
    </row>
    <row r="68" spans="1:10" s="115" customFormat="1" ht="15" customHeight="1">
      <c r="A68" s="110"/>
      <c r="B68" s="110"/>
      <c r="C68" s="110">
        <v>3235</v>
      </c>
      <c r="D68" s="85" t="s">
        <v>1276</v>
      </c>
      <c r="E68" s="132"/>
      <c r="F68" s="132">
        <v>0</v>
      </c>
      <c r="G68" s="132">
        <v>0</v>
      </c>
      <c r="H68" s="132"/>
      <c r="I68" s="185" t="e">
        <f t="shared" si="0"/>
        <v>#DIV/0!</v>
      </c>
      <c r="J68" s="185" t="e">
        <f t="shared" si="1"/>
        <v>#DIV/0!</v>
      </c>
    </row>
    <row r="69" spans="1:10" s="115" customFormat="1" ht="15" customHeight="1">
      <c r="A69" s="110"/>
      <c r="B69" s="110"/>
      <c r="C69" s="110">
        <v>3237</v>
      </c>
      <c r="D69" s="85" t="s">
        <v>1278</v>
      </c>
      <c r="E69" s="132"/>
      <c r="F69" s="132"/>
      <c r="G69" s="132"/>
      <c r="H69" s="132"/>
      <c r="I69" s="185" t="e">
        <f t="shared" si="0"/>
        <v>#DIV/0!</v>
      </c>
      <c r="J69" s="185" t="e">
        <f t="shared" si="1"/>
        <v>#DIV/0!</v>
      </c>
    </row>
    <row r="70" spans="1:10" s="115" customFormat="1" ht="15" customHeight="1">
      <c r="A70" s="110"/>
      <c r="B70" s="110"/>
      <c r="C70" s="110">
        <v>3239</v>
      </c>
      <c r="D70" s="85" t="s">
        <v>1280</v>
      </c>
      <c r="E70" s="132"/>
      <c r="F70" s="132">
        <v>0</v>
      </c>
      <c r="G70" s="132">
        <v>0</v>
      </c>
      <c r="H70" s="132"/>
      <c r="I70" s="185" t="e">
        <f t="shared" ref="I70:I133" si="8">H70/E70*100</f>
        <v>#DIV/0!</v>
      </c>
      <c r="J70" s="185" t="e">
        <f t="shared" ref="J70:J133" si="9">H70/G70*100</f>
        <v>#DIV/0!</v>
      </c>
    </row>
    <row r="71" spans="1:10" s="115" customFormat="1" ht="15" customHeight="1">
      <c r="A71" s="110"/>
      <c r="B71" s="110"/>
      <c r="C71" s="110">
        <v>3293</v>
      </c>
      <c r="D71" s="85" t="s">
        <v>1298</v>
      </c>
      <c r="E71" s="132"/>
      <c r="F71" s="132"/>
      <c r="G71" s="132">
        <v>71</v>
      </c>
      <c r="H71" s="132">
        <v>70.75</v>
      </c>
      <c r="I71" s="185" t="e">
        <f t="shared" si="8"/>
        <v>#DIV/0!</v>
      </c>
      <c r="J71" s="185">
        <f t="shared" si="9"/>
        <v>99.647887323943664</v>
      </c>
    </row>
    <row r="72" spans="1:10" s="115" customFormat="1" ht="15" customHeight="1">
      <c r="A72" s="110"/>
      <c r="B72" s="110"/>
      <c r="C72" s="110">
        <v>3295</v>
      </c>
      <c r="D72" s="85" t="s">
        <v>1284</v>
      </c>
      <c r="E72" s="132"/>
      <c r="F72" s="132">
        <v>0</v>
      </c>
      <c r="G72" s="132">
        <v>0</v>
      </c>
      <c r="H72" s="132"/>
      <c r="I72" s="185" t="e">
        <f t="shared" si="8"/>
        <v>#DIV/0!</v>
      </c>
      <c r="J72" s="185" t="e">
        <f t="shared" si="9"/>
        <v>#DIV/0!</v>
      </c>
    </row>
    <row r="73" spans="1:10" s="115" customFormat="1" ht="15" customHeight="1">
      <c r="A73" s="110"/>
      <c r="B73" s="128">
        <v>34</v>
      </c>
      <c r="C73" s="110"/>
      <c r="D73" s="128" t="s">
        <v>1343</v>
      </c>
      <c r="E73" s="111">
        <f>E74</f>
        <v>0</v>
      </c>
      <c r="F73" s="111">
        <f>F74</f>
        <v>0</v>
      </c>
      <c r="G73" s="111">
        <f>G74</f>
        <v>0</v>
      </c>
      <c r="H73" s="111">
        <f>H74</f>
        <v>0</v>
      </c>
      <c r="I73" s="185" t="e">
        <f t="shared" si="8"/>
        <v>#DIV/0!</v>
      </c>
      <c r="J73" s="185" t="e">
        <f t="shared" si="9"/>
        <v>#DIV/0!</v>
      </c>
    </row>
    <row r="74" spans="1:10" s="115" customFormat="1" ht="15.75" customHeight="1">
      <c r="A74" s="110"/>
      <c r="B74" s="110"/>
      <c r="C74" s="110">
        <v>3432</v>
      </c>
      <c r="D74" s="175" t="s">
        <v>1299</v>
      </c>
      <c r="E74" s="132"/>
      <c r="F74" s="132">
        <v>0</v>
      </c>
      <c r="G74" s="132">
        <v>0</v>
      </c>
      <c r="H74" s="132"/>
      <c r="I74" s="185" t="e">
        <f t="shared" si="8"/>
        <v>#DIV/0!</v>
      </c>
      <c r="J74" s="185" t="e">
        <f t="shared" si="9"/>
        <v>#DIV/0!</v>
      </c>
    </row>
    <row r="75" spans="1:10" s="115" customFormat="1" ht="15.75" customHeight="1">
      <c r="A75" s="110"/>
      <c r="B75" s="128">
        <v>35</v>
      </c>
      <c r="C75" s="110"/>
      <c r="D75" s="128" t="s">
        <v>1559</v>
      </c>
      <c r="E75" s="111">
        <f>E76</f>
        <v>0</v>
      </c>
      <c r="F75" s="111">
        <f>F76</f>
        <v>0</v>
      </c>
      <c r="G75" s="111">
        <f>G76</f>
        <v>0</v>
      </c>
      <c r="H75" s="111">
        <f>H76</f>
        <v>0</v>
      </c>
      <c r="I75" s="185" t="e">
        <f t="shared" si="8"/>
        <v>#DIV/0!</v>
      </c>
      <c r="J75" s="185" t="e">
        <f t="shared" si="9"/>
        <v>#DIV/0!</v>
      </c>
    </row>
    <row r="76" spans="1:10" s="115" customFormat="1" ht="15" customHeight="1">
      <c r="A76" s="110"/>
      <c r="B76" s="110"/>
      <c r="C76" s="110">
        <v>3531</v>
      </c>
      <c r="D76" s="85" t="s">
        <v>1537</v>
      </c>
      <c r="E76" s="132"/>
      <c r="F76" s="132">
        <v>0</v>
      </c>
      <c r="G76" s="132">
        <v>0</v>
      </c>
      <c r="H76" s="132"/>
      <c r="I76" s="185" t="e">
        <f t="shared" si="8"/>
        <v>#DIV/0!</v>
      </c>
      <c r="J76" s="185" t="e">
        <f t="shared" si="9"/>
        <v>#DIV/0!</v>
      </c>
    </row>
    <row r="77" spans="1:10" s="115" customFormat="1" ht="15" customHeight="1">
      <c r="A77" s="110"/>
      <c r="B77" s="128">
        <v>36</v>
      </c>
      <c r="C77" s="110"/>
      <c r="D77" s="128" t="s">
        <v>1391</v>
      </c>
      <c r="E77" s="111">
        <f>SUM(E78:E80)</f>
        <v>0</v>
      </c>
      <c r="F77" s="111">
        <f>SUM(F78:F80)</f>
        <v>0</v>
      </c>
      <c r="G77" s="111">
        <f>SUM(G78:G80)</f>
        <v>0</v>
      </c>
      <c r="H77" s="111">
        <f>SUM(H78:H80)</f>
        <v>0</v>
      </c>
      <c r="I77" s="185" t="e">
        <f t="shared" si="8"/>
        <v>#DIV/0!</v>
      </c>
      <c r="J77" s="185" t="e">
        <f t="shared" si="9"/>
        <v>#DIV/0!</v>
      </c>
    </row>
    <row r="78" spans="1:10" s="115" customFormat="1" ht="15" customHeight="1">
      <c r="A78" s="110"/>
      <c r="B78" s="110"/>
      <c r="C78" s="110">
        <v>3611</v>
      </c>
      <c r="D78" s="85" t="s">
        <v>1538</v>
      </c>
      <c r="E78" s="132"/>
      <c r="F78" s="132">
        <v>0</v>
      </c>
      <c r="G78" s="132">
        <v>0</v>
      </c>
      <c r="H78" s="132"/>
      <c r="I78" s="185" t="e">
        <f t="shared" si="8"/>
        <v>#DIV/0!</v>
      </c>
      <c r="J78" s="185" t="e">
        <f t="shared" si="9"/>
        <v>#DIV/0!</v>
      </c>
    </row>
    <row r="79" spans="1:10" s="115" customFormat="1" ht="15" customHeight="1">
      <c r="A79" s="110"/>
      <c r="B79" s="110"/>
      <c r="C79" s="110">
        <v>3693</v>
      </c>
      <c r="D79" s="85" t="s">
        <v>1552</v>
      </c>
      <c r="E79" s="132"/>
      <c r="F79" s="132">
        <v>0</v>
      </c>
      <c r="G79" s="132">
        <v>0</v>
      </c>
      <c r="H79" s="132"/>
      <c r="I79" s="185" t="e">
        <f t="shared" si="8"/>
        <v>#DIV/0!</v>
      </c>
      <c r="J79" s="185" t="e">
        <f t="shared" si="9"/>
        <v>#DIV/0!</v>
      </c>
    </row>
    <row r="80" spans="1:10" s="115" customFormat="1" ht="15" customHeight="1">
      <c r="A80" s="110"/>
      <c r="B80" s="110"/>
      <c r="C80" s="110">
        <v>3694</v>
      </c>
      <c r="D80" s="85" t="s">
        <v>1553</v>
      </c>
      <c r="E80" s="132"/>
      <c r="F80" s="132">
        <v>0</v>
      </c>
      <c r="G80" s="132">
        <v>0</v>
      </c>
      <c r="H80" s="132"/>
      <c r="I80" s="185" t="e">
        <f t="shared" si="8"/>
        <v>#DIV/0!</v>
      </c>
      <c r="J80" s="185" t="e">
        <f t="shared" si="9"/>
        <v>#DIV/0!</v>
      </c>
    </row>
    <row r="81" spans="1:10" s="115" customFormat="1" ht="15" customHeight="1">
      <c r="A81" s="110"/>
      <c r="B81" s="128">
        <v>38</v>
      </c>
      <c r="C81" s="110"/>
      <c r="D81" s="128" t="s">
        <v>1352</v>
      </c>
      <c r="E81" s="111">
        <f>E82</f>
        <v>0</v>
      </c>
      <c r="F81" s="111">
        <f>F82</f>
        <v>0</v>
      </c>
      <c r="G81" s="111">
        <f>G82</f>
        <v>0</v>
      </c>
      <c r="H81" s="111">
        <f>H82</f>
        <v>0</v>
      </c>
      <c r="I81" s="185" t="e">
        <f t="shared" si="8"/>
        <v>#DIV/0!</v>
      </c>
      <c r="J81" s="185" t="e">
        <f t="shared" si="9"/>
        <v>#DIV/0!</v>
      </c>
    </row>
    <row r="82" spans="1:10" s="115" customFormat="1" ht="15" customHeight="1">
      <c r="A82" s="110"/>
      <c r="B82" s="110"/>
      <c r="C82" s="110">
        <v>3813</v>
      </c>
      <c r="D82" s="85" t="s">
        <v>1539</v>
      </c>
      <c r="E82" s="132"/>
      <c r="F82" s="132">
        <v>0</v>
      </c>
      <c r="G82" s="132">
        <v>0</v>
      </c>
      <c r="H82" s="132"/>
      <c r="I82" s="185" t="e">
        <f t="shared" si="8"/>
        <v>#DIV/0!</v>
      </c>
      <c r="J82" s="185" t="e">
        <f t="shared" si="9"/>
        <v>#DIV/0!</v>
      </c>
    </row>
    <row r="83" spans="1:10" s="115" customFormat="1" ht="15" customHeight="1">
      <c r="A83" s="128">
        <v>4</v>
      </c>
      <c r="B83" s="110"/>
      <c r="C83" s="110"/>
      <c r="D83" s="128" t="s">
        <v>1345</v>
      </c>
      <c r="E83" s="111">
        <f>E84+E86</f>
        <v>0</v>
      </c>
      <c r="F83" s="111">
        <f>F84+F86</f>
        <v>0</v>
      </c>
      <c r="G83" s="111">
        <f>G84+G86</f>
        <v>0</v>
      </c>
      <c r="H83" s="111">
        <f>H84+H86</f>
        <v>0</v>
      </c>
      <c r="I83" s="185" t="e">
        <f t="shared" si="8"/>
        <v>#DIV/0!</v>
      </c>
      <c r="J83" s="185" t="e">
        <f t="shared" si="9"/>
        <v>#DIV/0!</v>
      </c>
    </row>
    <row r="84" spans="1:10" s="115" customFormat="1" ht="15" customHeight="1">
      <c r="A84" s="110"/>
      <c r="B84" s="128">
        <v>41</v>
      </c>
      <c r="C84" s="110"/>
      <c r="D84" s="128" t="s">
        <v>1355</v>
      </c>
      <c r="E84" s="111">
        <f>E85</f>
        <v>0</v>
      </c>
      <c r="F84" s="111">
        <f>F85</f>
        <v>0</v>
      </c>
      <c r="G84" s="111">
        <f>G85</f>
        <v>0</v>
      </c>
      <c r="H84" s="111">
        <f>H85</f>
        <v>0</v>
      </c>
      <c r="I84" s="185" t="e">
        <f t="shared" si="8"/>
        <v>#DIV/0!</v>
      </c>
      <c r="J84" s="185" t="e">
        <f t="shared" si="9"/>
        <v>#DIV/0!</v>
      </c>
    </row>
    <row r="85" spans="1:10" s="115" customFormat="1" ht="15" customHeight="1">
      <c r="A85" s="110"/>
      <c r="B85" s="110"/>
      <c r="C85" s="110">
        <v>4123</v>
      </c>
      <c r="D85" s="85" t="s">
        <v>1310</v>
      </c>
      <c r="E85" s="132"/>
      <c r="F85" s="132"/>
      <c r="G85" s="132"/>
      <c r="H85" s="132"/>
      <c r="I85" s="185" t="e">
        <f t="shared" si="8"/>
        <v>#DIV/0!</v>
      </c>
      <c r="J85" s="185" t="e">
        <f t="shared" si="9"/>
        <v>#DIV/0!</v>
      </c>
    </row>
    <row r="86" spans="1:10" s="115" customFormat="1" ht="12.6" customHeight="1">
      <c r="A86" s="110"/>
      <c r="B86" s="128">
        <v>42</v>
      </c>
      <c r="C86" s="110"/>
      <c r="D86" s="128" t="s">
        <v>1346</v>
      </c>
      <c r="E86" s="111">
        <f>SUM(E87:E88)</f>
        <v>0</v>
      </c>
      <c r="F86" s="111">
        <f>SUM(F87:F88)</f>
        <v>0</v>
      </c>
      <c r="G86" s="111">
        <f>SUM(G87:G88)</f>
        <v>0</v>
      </c>
      <c r="H86" s="111">
        <f>SUM(H87:H88)</f>
        <v>0</v>
      </c>
      <c r="I86" s="185" t="e">
        <f t="shared" si="8"/>
        <v>#DIV/0!</v>
      </c>
      <c r="J86" s="185" t="e">
        <f t="shared" si="9"/>
        <v>#DIV/0!</v>
      </c>
    </row>
    <row r="87" spans="1:10" s="115" customFormat="1" ht="12.6" customHeight="1">
      <c r="A87" s="110"/>
      <c r="B87" s="110"/>
      <c r="C87" s="110">
        <v>4221</v>
      </c>
      <c r="D87" s="85" t="s">
        <v>1287</v>
      </c>
      <c r="E87" s="132"/>
      <c r="F87" s="132">
        <v>0</v>
      </c>
      <c r="G87" s="132">
        <v>0</v>
      </c>
      <c r="H87" s="132"/>
      <c r="I87" s="185" t="e">
        <f t="shared" si="8"/>
        <v>#DIV/0!</v>
      </c>
      <c r="J87" s="185" t="e">
        <f t="shared" si="9"/>
        <v>#DIV/0!</v>
      </c>
    </row>
    <row r="88" spans="1:10" s="115" customFormat="1" ht="15" customHeight="1">
      <c r="A88" s="110"/>
      <c r="B88" s="110"/>
      <c r="C88" s="110">
        <v>4227</v>
      </c>
      <c r="D88" s="85" t="s">
        <v>1480</v>
      </c>
      <c r="E88" s="132"/>
      <c r="F88" s="132"/>
      <c r="G88" s="132"/>
      <c r="H88" s="132"/>
      <c r="I88" s="185" t="e">
        <f t="shared" si="8"/>
        <v>#DIV/0!</v>
      </c>
      <c r="J88" s="185" t="e">
        <f t="shared" si="9"/>
        <v>#DIV/0!</v>
      </c>
    </row>
    <row r="89" spans="1:10" s="115" customFormat="1" ht="15" customHeight="1">
      <c r="A89" s="321" t="s">
        <v>1673</v>
      </c>
      <c r="B89" s="334"/>
      <c r="C89" s="334"/>
      <c r="D89" s="335"/>
      <c r="E89" s="205">
        <f>E90+E114</f>
        <v>96187.29</v>
      </c>
      <c r="F89" s="205">
        <f t="shared" ref="F89:G89" si="10">F90+F114</f>
        <v>6990</v>
      </c>
      <c r="G89" s="205">
        <f t="shared" si="10"/>
        <v>14060</v>
      </c>
      <c r="H89" s="205">
        <f>H90+H114</f>
        <v>13951.630000000001</v>
      </c>
      <c r="I89" s="170">
        <f t="shared" si="8"/>
        <v>14.504650250568451</v>
      </c>
      <c r="J89" s="170">
        <f t="shared" si="9"/>
        <v>99.229231863442408</v>
      </c>
    </row>
    <row r="90" spans="1:10" s="115" customFormat="1" ht="15" customHeight="1">
      <c r="A90" s="128">
        <v>3</v>
      </c>
      <c r="B90" s="110"/>
      <c r="C90" s="53"/>
      <c r="D90" s="53" t="s">
        <v>1358</v>
      </c>
      <c r="E90" s="111">
        <f>E91+E97</f>
        <v>96187.29</v>
      </c>
      <c r="F90" s="111">
        <f t="shared" ref="F90" si="11">F91+F97</f>
        <v>6990</v>
      </c>
      <c r="G90" s="111">
        <f t="shared" ref="G90:H90" si="12">G91+G97</f>
        <v>13440</v>
      </c>
      <c r="H90" s="111">
        <f t="shared" si="12"/>
        <v>13339.130000000001</v>
      </c>
      <c r="I90" s="172">
        <f t="shared" si="8"/>
        <v>13.86787173232555</v>
      </c>
      <c r="J90" s="172">
        <f t="shared" si="9"/>
        <v>99.249479166666674</v>
      </c>
    </row>
    <row r="91" spans="1:10" s="115" customFormat="1" ht="15" customHeight="1">
      <c r="A91" s="110"/>
      <c r="B91" s="128">
        <v>31</v>
      </c>
      <c r="C91" s="53"/>
      <c r="D91" s="53" t="s">
        <v>1320</v>
      </c>
      <c r="E91" s="111">
        <f>SUM(E92:E96)</f>
        <v>86894.59</v>
      </c>
      <c r="F91" s="111">
        <f>SUM(F92:F96)</f>
        <v>0</v>
      </c>
      <c r="G91" s="111">
        <f>SUM(G92:G96)</f>
        <v>8140</v>
      </c>
      <c r="H91" s="111">
        <f>SUM(H92:H96)</f>
        <v>8053.14</v>
      </c>
      <c r="I91" s="172">
        <f t="shared" si="8"/>
        <v>9.2677116032194871</v>
      </c>
      <c r="J91" s="172">
        <f t="shared" si="9"/>
        <v>98.932923832923834</v>
      </c>
    </row>
    <row r="92" spans="1:10" s="115" customFormat="1" ht="15" customHeight="1">
      <c r="A92" s="110"/>
      <c r="B92" s="110"/>
      <c r="C92" s="110">
        <v>3111</v>
      </c>
      <c r="D92" s="85" t="s">
        <v>1397</v>
      </c>
      <c r="E92" s="132">
        <v>73846.33</v>
      </c>
      <c r="F92" s="132"/>
      <c r="G92" s="132">
        <v>7000</v>
      </c>
      <c r="H92" s="132">
        <v>6912.56</v>
      </c>
      <c r="I92" s="185">
        <f t="shared" si="8"/>
        <v>9.3607360040776584</v>
      </c>
      <c r="J92" s="185">
        <f t="shared" si="9"/>
        <v>98.750857142857157</v>
      </c>
    </row>
    <row r="93" spans="1:10" s="115" customFormat="1" ht="15" customHeight="1">
      <c r="A93" s="110"/>
      <c r="B93" s="110"/>
      <c r="C93" s="110">
        <v>3112</v>
      </c>
      <c r="D93" s="85" t="s">
        <v>1475</v>
      </c>
      <c r="E93" s="132"/>
      <c r="F93" s="132"/>
      <c r="G93" s="132"/>
      <c r="H93" s="132"/>
      <c r="I93" s="185" t="e">
        <f t="shared" si="8"/>
        <v>#DIV/0!</v>
      </c>
      <c r="J93" s="185" t="e">
        <f t="shared" si="9"/>
        <v>#DIV/0!</v>
      </c>
    </row>
    <row r="94" spans="1:10" s="115" customFormat="1" ht="15" customHeight="1">
      <c r="A94" s="110"/>
      <c r="B94" s="110"/>
      <c r="C94" s="110">
        <v>3121</v>
      </c>
      <c r="D94" s="85" t="s">
        <v>1294</v>
      </c>
      <c r="E94" s="132">
        <v>863.61</v>
      </c>
      <c r="F94" s="132"/>
      <c r="G94" s="132"/>
      <c r="H94" s="132"/>
      <c r="I94" s="185">
        <f t="shared" si="8"/>
        <v>0</v>
      </c>
      <c r="J94" s="185" t="e">
        <f t="shared" si="9"/>
        <v>#DIV/0!</v>
      </c>
    </row>
    <row r="95" spans="1:10" s="115" customFormat="1" ht="15" customHeight="1">
      <c r="A95" s="110"/>
      <c r="B95" s="110"/>
      <c r="C95" s="110">
        <v>3132</v>
      </c>
      <c r="D95" s="85" t="s">
        <v>1356</v>
      </c>
      <c r="E95" s="132">
        <v>12184.65</v>
      </c>
      <c r="F95" s="132"/>
      <c r="G95" s="132">
        <v>1140</v>
      </c>
      <c r="H95" s="132">
        <v>1140.58</v>
      </c>
      <c r="I95" s="185">
        <f t="shared" si="8"/>
        <v>9.3607941139056106</v>
      </c>
      <c r="J95" s="185">
        <f t="shared" si="9"/>
        <v>100.05087719298244</v>
      </c>
    </row>
    <row r="96" spans="1:10" s="115" customFormat="1" ht="15" customHeight="1">
      <c r="A96" s="110"/>
      <c r="B96" s="110"/>
      <c r="C96" s="110">
        <v>3133</v>
      </c>
      <c r="D96" s="85" t="s">
        <v>1398</v>
      </c>
      <c r="E96" s="132"/>
      <c r="F96" s="132">
        <v>0</v>
      </c>
      <c r="G96" s="132">
        <v>0</v>
      </c>
      <c r="H96" s="132"/>
      <c r="I96" s="185" t="e">
        <f t="shared" si="8"/>
        <v>#DIV/0!</v>
      </c>
      <c r="J96" s="185" t="e">
        <f t="shared" si="9"/>
        <v>#DIV/0!</v>
      </c>
    </row>
    <row r="97" spans="1:10" s="115" customFormat="1" ht="15" customHeight="1">
      <c r="A97" s="110"/>
      <c r="B97" s="128">
        <v>32</v>
      </c>
      <c r="C97" s="110"/>
      <c r="D97" s="128" t="s">
        <v>1323</v>
      </c>
      <c r="E97" s="111">
        <f>SUM(E98:E113)</f>
        <v>9292.7000000000007</v>
      </c>
      <c r="F97" s="111">
        <f>SUM(F98:F113)</f>
        <v>6990</v>
      </c>
      <c r="G97" s="111">
        <f>SUM(G98:G113)</f>
        <v>5300</v>
      </c>
      <c r="H97" s="111">
        <f>SUM(H98:H113)</f>
        <v>5285.99</v>
      </c>
      <c r="I97" s="185">
        <f t="shared" si="8"/>
        <v>56.883252445467946</v>
      </c>
      <c r="J97" s="185">
        <f t="shared" si="9"/>
        <v>99.735660377358485</v>
      </c>
    </row>
    <row r="98" spans="1:10" s="115" customFormat="1" ht="15" customHeight="1">
      <c r="A98" s="110"/>
      <c r="B98" s="110"/>
      <c r="C98" s="110">
        <v>3211</v>
      </c>
      <c r="D98" s="85" t="s">
        <v>1264</v>
      </c>
      <c r="E98" s="132">
        <v>4726.2700000000004</v>
      </c>
      <c r="F98" s="132"/>
      <c r="G98" s="132">
        <v>730</v>
      </c>
      <c r="H98" s="132">
        <v>722.84</v>
      </c>
      <c r="I98" s="185">
        <f t="shared" si="8"/>
        <v>15.294090265685201</v>
      </c>
      <c r="J98" s="185">
        <f t="shared" si="9"/>
        <v>99.019178082191786</v>
      </c>
    </row>
    <row r="99" spans="1:10" s="115" customFormat="1" ht="15" customHeight="1">
      <c r="A99" s="110"/>
      <c r="B99" s="110"/>
      <c r="C99" s="110">
        <v>3212</v>
      </c>
      <c r="D99" s="85" t="s">
        <v>1265</v>
      </c>
      <c r="E99" s="132">
        <v>948.06</v>
      </c>
      <c r="F99" s="132">
        <v>0</v>
      </c>
      <c r="G99" s="132">
        <v>40</v>
      </c>
      <c r="H99" s="132">
        <v>40.450000000000003</v>
      </c>
      <c r="I99" s="185">
        <f t="shared" si="8"/>
        <v>4.2666075986751899</v>
      </c>
      <c r="J99" s="185">
        <f t="shared" si="9"/>
        <v>101.125</v>
      </c>
    </row>
    <row r="100" spans="1:10" s="115" customFormat="1" ht="15" customHeight="1">
      <c r="A100" s="110"/>
      <c r="B100" s="110"/>
      <c r="C100" s="110">
        <v>3213</v>
      </c>
      <c r="D100" s="85" t="s">
        <v>1266</v>
      </c>
      <c r="E100" s="132">
        <v>1355.13</v>
      </c>
      <c r="F100" s="132">
        <v>0</v>
      </c>
      <c r="G100" s="132">
        <v>0</v>
      </c>
      <c r="H100" s="132"/>
      <c r="I100" s="185">
        <f t="shared" si="8"/>
        <v>0</v>
      </c>
      <c r="J100" s="185" t="e">
        <f t="shared" si="9"/>
        <v>#DIV/0!</v>
      </c>
    </row>
    <row r="101" spans="1:10" s="115" customFormat="1" ht="15" customHeight="1">
      <c r="A101" s="110"/>
      <c r="B101" s="110"/>
      <c r="C101" s="110">
        <v>3221</v>
      </c>
      <c r="D101" s="85" t="s">
        <v>1267</v>
      </c>
      <c r="E101" s="132"/>
      <c r="F101" s="132">
        <v>0</v>
      </c>
      <c r="G101" s="132">
        <v>0</v>
      </c>
      <c r="H101" s="132"/>
      <c r="I101" s="185" t="e">
        <f t="shared" si="8"/>
        <v>#DIV/0!</v>
      </c>
      <c r="J101" s="185" t="e">
        <f t="shared" si="9"/>
        <v>#DIV/0!</v>
      </c>
    </row>
    <row r="102" spans="1:10" s="115" customFormat="1" ht="15" customHeight="1">
      <c r="A102" s="110"/>
      <c r="B102" s="110"/>
      <c r="C102" s="110">
        <v>3222</v>
      </c>
      <c r="D102" s="85" t="s">
        <v>1268</v>
      </c>
      <c r="E102" s="132"/>
      <c r="F102" s="132">
        <v>0</v>
      </c>
      <c r="G102" s="132">
        <v>0</v>
      </c>
      <c r="H102" s="132"/>
      <c r="I102" s="185" t="e">
        <f t="shared" si="8"/>
        <v>#DIV/0!</v>
      </c>
      <c r="J102" s="185" t="e">
        <f t="shared" si="9"/>
        <v>#DIV/0!</v>
      </c>
    </row>
    <row r="103" spans="1:10" s="115" customFormat="1" ht="15" customHeight="1">
      <c r="A103" s="110"/>
      <c r="B103" s="110"/>
      <c r="C103" s="110">
        <v>3223</v>
      </c>
      <c r="D103" s="85" t="s">
        <v>1269</v>
      </c>
      <c r="E103" s="132"/>
      <c r="F103" s="132">
        <v>0</v>
      </c>
      <c r="G103" s="132">
        <v>0</v>
      </c>
      <c r="H103" s="132"/>
      <c r="I103" s="185" t="e">
        <f t="shared" si="8"/>
        <v>#DIV/0!</v>
      </c>
      <c r="J103" s="185" t="e">
        <f t="shared" si="9"/>
        <v>#DIV/0!</v>
      </c>
    </row>
    <row r="104" spans="1:10" s="115" customFormat="1" ht="15" customHeight="1">
      <c r="A104" s="110"/>
      <c r="B104" s="110"/>
      <c r="C104" s="110">
        <v>3224</v>
      </c>
      <c r="D104" s="85" t="s">
        <v>1270</v>
      </c>
      <c r="E104" s="132"/>
      <c r="F104" s="132">
        <v>0</v>
      </c>
      <c r="G104" s="132">
        <v>0</v>
      </c>
      <c r="H104" s="132"/>
      <c r="I104" s="185" t="e">
        <f t="shared" si="8"/>
        <v>#DIV/0!</v>
      </c>
      <c r="J104" s="185" t="e">
        <f t="shared" si="9"/>
        <v>#DIV/0!</v>
      </c>
    </row>
    <row r="105" spans="1:10" s="115" customFormat="1" ht="15" customHeight="1">
      <c r="A105" s="110"/>
      <c r="B105" s="110"/>
      <c r="C105" s="110">
        <v>3231</v>
      </c>
      <c r="D105" s="85" t="s">
        <v>1272</v>
      </c>
      <c r="E105" s="132"/>
      <c r="F105" s="132">
        <v>0</v>
      </c>
      <c r="G105" s="132">
        <v>0</v>
      </c>
      <c r="H105" s="132"/>
      <c r="I105" s="185" t="e">
        <f t="shared" si="8"/>
        <v>#DIV/0!</v>
      </c>
      <c r="J105" s="185" t="e">
        <f t="shared" si="9"/>
        <v>#DIV/0!</v>
      </c>
    </row>
    <row r="106" spans="1:10" s="115" customFormat="1" ht="15" customHeight="1">
      <c r="A106" s="110"/>
      <c r="B106" s="110"/>
      <c r="C106" s="110">
        <v>3232</v>
      </c>
      <c r="D106" s="85" t="s">
        <v>1509</v>
      </c>
      <c r="E106" s="132">
        <v>0</v>
      </c>
      <c r="F106" s="132">
        <v>0</v>
      </c>
      <c r="G106" s="132">
        <v>0</v>
      </c>
      <c r="H106" s="132"/>
      <c r="I106" s="185" t="e">
        <f t="shared" si="8"/>
        <v>#DIV/0!</v>
      </c>
      <c r="J106" s="185" t="e">
        <f t="shared" si="9"/>
        <v>#DIV/0!</v>
      </c>
    </row>
    <row r="107" spans="1:10" s="115" customFormat="1" ht="15" customHeight="1">
      <c r="A107" s="110"/>
      <c r="B107" s="110"/>
      <c r="C107" s="110">
        <v>3233</v>
      </c>
      <c r="D107" s="85" t="s">
        <v>1274</v>
      </c>
      <c r="E107" s="132"/>
      <c r="F107" s="132">
        <v>0</v>
      </c>
      <c r="G107" s="132">
        <v>0</v>
      </c>
      <c r="H107" s="132"/>
      <c r="I107" s="185" t="e">
        <f t="shared" si="8"/>
        <v>#DIV/0!</v>
      </c>
      <c r="J107" s="185" t="e">
        <f t="shared" si="9"/>
        <v>#DIV/0!</v>
      </c>
    </row>
    <row r="108" spans="1:10" s="115" customFormat="1" ht="15" customHeight="1">
      <c r="A108" s="110"/>
      <c r="B108" s="110"/>
      <c r="C108" s="110">
        <v>3234</v>
      </c>
      <c r="D108" s="85" t="s">
        <v>1275</v>
      </c>
      <c r="E108" s="132"/>
      <c r="F108" s="132">
        <v>0</v>
      </c>
      <c r="G108" s="132">
        <v>0</v>
      </c>
      <c r="H108" s="132"/>
      <c r="I108" s="185" t="e">
        <f t="shared" si="8"/>
        <v>#DIV/0!</v>
      </c>
      <c r="J108" s="185" t="e">
        <f t="shared" si="9"/>
        <v>#DIV/0!</v>
      </c>
    </row>
    <row r="109" spans="1:10" s="115" customFormat="1" ht="15" customHeight="1">
      <c r="A109" s="110"/>
      <c r="B109" s="110"/>
      <c r="C109" s="110">
        <v>3235</v>
      </c>
      <c r="D109" s="85" t="s">
        <v>1276</v>
      </c>
      <c r="E109" s="132"/>
      <c r="F109" s="132">
        <v>0</v>
      </c>
      <c r="G109" s="132">
        <v>0</v>
      </c>
      <c r="H109" s="132"/>
      <c r="I109" s="185" t="e">
        <f t="shared" si="8"/>
        <v>#DIV/0!</v>
      </c>
      <c r="J109" s="185" t="e">
        <f t="shared" si="9"/>
        <v>#DIV/0!</v>
      </c>
    </row>
    <row r="110" spans="1:10" s="115" customFormat="1" ht="15" customHeight="1">
      <c r="A110" s="110"/>
      <c r="B110" s="110"/>
      <c r="C110" s="110">
        <v>3237</v>
      </c>
      <c r="D110" s="85" t="s">
        <v>1278</v>
      </c>
      <c r="E110" s="132">
        <v>2263.2399999999998</v>
      </c>
      <c r="F110" s="132">
        <v>1990</v>
      </c>
      <c r="G110" s="132"/>
      <c r="H110" s="132"/>
      <c r="I110" s="185">
        <f t="shared" si="8"/>
        <v>0</v>
      </c>
      <c r="J110" s="185" t="e">
        <f t="shared" si="9"/>
        <v>#DIV/0!</v>
      </c>
    </row>
    <row r="111" spans="1:10" s="115" customFormat="1" ht="15" customHeight="1">
      <c r="A111" s="110"/>
      <c r="B111" s="110"/>
      <c r="C111" s="110">
        <v>3239</v>
      </c>
      <c r="D111" s="85" t="s">
        <v>1280</v>
      </c>
      <c r="E111" s="132"/>
      <c r="F111" s="132">
        <v>0</v>
      </c>
      <c r="G111" s="132">
        <v>0</v>
      </c>
      <c r="H111" s="132"/>
      <c r="I111" s="185" t="e">
        <f t="shared" si="8"/>
        <v>#DIV/0!</v>
      </c>
      <c r="J111" s="185" t="e">
        <f t="shared" si="9"/>
        <v>#DIV/0!</v>
      </c>
    </row>
    <row r="112" spans="1:10" s="115" customFormat="1" ht="15" customHeight="1">
      <c r="A112" s="110"/>
      <c r="B112" s="110"/>
      <c r="C112" s="110">
        <v>3293</v>
      </c>
      <c r="D112" s="85" t="s">
        <v>1298</v>
      </c>
      <c r="E112" s="132"/>
      <c r="F112" s="132">
        <v>5000</v>
      </c>
      <c r="G112" s="132">
        <v>4530</v>
      </c>
      <c r="H112" s="132">
        <v>4522.7</v>
      </c>
      <c r="I112" s="185" t="e">
        <f t="shared" si="8"/>
        <v>#DIV/0!</v>
      </c>
      <c r="J112" s="185">
        <f t="shared" si="9"/>
        <v>99.838852097130243</v>
      </c>
    </row>
    <row r="113" spans="1:10" s="115" customFormat="1" ht="15" customHeight="1">
      <c r="A113" s="110"/>
      <c r="B113" s="110"/>
      <c r="C113" s="110">
        <v>3295</v>
      </c>
      <c r="D113" s="85" t="s">
        <v>1284</v>
      </c>
      <c r="E113" s="132"/>
      <c r="F113" s="132">
        <v>0</v>
      </c>
      <c r="G113" s="132">
        <v>0</v>
      </c>
      <c r="H113" s="132"/>
      <c r="I113" s="185" t="e">
        <f t="shared" si="8"/>
        <v>#DIV/0!</v>
      </c>
      <c r="J113" s="185" t="e">
        <f t="shared" si="9"/>
        <v>#DIV/0!</v>
      </c>
    </row>
    <row r="114" spans="1:10" s="115" customFormat="1" ht="15" customHeight="1">
      <c r="A114" s="128">
        <v>4</v>
      </c>
      <c r="B114" s="110"/>
      <c r="C114" s="110"/>
      <c r="D114" s="128" t="s">
        <v>1345</v>
      </c>
      <c r="E114" s="111">
        <f>E115+E117</f>
        <v>0</v>
      </c>
      <c r="F114" s="111">
        <f>F115+F117</f>
        <v>0</v>
      </c>
      <c r="G114" s="111">
        <f>G115+G117</f>
        <v>620</v>
      </c>
      <c r="H114" s="111">
        <f>H115+H117</f>
        <v>612.5</v>
      </c>
      <c r="I114" s="185" t="e">
        <f t="shared" si="8"/>
        <v>#DIV/0!</v>
      </c>
      <c r="J114" s="185">
        <f t="shared" si="9"/>
        <v>98.790322580645167</v>
      </c>
    </row>
    <row r="115" spans="1:10" s="115" customFormat="1" ht="15" customHeight="1">
      <c r="A115" s="110"/>
      <c r="B115" s="128">
        <v>41</v>
      </c>
      <c r="C115" s="110"/>
      <c r="D115" s="128" t="s">
        <v>1355</v>
      </c>
      <c r="E115" s="111">
        <f>E116</f>
        <v>0</v>
      </c>
      <c r="F115" s="111">
        <f>F116</f>
        <v>0</v>
      </c>
      <c r="G115" s="111">
        <f>G116</f>
        <v>0</v>
      </c>
      <c r="H115" s="111">
        <f>H116</f>
        <v>0</v>
      </c>
      <c r="I115" s="185" t="e">
        <f t="shared" si="8"/>
        <v>#DIV/0!</v>
      </c>
      <c r="J115" s="185" t="e">
        <f t="shared" si="9"/>
        <v>#DIV/0!</v>
      </c>
    </row>
    <row r="116" spans="1:10" s="115" customFormat="1" ht="15" customHeight="1">
      <c r="A116" s="110"/>
      <c r="B116" s="110"/>
      <c r="C116" s="110">
        <v>4123</v>
      </c>
      <c r="D116" s="85" t="s">
        <v>1310</v>
      </c>
      <c r="E116" s="132"/>
      <c r="F116" s="132"/>
      <c r="G116" s="132"/>
      <c r="H116" s="132"/>
      <c r="I116" s="185" t="e">
        <f t="shared" si="8"/>
        <v>#DIV/0!</v>
      </c>
      <c r="J116" s="185" t="e">
        <f t="shared" si="9"/>
        <v>#DIV/0!</v>
      </c>
    </row>
    <row r="117" spans="1:10" s="115" customFormat="1" ht="12.6" customHeight="1">
      <c r="A117" s="110"/>
      <c r="B117" s="128">
        <v>42</v>
      </c>
      <c r="C117" s="110"/>
      <c r="D117" s="128" t="s">
        <v>1346</v>
      </c>
      <c r="E117" s="111">
        <f>SUM(E118:E119)</f>
        <v>0</v>
      </c>
      <c r="F117" s="111">
        <f>SUM(F118:F119)</f>
        <v>0</v>
      </c>
      <c r="G117" s="111">
        <f>SUM(G118:G119)</f>
        <v>620</v>
      </c>
      <c r="H117" s="111">
        <f>SUM(H118:H119)</f>
        <v>612.5</v>
      </c>
      <c r="I117" s="185" t="e">
        <f t="shared" si="8"/>
        <v>#DIV/0!</v>
      </c>
      <c r="J117" s="185">
        <f t="shared" si="9"/>
        <v>98.790322580645167</v>
      </c>
    </row>
    <row r="118" spans="1:10" s="115" customFormat="1" ht="12.6" customHeight="1">
      <c r="A118" s="110"/>
      <c r="B118" s="110"/>
      <c r="C118" s="110">
        <v>4221</v>
      </c>
      <c r="D118" s="85" t="s">
        <v>1287</v>
      </c>
      <c r="E118" s="132"/>
      <c r="F118" s="132">
        <v>0</v>
      </c>
      <c r="G118" s="132">
        <v>620</v>
      </c>
      <c r="H118" s="132">
        <v>612.5</v>
      </c>
      <c r="I118" s="185" t="e">
        <f t="shared" si="8"/>
        <v>#DIV/0!</v>
      </c>
      <c r="J118" s="185">
        <f t="shared" si="9"/>
        <v>98.790322580645167</v>
      </c>
    </row>
    <row r="119" spans="1:10" s="115" customFormat="1" ht="15" customHeight="1">
      <c r="A119" s="110"/>
      <c r="B119" s="110"/>
      <c r="C119" s="110">
        <v>4227</v>
      </c>
      <c r="D119" s="85" t="s">
        <v>1480</v>
      </c>
      <c r="E119" s="132"/>
      <c r="F119" s="132"/>
      <c r="G119" s="132"/>
      <c r="H119" s="132"/>
      <c r="I119" s="185" t="e">
        <f t="shared" si="8"/>
        <v>#DIV/0!</v>
      </c>
      <c r="J119" s="185" t="e">
        <f t="shared" si="9"/>
        <v>#DIV/0!</v>
      </c>
    </row>
    <row r="120" spans="1:10" s="115" customFormat="1" ht="15" customHeight="1">
      <c r="A120" s="321" t="s">
        <v>1674</v>
      </c>
      <c r="B120" s="334"/>
      <c r="C120" s="334"/>
      <c r="D120" s="335"/>
      <c r="E120" s="205">
        <f>E121</f>
        <v>73918.479999999981</v>
      </c>
      <c r="F120" s="205">
        <f t="shared" ref="F120:G120" si="13">F121</f>
        <v>10550</v>
      </c>
      <c r="G120" s="205">
        <f t="shared" si="13"/>
        <v>12102</v>
      </c>
      <c r="H120" s="205">
        <f>H121</f>
        <v>12085.18</v>
      </c>
      <c r="I120" s="170">
        <f t="shared" si="8"/>
        <v>16.349335105375548</v>
      </c>
      <c r="J120" s="170">
        <f t="shared" si="9"/>
        <v>99.86101470831268</v>
      </c>
    </row>
    <row r="121" spans="1:10" s="115" customFormat="1" ht="15" customHeight="1">
      <c r="A121" s="128">
        <v>3</v>
      </c>
      <c r="B121" s="110"/>
      <c r="C121" s="53"/>
      <c r="D121" s="53" t="s">
        <v>1358</v>
      </c>
      <c r="E121" s="111">
        <f>E122+E128</f>
        <v>73918.479999999981</v>
      </c>
      <c r="F121" s="111">
        <f t="shared" ref="F121:G121" si="14">F122+F128</f>
        <v>10550</v>
      </c>
      <c r="G121" s="111">
        <f t="shared" si="14"/>
        <v>12102</v>
      </c>
      <c r="H121" s="111">
        <f t="shared" ref="H121" si="15">H122+H128</f>
        <v>12085.18</v>
      </c>
      <c r="I121" s="172">
        <f t="shared" si="8"/>
        <v>16.349335105375548</v>
      </c>
      <c r="J121" s="172">
        <f t="shared" si="9"/>
        <v>99.86101470831268</v>
      </c>
    </row>
    <row r="122" spans="1:10" s="115" customFormat="1" ht="15" customHeight="1">
      <c r="A122" s="110"/>
      <c r="B122" s="128">
        <v>31</v>
      </c>
      <c r="C122" s="53"/>
      <c r="D122" s="53" t="s">
        <v>1320</v>
      </c>
      <c r="E122" s="111">
        <f>SUM(E123:E127)</f>
        <v>50808.05999999999</v>
      </c>
      <c r="F122" s="111">
        <f>SUM(F123:F127)</f>
        <v>10550</v>
      </c>
      <c r="G122" s="111">
        <f>SUM(G123:G127)</f>
        <v>10307</v>
      </c>
      <c r="H122" s="111">
        <f>SUM(H123:H127)</f>
        <v>10289.66</v>
      </c>
      <c r="I122" s="172">
        <f t="shared" si="8"/>
        <v>20.252023005798687</v>
      </c>
      <c r="J122" s="172">
        <f t="shared" si="9"/>
        <v>99.831764820025228</v>
      </c>
    </row>
    <row r="123" spans="1:10" s="115" customFormat="1" ht="15" customHeight="1">
      <c r="A123" s="110"/>
      <c r="B123" s="110"/>
      <c r="C123" s="110">
        <v>3111</v>
      </c>
      <c r="D123" s="85" t="s">
        <v>1397</v>
      </c>
      <c r="E123" s="132">
        <v>43241.84</v>
      </c>
      <c r="F123" s="132">
        <v>8810</v>
      </c>
      <c r="G123" s="132">
        <v>8850</v>
      </c>
      <c r="H123" s="132">
        <v>8832.34</v>
      </c>
      <c r="I123" s="185">
        <f t="shared" si="8"/>
        <v>20.425449055821861</v>
      </c>
      <c r="J123" s="185">
        <f t="shared" si="9"/>
        <v>99.800451977401124</v>
      </c>
    </row>
    <row r="124" spans="1:10" s="115" customFormat="1" ht="15" customHeight="1">
      <c r="A124" s="110"/>
      <c r="B124" s="110"/>
      <c r="C124" s="110">
        <v>3112</v>
      </c>
      <c r="D124" s="85" t="s">
        <v>1475</v>
      </c>
      <c r="E124" s="132"/>
      <c r="F124" s="132"/>
      <c r="G124" s="132"/>
      <c r="H124" s="132"/>
      <c r="I124" s="185" t="e">
        <f t="shared" si="8"/>
        <v>#DIV/0!</v>
      </c>
      <c r="J124" s="185" t="e">
        <f t="shared" si="9"/>
        <v>#DIV/0!</v>
      </c>
    </row>
    <row r="125" spans="1:10" s="115" customFormat="1" ht="15" customHeight="1">
      <c r="A125" s="110"/>
      <c r="B125" s="110"/>
      <c r="C125" s="110">
        <v>3121</v>
      </c>
      <c r="D125" s="85" t="s">
        <v>1294</v>
      </c>
      <c r="E125" s="132">
        <v>431.34</v>
      </c>
      <c r="F125" s="132"/>
      <c r="G125" s="132"/>
      <c r="H125" s="132"/>
      <c r="I125" s="185">
        <f t="shared" si="8"/>
        <v>0</v>
      </c>
      <c r="J125" s="185" t="e">
        <f t="shared" si="9"/>
        <v>#DIV/0!</v>
      </c>
    </row>
    <row r="126" spans="1:10" s="115" customFormat="1" ht="15" customHeight="1">
      <c r="A126" s="110"/>
      <c r="B126" s="110"/>
      <c r="C126" s="110">
        <v>3132</v>
      </c>
      <c r="D126" s="85" t="s">
        <v>1356</v>
      </c>
      <c r="E126" s="132">
        <v>7134.88</v>
      </c>
      <c r="F126" s="132">
        <v>1740</v>
      </c>
      <c r="G126" s="132">
        <v>1457</v>
      </c>
      <c r="H126" s="132">
        <v>1457.32</v>
      </c>
      <c r="I126" s="185">
        <f t="shared" si="8"/>
        <v>20.425290964949657</v>
      </c>
      <c r="J126" s="185">
        <f t="shared" si="9"/>
        <v>100.02196293754288</v>
      </c>
    </row>
    <row r="127" spans="1:10" s="115" customFormat="1" ht="15" customHeight="1">
      <c r="A127" s="110"/>
      <c r="B127" s="110"/>
      <c r="C127" s="110">
        <v>3133</v>
      </c>
      <c r="D127" s="85" t="s">
        <v>1398</v>
      </c>
      <c r="E127" s="132"/>
      <c r="F127" s="132">
        <v>0</v>
      </c>
      <c r="G127" s="132">
        <v>0</v>
      </c>
      <c r="H127" s="132"/>
      <c r="I127" s="185" t="e">
        <f t="shared" si="8"/>
        <v>#DIV/0!</v>
      </c>
      <c r="J127" s="185" t="e">
        <f t="shared" si="9"/>
        <v>#DIV/0!</v>
      </c>
    </row>
    <row r="128" spans="1:10" s="115" customFormat="1" ht="15" customHeight="1">
      <c r="A128" s="110"/>
      <c r="B128" s="128">
        <v>32</v>
      </c>
      <c r="C128" s="110"/>
      <c r="D128" s="128" t="s">
        <v>1323</v>
      </c>
      <c r="E128" s="111">
        <f>SUM(E129:E144)</f>
        <v>23110.42</v>
      </c>
      <c r="F128" s="111">
        <f>SUM(F129:F144)</f>
        <v>0</v>
      </c>
      <c r="G128" s="111">
        <f>SUM(G129:G144)</f>
        <v>1795</v>
      </c>
      <c r="H128" s="111">
        <f>SUM(H129:H144)</f>
        <v>1795.52</v>
      </c>
      <c r="I128" s="185">
        <f t="shared" si="8"/>
        <v>7.7693092553056164</v>
      </c>
      <c r="J128" s="185">
        <f t="shared" si="9"/>
        <v>100.02896935933148</v>
      </c>
    </row>
    <row r="129" spans="1:10" s="115" customFormat="1" ht="15" customHeight="1">
      <c r="A129" s="110"/>
      <c r="B129" s="110"/>
      <c r="C129" s="110">
        <v>3211</v>
      </c>
      <c r="D129" s="85" t="s">
        <v>1264</v>
      </c>
      <c r="E129" s="132">
        <v>1729.61</v>
      </c>
      <c r="F129" s="132"/>
      <c r="G129" s="132">
        <v>1395</v>
      </c>
      <c r="H129" s="132">
        <v>1395.46</v>
      </c>
      <c r="I129" s="185">
        <f t="shared" si="8"/>
        <v>80.680615861379152</v>
      </c>
      <c r="J129" s="185">
        <f t="shared" si="9"/>
        <v>100.03297491039427</v>
      </c>
    </row>
    <row r="130" spans="1:10" s="115" customFormat="1" ht="15" customHeight="1">
      <c r="A130" s="110"/>
      <c r="B130" s="110"/>
      <c r="C130" s="110">
        <v>3212</v>
      </c>
      <c r="D130" s="85" t="s">
        <v>1265</v>
      </c>
      <c r="E130" s="132"/>
      <c r="F130" s="132">
        <v>0</v>
      </c>
      <c r="G130" s="132">
        <v>0</v>
      </c>
      <c r="H130" s="132"/>
      <c r="I130" s="185" t="e">
        <f t="shared" si="8"/>
        <v>#DIV/0!</v>
      </c>
      <c r="J130" s="185" t="e">
        <f t="shared" si="9"/>
        <v>#DIV/0!</v>
      </c>
    </row>
    <row r="131" spans="1:10" s="115" customFormat="1" ht="15" customHeight="1">
      <c r="A131" s="110"/>
      <c r="B131" s="110"/>
      <c r="C131" s="110">
        <v>3213</v>
      </c>
      <c r="D131" s="85" t="s">
        <v>1266</v>
      </c>
      <c r="E131" s="132"/>
      <c r="F131" s="132">
        <v>0</v>
      </c>
      <c r="G131" s="132">
        <v>0</v>
      </c>
      <c r="H131" s="132">
        <v>138.97999999999999</v>
      </c>
      <c r="I131" s="185" t="e">
        <f t="shared" si="8"/>
        <v>#DIV/0!</v>
      </c>
      <c r="J131" s="185" t="e">
        <f t="shared" si="9"/>
        <v>#DIV/0!</v>
      </c>
    </row>
    <row r="132" spans="1:10" s="115" customFormat="1" ht="15" customHeight="1">
      <c r="A132" s="110"/>
      <c r="B132" s="110"/>
      <c r="C132" s="110">
        <v>3221</v>
      </c>
      <c r="D132" s="85" t="s">
        <v>1267</v>
      </c>
      <c r="E132" s="132">
        <v>62.21</v>
      </c>
      <c r="F132" s="132">
        <v>0</v>
      </c>
      <c r="G132" s="132">
        <v>140</v>
      </c>
      <c r="H132" s="132"/>
      <c r="I132" s="185">
        <f t="shared" si="8"/>
        <v>0</v>
      </c>
      <c r="J132" s="185">
        <f t="shared" si="9"/>
        <v>0</v>
      </c>
    </row>
    <row r="133" spans="1:10" s="115" customFormat="1" ht="15" customHeight="1">
      <c r="A133" s="110"/>
      <c r="B133" s="110"/>
      <c r="C133" s="110">
        <v>3222</v>
      </c>
      <c r="D133" s="85" t="s">
        <v>1268</v>
      </c>
      <c r="E133" s="132"/>
      <c r="F133" s="132">
        <v>0</v>
      </c>
      <c r="G133" s="132">
        <v>0</v>
      </c>
      <c r="H133" s="132"/>
      <c r="I133" s="185" t="e">
        <f t="shared" si="8"/>
        <v>#DIV/0!</v>
      </c>
      <c r="J133" s="185" t="e">
        <f t="shared" si="9"/>
        <v>#DIV/0!</v>
      </c>
    </row>
    <row r="134" spans="1:10" s="115" customFormat="1" ht="15" customHeight="1">
      <c r="A134" s="110"/>
      <c r="B134" s="110"/>
      <c r="C134" s="110">
        <v>3223</v>
      </c>
      <c r="D134" s="85" t="s">
        <v>1269</v>
      </c>
      <c r="E134" s="132"/>
      <c r="F134" s="132">
        <v>0</v>
      </c>
      <c r="G134" s="132">
        <v>0</v>
      </c>
      <c r="H134" s="132"/>
      <c r="I134" s="185" t="e">
        <f t="shared" ref="I134:I197" si="16">H134/E134*100</f>
        <v>#DIV/0!</v>
      </c>
      <c r="J134" s="185" t="e">
        <f t="shared" ref="J134:J197" si="17">H134/G134*100</f>
        <v>#DIV/0!</v>
      </c>
    </row>
    <row r="135" spans="1:10" s="115" customFormat="1" ht="15" customHeight="1">
      <c r="A135" s="110"/>
      <c r="B135" s="110"/>
      <c r="C135" s="110">
        <v>3224</v>
      </c>
      <c r="D135" s="85" t="s">
        <v>1270</v>
      </c>
      <c r="E135" s="132"/>
      <c r="F135" s="132">
        <v>0</v>
      </c>
      <c r="G135" s="132">
        <v>0</v>
      </c>
      <c r="H135" s="132"/>
      <c r="I135" s="185" t="e">
        <f t="shared" si="16"/>
        <v>#DIV/0!</v>
      </c>
      <c r="J135" s="185" t="e">
        <f t="shared" si="17"/>
        <v>#DIV/0!</v>
      </c>
    </row>
    <row r="136" spans="1:10" s="115" customFormat="1" ht="15" customHeight="1">
      <c r="A136" s="110"/>
      <c r="B136" s="110"/>
      <c r="C136" s="110">
        <v>3231</v>
      </c>
      <c r="D136" s="85" t="s">
        <v>1272</v>
      </c>
      <c r="E136" s="132"/>
      <c r="F136" s="132">
        <v>0</v>
      </c>
      <c r="G136" s="132">
        <v>0</v>
      </c>
      <c r="H136" s="132"/>
      <c r="I136" s="185" t="e">
        <f t="shared" si="16"/>
        <v>#DIV/0!</v>
      </c>
      <c r="J136" s="185" t="e">
        <f t="shared" si="17"/>
        <v>#DIV/0!</v>
      </c>
    </row>
    <row r="137" spans="1:10" s="115" customFormat="1" ht="15" customHeight="1">
      <c r="A137" s="110"/>
      <c r="B137" s="110"/>
      <c r="C137" s="110">
        <v>3232</v>
      </c>
      <c r="D137" s="85" t="s">
        <v>1509</v>
      </c>
      <c r="E137" s="132">
        <v>0</v>
      </c>
      <c r="F137" s="132">
        <v>0</v>
      </c>
      <c r="G137" s="132">
        <v>0</v>
      </c>
      <c r="H137" s="132"/>
      <c r="I137" s="185" t="e">
        <f t="shared" si="16"/>
        <v>#DIV/0!</v>
      </c>
      <c r="J137" s="185" t="e">
        <f t="shared" si="17"/>
        <v>#DIV/0!</v>
      </c>
    </row>
    <row r="138" spans="1:10" s="115" customFormat="1" ht="15" customHeight="1">
      <c r="A138" s="110"/>
      <c r="B138" s="110"/>
      <c r="C138" s="110">
        <v>3233</v>
      </c>
      <c r="D138" s="85" t="s">
        <v>1274</v>
      </c>
      <c r="E138" s="132"/>
      <c r="F138" s="132">
        <v>0</v>
      </c>
      <c r="G138" s="132">
        <v>0</v>
      </c>
      <c r="H138" s="132"/>
      <c r="I138" s="185" t="e">
        <f t="shared" si="16"/>
        <v>#DIV/0!</v>
      </c>
      <c r="J138" s="185" t="e">
        <f t="shared" si="17"/>
        <v>#DIV/0!</v>
      </c>
    </row>
    <row r="139" spans="1:10" s="115" customFormat="1" ht="15" customHeight="1">
      <c r="A139" s="110"/>
      <c r="B139" s="110"/>
      <c r="C139" s="110">
        <v>3234</v>
      </c>
      <c r="D139" s="85" t="s">
        <v>1275</v>
      </c>
      <c r="E139" s="132"/>
      <c r="F139" s="132">
        <v>0</v>
      </c>
      <c r="G139" s="132">
        <v>0</v>
      </c>
      <c r="H139" s="132"/>
      <c r="I139" s="185" t="e">
        <f t="shared" si="16"/>
        <v>#DIV/0!</v>
      </c>
      <c r="J139" s="185" t="e">
        <f t="shared" si="17"/>
        <v>#DIV/0!</v>
      </c>
    </row>
    <row r="140" spans="1:10" s="115" customFormat="1" ht="15" customHeight="1">
      <c r="A140" s="110"/>
      <c r="B140" s="110"/>
      <c r="C140" s="110">
        <v>3235</v>
      </c>
      <c r="D140" s="85" t="s">
        <v>1276</v>
      </c>
      <c r="E140" s="132"/>
      <c r="F140" s="132">
        <v>0</v>
      </c>
      <c r="G140" s="132">
        <v>0</v>
      </c>
      <c r="H140" s="132"/>
      <c r="I140" s="185" t="e">
        <f t="shared" si="16"/>
        <v>#DIV/0!</v>
      </c>
      <c r="J140" s="185" t="e">
        <f t="shared" si="17"/>
        <v>#DIV/0!</v>
      </c>
    </row>
    <row r="141" spans="1:10" s="115" customFormat="1" ht="15" customHeight="1">
      <c r="A141" s="110"/>
      <c r="B141" s="110"/>
      <c r="C141" s="110">
        <v>3237</v>
      </c>
      <c r="D141" s="85" t="s">
        <v>1278</v>
      </c>
      <c r="E141" s="132">
        <v>21318.6</v>
      </c>
      <c r="F141" s="132"/>
      <c r="G141" s="132">
        <v>260</v>
      </c>
      <c r="H141" s="132">
        <v>261.08</v>
      </c>
      <c r="I141" s="185">
        <f t="shared" si="16"/>
        <v>1.2246582796243657</v>
      </c>
      <c r="J141" s="185">
        <f t="shared" si="17"/>
        <v>100.41538461538462</v>
      </c>
    </row>
    <row r="142" spans="1:10" s="115" customFormat="1" ht="15" customHeight="1">
      <c r="A142" s="110"/>
      <c r="B142" s="110"/>
      <c r="C142" s="110">
        <v>3239</v>
      </c>
      <c r="D142" s="85" t="s">
        <v>1280</v>
      </c>
      <c r="E142" s="132"/>
      <c r="F142" s="132"/>
      <c r="G142" s="132"/>
      <c r="H142" s="132"/>
      <c r="I142" s="185" t="e">
        <f t="shared" si="16"/>
        <v>#DIV/0!</v>
      </c>
      <c r="J142" s="185" t="e">
        <f t="shared" si="17"/>
        <v>#DIV/0!</v>
      </c>
    </row>
    <row r="143" spans="1:10" s="115" customFormat="1" ht="15" customHeight="1">
      <c r="A143" s="110"/>
      <c r="B143" s="110"/>
      <c r="C143" s="110">
        <v>3293</v>
      </c>
      <c r="D143" s="85" t="s">
        <v>1298</v>
      </c>
      <c r="E143" s="132"/>
      <c r="F143" s="132"/>
      <c r="G143" s="132"/>
      <c r="H143" s="132"/>
      <c r="I143" s="185" t="e">
        <f t="shared" si="16"/>
        <v>#DIV/0!</v>
      </c>
      <c r="J143" s="185" t="e">
        <f t="shared" si="17"/>
        <v>#DIV/0!</v>
      </c>
    </row>
    <row r="144" spans="1:10" s="115" customFormat="1" ht="15" customHeight="1">
      <c r="A144" s="110"/>
      <c r="B144" s="110"/>
      <c r="C144" s="110">
        <v>3295</v>
      </c>
      <c r="D144" s="85" t="s">
        <v>1284</v>
      </c>
      <c r="E144" s="132"/>
      <c r="F144" s="132">
        <v>0</v>
      </c>
      <c r="G144" s="132">
        <v>0</v>
      </c>
      <c r="H144" s="132"/>
      <c r="I144" s="185" t="e">
        <f t="shared" si="16"/>
        <v>#DIV/0!</v>
      </c>
      <c r="J144" s="185" t="e">
        <f t="shared" si="17"/>
        <v>#DIV/0!</v>
      </c>
    </row>
    <row r="145" spans="1:10" s="115" customFormat="1" ht="15" customHeight="1">
      <c r="A145" s="321" t="s">
        <v>1675</v>
      </c>
      <c r="B145" s="334"/>
      <c r="C145" s="334"/>
      <c r="D145" s="335"/>
      <c r="E145" s="205">
        <f>E146</f>
        <v>20761.559999999998</v>
      </c>
      <c r="F145" s="205">
        <f t="shared" ref="F145:G145" si="18">F146</f>
        <v>6035</v>
      </c>
      <c r="G145" s="205">
        <f t="shared" si="18"/>
        <v>33885</v>
      </c>
      <c r="H145" s="205">
        <f>H146</f>
        <v>33795.630000000005</v>
      </c>
      <c r="I145" s="170">
        <f t="shared" si="16"/>
        <v>162.77982001352504</v>
      </c>
      <c r="J145" s="170">
        <f t="shared" si="17"/>
        <v>99.736254980079693</v>
      </c>
    </row>
    <row r="146" spans="1:10" s="115" customFormat="1" ht="15" customHeight="1">
      <c r="A146" s="128">
        <v>3</v>
      </c>
      <c r="B146" s="110"/>
      <c r="C146" s="53"/>
      <c r="D146" s="53" t="s">
        <v>1358</v>
      </c>
      <c r="E146" s="111">
        <f>E147+E153</f>
        <v>20761.559999999998</v>
      </c>
      <c r="F146" s="111">
        <f t="shared" ref="F146:G146" si="19">F147+F153</f>
        <v>6035</v>
      </c>
      <c r="G146" s="111">
        <f t="shared" si="19"/>
        <v>33885</v>
      </c>
      <c r="H146" s="111">
        <f t="shared" ref="H146" si="20">H147+H153</f>
        <v>33795.630000000005</v>
      </c>
      <c r="I146" s="172">
        <f t="shared" si="16"/>
        <v>162.77982001352504</v>
      </c>
      <c r="J146" s="172">
        <f t="shared" si="17"/>
        <v>99.736254980079693</v>
      </c>
    </row>
    <row r="147" spans="1:10" s="115" customFormat="1" ht="15" customHeight="1">
      <c r="A147" s="110"/>
      <c r="B147" s="128">
        <v>31</v>
      </c>
      <c r="C147" s="53"/>
      <c r="D147" s="53" t="s">
        <v>1320</v>
      </c>
      <c r="E147" s="111">
        <f>SUM(E148:E152)</f>
        <v>11819.359999999999</v>
      </c>
      <c r="F147" s="111">
        <f>SUM(F148:F152)</f>
        <v>6035</v>
      </c>
      <c r="G147" s="111">
        <f>SUM(G148:G152)</f>
        <v>33785</v>
      </c>
      <c r="H147" s="111">
        <f>SUM(H148:H152)</f>
        <v>33696.630000000005</v>
      </c>
      <c r="I147" s="172">
        <f t="shared" si="16"/>
        <v>285.09690880047657</v>
      </c>
      <c r="J147" s="172">
        <f t="shared" si="17"/>
        <v>99.738434216368219</v>
      </c>
    </row>
    <row r="148" spans="1:10" s="115" customFormat="1" ht="15" customHeight="1">
      <c r="A148" s="110"/>
      <c r="B148" s="110"/>
      <c r="C148" s="110">
        <v>3111</v>
      </c>
      <c r="D148" s="85" t="s">
        <v>1397</v>
      </c>
      <c r="E148" s="132">
        <v>10145.39</v>
      </c>
      <c r="F148" s="132">
        <v>5180</v>
      </c>
      <c r="G148" s="132">
        <v>29000</v>
      </c>
      <c r="H148" s="132">
        <v>28924.15</v>
      </c>
      <c r="I148" s="185">
        <f t="shared" si="16"/>
        <v>285.09648224464513</v>
      </c>
      <c r="J148" s="185">
        <f t="shared" si="17"/>
        <v>99.738448275862083</v>
      </c>
    </row>
    <row r="149" spans="1:10" s="115" customFormat="1" ht="15" customHeight="1">
      <c r="A149" s="110"/>
      <c r="B149" s="110"/>
      <c r="C149" s="110">
        <v>3112</v>
      </c>
      <c r="D149" s="85" t="s">
        <v>1475</v>
      </c>
      <c r="E149" s="132"/>
      <c r="F149" s="132"/>
      <c r="G149" s="132"/>
      <c r="H149" s="132"/>
      <c r="I149" s="185" t="e">
        <f t="shared" si="16"/>
        <v>#DIV/0!</v>
      </c>
      <c r="J149" s="185" t="e">
        <f t="shared" si="17"/>
        <v>#DIV/0!</v>
      </c>
    </row>
    <row r="150" spans="1:10" s="115" customFormat="1" ht="15" customHeight="1">
      <c r="A150" s="110"/>
      <c r="B150" s="110"/>
      <c r="C150" s="110">
        <v>3121</v>
      </c>
      <c r="D150" s="85" t="s">
        <v>1294</v>
      </c>
      <c r="E150" s="132"/>
      <c r="F150" s="132"/>
      <c r="G150" s="132"/>
      <c r="H150" s="132"/>
      <c r="I150" s="185" t="e">
        <f t="shared" si="16"/>
        <v>#DIV/0!</v>
      </c>
      <c r="J150" s="185" t="e">
        <f t="shared" si="17"/>
        <v>#DIV/0!</v>
      </c>
    </row>
    <row r="151" spans="1:10" s="115" customFormat="1" ht="15" customHeight="1">
      <c r="A151" s="110"/>
      <c r="B151" s="110"/>
      <c r="C151" s="110">
        <v>3132</v>
      </c>
      <c r="D151" s="85" t="s">
        <v>1356</v>
      </c>
      <c r="E151" s="132">
        <v>1673.97</v>
      </c>
      <c r="F151" s="132">
        <v>855</v>
      </c>
      <c r="G151" s="132">
        <v>4785</v>
      </c>
      <c r="H151" s="132">
        <v>4772.4799999999996</v>
      </c>
      <c r="I151" s="185">
        <f t="shared" si="16"/>
        <v>285.09949401721656</v>
      </c>
      <c r="J151" s="185">
        <f t="shared" si="17"/>
        <v>99.738349007314525</v>
      </c>
    </row>
    <row r="152" spans="1:10" s="115" customFormat="1" ht="15" customHeight="1">
      <c r="A152" s="110"/>
      <c r="B152" s="110"/>
      <c r="C152" s="110">
        <v>3133</v>
      </c>
      <c r="D152" s="85" t="s">
        <v>1398</v>
      </c>
      <c r="E152" s="132"/>
      <c r="F152" s="132">
        <v>0</v>
      </c>
      <c r="G152" s="132">
        <v>0</v>
      </c>
      <c r="H152" s="132"/>
      <c r="I152" s="185" t="e">
        <f t="shared" si="16"/>
        <v>#DIV/0!</v>
      </c>
      <c r="J152" s="185" t="e">
        <f t="shared" si="17"/>
        <v>#DIV/0!</v>
      </c>
    </row>
    <row r="153" spans="1:10" s="115" customFormat="1" ht="15" customHeight="1">
      <c r="A153" s="110"/>
      <c r="B153" s="128">
        <v>32</v>
      </c>
      <c r="C153" s="110"/>
      <c r="D153" s="128" t="s">
        <v>1323</v>
      </c>
      <c r="E153" s="111">
        <f>SUM(E154:E169)</f>
        <v>8942.2000000000007</v>
      </c>
      <c r="F153" s="111">
        <f>SUM(F154:F169)</f>
        <v>0</v>
      </c>
      <c r="G153" s="111">
        <f>SUM(G154:G169)</f>
        <v>100</v>
      </c>
      <c r="H153" s="111">
        <f>SUM(H154:H169)</f>
        <v>99</v>
      </c>
      <c r="I153" s="185">
        <f t="shared" si="16"/>
        <v>1.1071101071324729</v>
      </c>
      <c r="J153" s="185">
        <f t="shared" si="17"/>
        <v>99</v>
      </c>
    </row>
    <row r="154" spans="1:10" s="115" customFormat="1" ht="15" customHeight="1">
      <c r="A154" s="110"/>
      <c r="B154" s="110"/>
      <c r="C154" s="110">
        <v>3211</v>
      </c>
      <c r="D154" s="85" t="s">
        <v>1264</v>
      </c>
      <c r="E154" s="132"/>
      <c r="F154" s="132"/>
      <c r="G154" s="132">
        <v>100</v>
      </c>
      <c r="H154" s="132">
        <v>99</v>
      </c>
      <c r="I154" s="185" t="e">
        <f t="shared" si="16"/>
        <v>#DIV/0!</v>
      </c>
      <c r="J154" s="185">
        <f t="shared" si="17"/>
        <v>99</v>
      </c>
    </row>
    <row r="155" spans="1:10" s="115" customFormat="1" ht="15" customHeight="1">
      <c r="A155" s="110"/>
      <c r="B155" s="110"/>
      <c r="C155" s="110">
        <v>3212</v>
      </c>
      <c r="D155" s="85" t="s">
        <v>1265</v>
      </c>
      <c r="E155" s="132"/>
      <c r="F155" s="132">
        <v>0</v>
      </c>
      <c r="G155" s="132">
        <v>0</v>
      </c>
      <c r="H155" s="132"/>
      <c r="I155" s="185" t="e">
        <f t="shared" si="16"/>
        <v>#DIV/0!</v>
      </c>
      <c r="J155" s="185" t="e">
        <f t="shared" si="17"/>
        <v>#DIV/0!</v>
      </c>
    </row>
    <row r="156" spans="1:10" s="115" customFormat="1" ht="15" customHeight="1">
      <c r="A156" s="110"/>
      <c r="B156" s="110"/>
      <c r="C156" s="110">
        <v>3213</v>
      </c>
      <c r="D156" s="85" t="s">
        <v>1266</v>
      </c>
      <c r="E156" s="132"/>
      <c r="F156" s="132">
        <v>0</v>
      </c>
      <c r="G156" s="132">
        <v>0</v>
      </c>
      <c r="H156" s="132"/>
      <c r="I156" s="185" t="e">
        <f t="shared" si="16"/>
        <v>#DIV/0!</v>
      </c>
      <c r="J156" s="185" t="e">
        <f t="shared" si="17"/>
        <v>#DIV/0!</v>
      </c>
    </row>
    <row r="157" spans="1:10" s="115" customFormat="1" ht="15" customHeight="1">
      <c r="A157" s="110"/>
      <c r="B157" s="110"/>
      <c r="C157" s="110">
        <v>3221</v>
      </c>
      <c r="D157" s="85" t="s">
        <v>1267</v>
      </c>
      <c r="E157" s="132"/>
      <c r="F157" s="132">
        <v>0</v>
      </c>
      <c r="G157" s="132">
        <v>0</v>
      </c>
      <c r="H157" s="132"/>
      <c r="I157" s="185" t="e">
        <f t="shared" si="16"/>
        <v>#DIV/0!</v>
      </c>
      <c r="J157" s="185" t="e">
        <f t="shared" si="17"/>
        <v>#DIV/0!</v>
      </c>
    </row>
    <row r="158" spans="1:10" s="115" customFormat="1" ht="15" customHeight="1">
      <c r="A158" s="110"/>
      <c r="B158" s="110"/>
      <c r="C158" s="110">
        <v>3222</v>
      </c>
      <c r="D158" s="85" t="s">
        <v>1268</v>
      </c>
      <c r="E158" s="132"/>
      <c r="F158" s="132">
        <v>0</v>
      </c>
      <c r="G158" s="132">
        <v>0</v>
      </c>
      <c r="H158" s="132"/>
      <c r="I158" s="185" t="e">
        <f t="shared" si="16"/>
        <v>#DIV/0!</v>
      </c>
      <c r="J158" s="185" t="e">
        <f t="shared" si="17"/>
        <v>#DIV/0!</v>
      </c>
    </row>
    <row r="159" spans="1:10" s="115" customFormat="1" ht="15" customHeight="1">
      <c r="A159" s="110"/>
      <c r="B159" s="110"/>
      <c r="C159" s="110">
        <v>3223</v>
      </c>
      <c r="D159" s="85" t="s">
        <v>1269</v>
      </c>
      <c r="E159" s="132"/>
      <c r="F159" s="132">
        <v>0</v>
      </c>
      <c r="G159" s="132">
        <v>0</v>
      </c>
      <c r="H159" s="132"/>
      <c r="I159" s="185" t="e">
        <f t="shared" si="16"/>
        <v>#DIV/0!</v>
      </c>
      <c r="J159" s="185" t="e">
        <f t="shared" si="17"/>
        <v>#DIV/0!</v>
      </c>
    </row>
    <row r="160" spans="1:10" s="115" customFormat="1" ht="15" customHeight="1">
      <c r="A160" s="110"/>
      <c r="B160" s="110"/>
      <c r="C160" s="110">
        <v>3224</v>
      </c>
      <c r="D160" s="85" t="s">
        <v>1270</v>
      </c>
      <c r="E160" s="132"/>
      <c r="F160" s="132">
        <v>0</v>
      </c>
      <c r="G160" s="132">
        <v>0</v>
      </c>
      <c r="H160" s="132"/>
      <c r="I160" s="185" t="e">
        <f t="shared" si="16"/>
        <v>#DIV/0!</v>
      </c>
      <c r="J160" s="185" t="e">
        <f t="shared" si="17"/>
        <v>#DIV/0!</v>
      </c>
    </row>
    <row r="161" spans="1:10" s="115" customFormat="1" ht="15" customHeight="1">
      <c r="A161" s="110"/>
      <c r="B161" s="110"/>
      <c r="C161" s="110">
        <v>3231</v>
      </c>
      <c r="D161" s="85" t="s">
        <v>1272</v>
      </c>
      <c r="E161" s="132"/>
      <c r="F161" s="132">
        <v>0</v>
      </c>
      <c r="G161" s="132">
        <v>0</v>
      </c>
      <c r="H161" s="132"/>
      <c r="I161" s="185" t="e">
        <f t="shared" si="16"/>
        <v>#DIV/0!</v>
      </c>
      <c r="J161" s="185" t="e">
        <f t="shared" si="17"/>
        <v>#DIV/0!</v>
      </c>
    </row>
    <row r="162" spans="1:10" s="115" customFormat="1" ht="15" customHeight="1">
      <c r="A162" s="110"/>
      <c r="B162" s="110"/>
      <c r="C162" s="110">
        <v>3232</v>
      </c>
      <c r="D162" s="85" t="s">
        <v>1509</v>
      </c>
      <c r="E162" s="132"/>
      <c r="F162" s="132">
        <v>0</v>
      </c>
      <c r="G162" s="132">
        <v>0</v>
      </c>
      <c r="H162" s="132"/>
      <c r="I162" s="185" t="e">
        <f t="shared" si="16"/>
        <v>#DIV/0!</v>
      </c>
      <c r="J162" s="185" t="e">
        <f t="shared" si="17"/>
        <v>#DIV/0!</v>
      </c>
    </row>
    <row r="163" spans="1:10" s="115" customFormat="1" ht="15" customHeight="1">
      <c r="A163" s="110"/>
      <c r="B163" s="110"/>
      <c r="C163" s="110">
        <v>3233</v>
      </c>
      <c r="D163" s="85" t="s">
        <v>1274</v>
      </c>
      <c r="E163" s="132"/>
      <c r="F163" s="132">
        <v>0</v>
      </c>
      <c r="G163" s="132">
        <v>0</v>
      </c>
      <c r="H163" s="132"/>
      <c r="I163" s="185" t="e">
        <f t="shared" si="16"/>
        <v>#DIV/0!</v>
      </c>
      <c r="J163" s="185" t="e">
        <f t="shared" si="17"/>
        <v>#DIV/0!</v>
      </c>
    </row>
    <row r="164" spans="1:10" s="115" customFormat="1" ht="15" customHeight="1">
      <c r="A164" s="110"/>
      <c r="B164" s="110"/>
      <c r="C164" s="110">
        <v>3234</v>
      </c>
      <c r="D164" s="85" t="s">
        <v>1275</v>
      </c>
      <c r="E164" s="132"/>
      <c r="F164" s="132">
        <v>0</v>
      </c>
      <c r="G164" s="132">
        <v>0</v>
      </c>
      <c r="H164" s="132"/>
      <c r="I164" s="185" t="e">
        <f t="shared" si="16"/>
        <v>#DIV/0!</v>
      </c>
      <c r="J164" s="185" t="e">
        <f t="shared" si="17"/>
        <v>#DIV/0!</v>
      </c>
    </row>
    <row r="165" spans="1:10" s="115" customFormat="1" ht="15" customHeight="1">
      <c r="A165" s="110"/>
      <c r="B165" s="110"/>
      <c r="C165" s="110">
        <v>3235</v>
      </c>
      <c r="D165" s="85" t="s">
        <v>1276</v>
      </c>
      <c r="E165" s="132"/>
      <c r="F165" s="132">
        <v>0</v>
      </c>
      <c r="G165" s="132">
        <v>0</v>
      </c>
      <c r="H165" s="132"/>
      <c r="I165" s="185" t="e">
        <f t="shared" si="16"/>
        <v>#DIV/0!</v>
      </c>
      <c r="J165" s="185" t="e">
        <f t="shared" si="17"/>
        <v>#DIV/0!</v>
      </c>
    </row>
    <row r="166" spans="1:10" s="115" customFormat="1" ht="15" customHeight="1">
      <c r="A166" s="110"/>
      <c r="B166" s="110"/>
      <c r="C166" s="110">
        <v>3237</v>
      </c>
      <c r="D166" s="85" t="s">
        <v>1278</v>
      </c>
      <c r="E166" s="132">
        <v>8942.2000000000007</v>
      </c>
      <c r="F166" s="132"/>
      <c r="G166" s="132"/>
      <c r="H166" s="132"/>
      <c r="I166" s="185">
        <f t="shared" si="16"/>
        <v>0</v>
      </c>
      <c r="J166" s="185" t="e">
        <f t="shared" si="17"/>
        <v>#DIV/0!</v>
      </c>
    </row>
    <row r="167" spans="1:10" s="115" customFormat="1" ht="15" customHeight="1">
      <c r="A167" s="110"/>
      <c r="B167" s="110"/>
      <c r="C167" s="110">
        <v>3239</v>
      </c>
      <c r="D167" s="85" t="s">
        <v>1280</v>
      </c>
      <c r="E167" s="132"/>
      <c r="F167" s="132"/>
      <c r="G167" s="132"/>
      <c r="H167" s="132"/>
      <c r="I167" s="185" t="e">
        <f t="shared" si="16"/>
        <v>#DIV/0!</v>
      </c>
      <c r="J167" s="185" t="e">
        <f t="shared" si="17"/>
        <v>#DIV/0!</v>
      </c>
    </row>
    <row r="168" spans="1:10" s="115" customFormat="1" ht="15" customHeight="1">
      <c r="A168" s="110"/>
      <c r="B168" s="110"/>
      <c r="C168" s="110">
        <v>3293</v>
      </c>
      <c r="D168" s="85" t="s">
        <v>1298</v>
      </c>
      <c r="E168" s="132"/>
      <c r="F168" s="132"/>
      <c r="G168" s="132"/>
      <c r="H168" s="132"/>
      <c r="I168" s="185" t="e">
        <f t="shared" si="16"/>
        <v>#DIV/0!</v>
      </c>
      <c r="J168" s="185" t="e">
        <f t="shared" si="17"/>
        <v>#DIV/0!</v>
      </c>
    </row>
    <row r="169" spans="1:10" s="115" customFormat="1" ht="15" customHeight="1">
      <c r="A169" s="110"/>
      <c r="B169" s="110"/>
      <c r="C169" s="110">
        <v>3295</v>
      </c>
      <c r="D169" s="85" t="s">
        <v>1284</v>
      </c>
      <c r="E169" s="132"/>
      <c r="F169" s="132">
        <v>0</v>
      </c>
      <c r="G169" s="132">
        <v>0</v>
      </c>
      <c r="H169" s="132"/>
      <c r="I169" s="185" t="e">
        <f t="shared" si="16"/>
        <v>#DIV/0!</v>
      </c>
      <c r="J169" s="185" t="e">
        <f t="shared" si="17"/>
        <v>#DIV/0!</v>
      </c>
    </row>
    <row r="170" spans="1:10" s="115" customFormat="1" ht="15" customHeight="1">
      <c r="A170" s="321" t="s">
        <v>1676</v>
      </c>
      <c r="B170" s="334"/>
      <c r="C170" s="334"/>
      <c r="D170" s="335"/>
      <c r="E170" s="205">
        <f>E171+E205</f>
        <v>2955.58</v>
      </c>
      <c r="F170" s="205">
        <f t="shared" ref="F170" si="21">F171+F205</f>
        <v>36145</v>
      </c>
      <c r="G170" s="205">
        <f>G171+G205</f>
        <v>21744</v>
      </c>
      <c r="H170" s="205">
        <f>H171+H205</f>
        <v>20657.61</v>
      </c>
      <c r="I170" s="170">
        <f t="shared" si="16"/>
        <v>698.93591105637483</v>
      </c>
      <c r="J170" s="170">
        <f t="shared" si="17"/>
        <v>95.003725165562912</v>
      </c>
    </row>
    <row r="171" spans="1:10" s="115" customFormat="1" ht="15" customHeight="1">
      <c r="A171" s="128">
        <v>3</v>
      </c>
      <c r="B171" s="110"/>
      <c r="C171" s="53"/>
      <c r="D171" s="53" t="s">
        <v>1358</v>
      </c>
      <c r="E171" s="111">
        <f>E172+E178+E195+E197+E203</f>
        <v>2955.58</v>
      </c>
      <c r="F171" s="111">
        <f>F172+F178+F195+F197+F199+F203</f>
        <v>28145</v>
      </c>
      <c r="G171" s="111">
        <f>G172+G178+G195+G197+G199+G203</f>
        <v>15344</v>
      </c>
      <c r="H171" s="111">
        <f>H172+H178+H195+H197+H199+H203</f>
        <v>14386.609999999999</v>
      </c>
      <c r="I171" s="172">
        <f t="shared" si="16"/>
        <v>486.7609741573566</v>
      </c>
      <c r="J171" s="172">
        <f t="shared" si="17"/>
        <v>93.760492700729912</v>
      </c>
    </row>
    <row r="172" spans="1:10" s="115" customFormat="1" ht="15" customHeight="1">
      <c r="A172" s="110"/>
      <c r="B172" s="128">
        <v>31</v>
      </c>
      <c r="C172" s="53"/>
      <c r="D172" s="53" t="s">
        <v>1320</v>
      </c>
      <c r="E172" s="111">
        <f>SUM(E173:E177)</f>
        <v>2381.8000000000002</v>
      </c>
      <c r="F172" s="111">
        <f>SUM(F173:F177)</f>
        <v>27145</v>
      </c>
      <c r="G172" s="111">
        <f>SUM(G173:G177)</f>
        <v>13414</v>
      </c>
      <c r="H172" s="111">
        <f>SUM(H173:H177)</f>
        <v>12515.259999999998</v>
      </c>
      <c r="I172" s="172">
        <f t="shared" si="16"/>
        <v>525.45385842640007</v>
      </c>
      <c r="J172" s="172">
        <f t="shared" si="17"/>
        <v>93.299985090204245</v>
      </c>
    </row>
    <row r="173" spans="1:10" s="115" customFormat="1" ht="15" customHeight="1">
      <c r="A173" s="110"/>
      <c r="B173" s="110"/>
      <c r="C173" s="110">
        <v>3111</v>
      </c>
      <c r="D173" s="85" t="s">
        <v>1397</v>
      </c>
      <c r="E173" s="132">
        <v>2044.47</v>
      </c>
      <c r="F173" s="132">
        <v>23300</v>
      </c>
      <c r="G173" s="132">
        <f>9884+1633</f>
        <v>11517</v>
      </c>
      <c r="H173" s="132">
        <v>10742.71</v>
      </c>
      <c r="I173" s="185">
        <f t="shared" si="16"/>
        <v>525.45207315343339</v>
      </c>
      <c r="J173" s="185">
        <f t="shared" si="17"/>
        <v>93.276981852913082</v>
      </c>
    </row>
    <row r="174" spans="1:10" s="115" customFormat="1" ht="15" customHeight="1">
      <c r="A174" s="110"/>
      <c r="B174" s="110"/>
      <c r="C174" s="110">
        <v>3112</v>
      </c>
      <c r="D174" s="85" t="s">
        <v>1475</v>
      </c>
      <c r="E174" s="132"/>
      <c r="F174" s="132"/>
      <c r="G174" s="132"/>
      <c r="H174" s="132"/>
      <c r="I174" s="185" t="e">
        <f t="shared" si="16"/>
        <v>#DIV/0!</v>
      </c>
      <c r="J174" s="185" t="e">
        <f t="shared" si="17"/>
        <v>#DIV/0!</v>
      </c>
    </row>
    <row r="175" spans="1:10" s="115" customFormat="1" ht="15" customHeight="1">
      <c r="A175" s="110"/>
      <c r="B175" s="110"/>
      <c r="C175" s="110">
        <v>3121</v>
      </c>
      <c r="D175" s="85" t="s">
        <v>1294</v>
      </c>
      <c r="E175" s="132"/>
      <c r="F175" s="132"/>
      <c r="G175" s="132"/>
      <c r="H175" s="132"/>
      <c r="I175" s="185" t="e">
        <f t="shared" si="16"/>
        <v>#DIV/0!</v>
      </c>
      <c r="J175" s="185" t="e">
        <f t="shared" si="17"/>
        <v>#DIV/0!</v>
      </c>
    </row>
    <row r="176" spans="1:10" s="115" customFormat="1" ht="15" customHeight="1">
      <c r="A176" s="110"/>
      <c r="B176" s="110"/>
      <c r="C176" s="110">
        <v>3132</v>
      </c>
      <c r="D176" s="85" t="s">
        <v>1356</v>
      </c>
      <c r="E176" s="132">
        <v>337.33</v>
      </c>
      <c r="F176" s="132">
        <v>3845</v>
      </c>
      <c r="G176" s="132">
        <v>1897</v>
      </c>
      <c r="H176" s="132">
        <v>1772.55</v>
      </c>
      <c r="I176" s="185">
        <f t="shared" si="16"/>
        <v>525.46467850472834</v>
      </c>
      <c r="J176" s="185">
        <f t="shared" si="17"/>
        <v>93.439641539272529</v>
      </c>
    </row>
    <row r="177" spans="1:10" s="115" customFormat="1" ht="15" customHeight="1">
      <c r="A177" s="110"/>
      <c r="B177" s="110"/>
      <c r="C177" s="110">
        <v>3133</v>
      </c>
      <c r="D177" s="85" t="s">
        <v>1398</v>
      </c>
      <c r="E177" s="132"/>
      <c r="F177" s="132">
        <v>0</v>
      </c>
      <c r="G177" s="132">
        <v>0</v>
      </c>
      <c r="H177" s="132"/>
      <c r="I177" s="185" t="e">
        <f t="shared" si="16"/>
        <v>#DIV/0!</v>
      </c>
      <c r="J177" s="185" t="e">
        <f t="shared" si="17"/>
        <v>#DIV/0!</v>
      </c>
    </row>
    <row r="178" spans="1:10" s="115" customFormat="1" ht="15" customHeight="1">
      <c r="A178" s="110"/>
      <c r="B178" s="128">
        <v>32</v>
      </c>
      <c r="C178" s="110"/>
      <c r="D178" s="128" t="s">
        <v>1323</v>
      </c>
      <c r="E178" s="111">
        <f>SUM(E179:E194)</f>
        <v>573.78</v>
      </c>
      <c r="F178" s="111">
        <f>SUM(F179:F194)</f>
        <v>1000</v>
      </c>
      <c r="G178" s="111">
        <f>SUM(G179:G194)</f>
        <v>1930</v>
      </c>
      <c r="H178" s="111">
        <f>SUM(H179:H194)</f>
        <v>1871.3500000000001</v>
      </c>
      <c r="I178" s="185">
        <f t="shared" si="16"/>
        <v>326.14416675380812</v>
      </c>
      <c r="J178" s="185">
        <f t="shared" si="17"/>
        <v>96.961139896373055</v>
      </c>
    </row>
    <row r="179" spans="1:10" s="115" customFormat="1" ht="15" customHeight="1">
      <c r="A179" s="110"/>
      <c r="B179" s="110"/>
      <c r="C179" s="110">
        <v>3211</v>
      </c>
      <c r="D179" s="85" t="s">
        <v>1264</v>
      </c>
      <c r="E179" s="132">
        <v>573.78</v>
      </c>
      <c r="F179" s="132">
        <v>1000</v>
      </c>
      <c r="G179" s="132">
        <v>1300</v>
      </c>
      <c r="H179" s="132">
        <v>1278.01</v>
      </c>
      <c r="I179" s="185">
        <f t="shared" si="16"/>
        <v>222.73519467391685</v>
      </c>
      <c r="J179" s="185">
        <f t="shared" si="17"/>
        <v>98.308461538461529</v>
      </c>
    </row>
    <row r="180" spans="1:10" s="115" customFormat="1" ht="15" customHeight="1">
      <c r="A180" s="110"/>
      <c r="B180" s="110"/>
      <c r="C180" s="110">
        <v>3212</v>
      </c>
      <c r="D180" s="85" t="s">
        <v>1265</v>
      </c>
      <c r="E180" s="132"/>
      <c r="F180" s="132">
        <v>0</v>
      </c>
      <c r="G180" s="132">
        <v>32</v>
      </c>
      <c r="H180" s="132">
        <v>31.47</v>
      </c>
      <c r="I180" s="185" t="e">
        <f t="shared" si="16"/>
        <v>#DIV/0!</v>
      </c>
      <c r="J180" s="185">
        <f t="shared" si="17"/>
        <v>98.34375</v>
      </c>
    </row>
    <row r="181" spans="1:10" s="115" customFormat="1" ht="15" customHeight="1">
      <c r="A181" s="110"/>
      <c r="B181" s="110"/>
      <c r="C181" s="110">
        <v>3213</v>
      </c>
      <c r="D181" s="85" t="s">
        <v>1266</v>
      </c>
      <c r="E181" s="132"/>
      <c r="F181" s="132">
        <v>0</v>
      </c>
      <c r="G181" s="132">
        <v>500</v>
      </c>
      <c r="H181" s="132">
        <v>463.68</v>
      </c>
      <c r="I181" s="185" t="e">
        <f t="shared" si="16"/>
        <v>#DIV/0!</v>
      </c>
      <c r="J181" s="185">
        <f t="shared" si="17"/>
        <v>92.73599999999999</v>
      </c>
    </row>
    <row r="182" spans="1:10" s="115" customFormat="1" ht="15" customHeight="1">
      <c r="A182" s="110"/>
      <c r="B182" s="110"/>
      <c r="C182" s="110">
        <v>3221</v>
      </c>
      <c r="D182" s="85" t="s">
        <v>1267</v>
      </c>
      <c r="E182" s="132"/>
      <c r="F182" s="132">
        <v>0</v>
      </c>
      <c r="G182" s="132">
        <v>0</v>
      </c>
      <c r="H182" s="132"/>
      <c r="I182" s="185" t="e">
        <f t="shared" si="16"/>
        <v>#DIV/0!</v>
      </c>
      <c r="J182" s="185" t="e">
        <f t="shared" si="17"/>
        <v>#DIV/0!</v>
      </c>
    </row>
    <row r="183" spans="1:10" s="115" customFormat="1" ht="15" customHeight="1">
      <c r="A183" s="110"/>
      <c r="B183" s="110"/>
      <c r="C183" s="110">
        <v>3222</v>
      </c>
      <c r="D183" s="85" t="s">
        <v>1268</v>
      </c>
      <c r="E183" s="132"/>
      <c r="F183" s="132">
        <v>0</v>
      </c>
      <c r="G183" s="132">
        <v>0</v>
      </c>
      <c r="H183" s="132"/>
      <c r="I183" s="185" t="e">
        <f t="shared" si="16"/>
        <v>#DIV/0!</v>
      </c>
      <c r="J183" s="185" t="e">
        <f t="shared" si="17"/>
        <v>#DIV/0!</v>
      </c>
    </row>
    <row r="184" spans="1:10" s="115" customFormat="1" ht="15" customHeight="1">
      <c r="A184" s="110"/>
      <c r="B184" s="110"/>
      <c r="C184" s="110">
        <v>3223</v>
      </c>
      <c r="D184" s="85" t="s">
        <v>1269</v>
      </c>
      <c r="E184" s="132"/>
      <c r="F184" s="132">
        <v>0</v>
      </c>
      <c r="G184" s="132">
        <v>0</v>
      </c>
      <c r="H184" s="132"/>
      <c r="I184" s="185" t="e">
        <f t="shared" si="16"/>
        <v>#DIV/0!</v>
      </c>
      <c r="J184" s="185" t="e">
        <f t="shared" si="17"/>
        <v>#DIV/0!</v>
      </c>
    </row>
    <row r="185" spans="1:10" s="115" customFormat="1" ht="15" customHeight="1">
      <c r="A185" s="110"/>
      <c r="B185" s="110"/>
      <c r="C185" s="110">
        <v>3224</v>
      </c>
      <c r="D185" s="85" t="s">
        <v>1270</v>
      </c>
      <c r="E185" s="132"/>
      <c r="F185" s="132">
        <v>0</v>
      </c>
      <c r="G185" s="132">
        <v>0</v>
      </c>
      <c r="H185" s="132"/>
      <c r="I185" s="185" t="e">
        <f t="shared" si="16"/>
        <v>#DIV/0!</v>
      </c>
      <c r="J185" s="185" t="e">
        <f t="shared" si="17"/>
        <v>#DIV/0!</v>
      </c>
    </row>
    <row r="186" spans="1:10" s="115" customFormat="1" ht="15" customHeight="1">
      <c r="A186" s="110"/>
      <c r="B186" s="110"/>
      <c r="C186" s="110">
        <v>3231</v>
      </c>
      <c r="D186" s="85" t="s">
        <v>1272</v>
      </c>
      <c r="E186" s="132"/>
      <c r="F186" s="132">
        <v>0</v>
      </c>
      <c r="G186" s="132">
        <v>0</v>
      </c>
      <c r="H186" s="132"/>
      <c r="I186" s="185" t="e">
        <f t="shared" si="16"/>
        <v>#DIV/0!</v>
      </c>
      <c r="J186" s="185" t="e">
        <f t="shared" si="17"/>
        <v>#DIV/0!</v>
      </c>
    </row>
    <row r="187" spans="1:10" s="115" customFormat="1" ht="15" customHeight="1">
      <c r="A187" s="110"/>
      <c r="B187" s="110"/>
      <c r="C187" s="110">
        <v>3232</v>
      </c>
      <c r="D187" s="85" t="s">
        <v>1509</v>
      </c>
      <c r="E187" s="132">
        <v>0</v>
      </c>
      <c r="F187" s="132">
        <v>0</v>
      </c>
      <c r="G187" s="132">
        <v>0</v>
      </c>
      <c r="H187" s="132"/>
      <c r="I187" s="185" t="e">
        <f t="shared" si="16"/>
        <v>#DIV/0!</v>
      </c>
      <c r="J187" s="185" t="e">
        <f t="shared" si="17"/>
        <v>#DIV/0!</v>
      </c>
    </row>
    <row r="188" spans="1:10" s="115" customFormat="1" ht="15" customHeight="1">
      <c r="A188" s="110"/>
      <c r="B188" s="110"/>
      <c r="C188" s="110">
        <v>3233</v>
      </c>
      <c r="D188" s="85" t="s">
        <v>1274</v>
      </c>
      <c r="E188" s="132"/>
      <c r="F188" s="132">
        <v>0</v>
      </c>
      <c r="G188" s="132">
        <v>98</v>
      </c>
      <c r="H188" s="132">
        <v>98.19</v>
      </c>
      <c r="I188" s="185" t="e">
        <f t="shared" si="16"/>
        <v>#DIV/0!</v>
      </c>
      <c r="J188" s="185">
        <f t="shared" si="17"/>
        <v>100.19387755102041</v>
      </c>
    </row>
    <row r="189" spans="1:10" s="115" customFormat="1" ht="15" customHeight="1">
      <c r="A189" s="110"/>
      <c r="B189" s="110"/>
      <c r="C189" s="110">
        <v>3234</v>
      </c>
      <c r="D189" s="85" t="s">
        <v>1275</v>
      </c>
      <c r="E189" s="132"/>
      <c r="F189" s="132">
        <v>0</v>
      </c>
      <c r="G189" s="132">
        <v>0</v>
      </c>
      <c r="H189" s="132"/>
      <c r="I189" s="185" t="e">
        <f t="shared" si="16"/>
        <v>#DIV/0!</v>
      </c>
      <c r="J189" s="185" t="e">
        <f t="shared" si="17"/>
        <v>#DIV/0!</v>
      </c>
    </row>
    <row r="190" spans="1:10" s="115" customFormat="1" ht="15" customHeight="1">
      <c r="A190" s="110"/>
      <c r="B190" s="110"/>
      <c r="C190" s="110">
        <v>3235</v>
      </c>
      <c r="D190" s="85" t="s">
        <v>1276</v>
      </c>
      <c r="E190" s="132"/>
      <c r="F190" s="132">
        <v>0</v>
      </c>
      <c r="G190" s="132">
        <v>0</v>
      </c>
      <c r="H190" s="132"/>
      <c r="I190" s="185" t="e">
        <f t="shared" si="16"/>
        <v>#DIV/0!</v>
      </c>
      <c r="J190" s="185" t="e">
        <f t="shared" si="17"/>
        <v>#DIV/0!</v>
      </c>
    </row>
    <row r="191" spans="1:10" s="115" customFormat="1" ht="15" customHeight="1">
      <c r="A191" s="110"/>
      <c r="B191" s="110"/>
      <c r="C191" s="110">
        <v>3237</v>
      </c>
      <c r="D191" s="85" t="s">
        <v>1278</v>
      </c>
      <c r="E191" s="132"/>
      <c r="F191" s="132"/>
      <c r="G191" s="132"/>
      <c r="H191" s="132"/>
      <c r="I191" s="185" t="e">
        <f t="shared" si="16"/>
        <v>#DIV/0!</v>
      </c>
      <c r="J191" s="185" t="e">
        <f t="shared" si="17"/>
        <v>#DIV/0!</v>
      </c>
    </row>
    <row r="192" spans="1:10" s="115" customFormat="1" ht="15" customHeight="1">
      <c r="A192" s="110"/>
      <c r="B192" s="110"/>
      <c r="C192" s="110">
        <v>3239</v>
      </c>
      <c r="D192" s="85" t="s">
        <v>1280</v>
      </c>
      <c r="E192" s="132"/>
      <c r="F192" s="132">
        <v>0</v>
      </c>
      <c r="G192" s="132">
        <v>0</v>
      </c>
      <c r="H192" s="132"/>
      <c r="I192" s="185" t="e">
        <f t="shared" si="16"/>
        <v>#DIV/0!</v>
      </c>
      <c r="J192" s="185" t="e">
        <f t="shared" si="17"/>
        <v>#DIV/0!</v>
      </c>
    </row>
    <row r="193" spans="1:10" s="115" customFormat="1" ht="15" customHeight="1">
      <c r="A193" s="110"/>
      <c r="B193" s="110"/>
      <c r="C193" s="110">
        <v>3293</v>
      </c>
      <c r="D193" s="85" t="s">
        <v>1298</v>
      </c>
      <c r="E193" s="132"/>
      <c r="F193" s="132"/>
      <c r="G193" s="132"/>
      <c r="H193" s="132"/>
      <c r="I193" s="185" t="e">
        <f t="shared" si="16"/>
        <v>#DIV/0!</v>
      </c>
      <c r="J193" s="185" t="e">
        <f t="shared" si="17"/>
        <v>#DIV/0!</v>
      </c>
    </row>
    <row r="194" spans="1:10" s="115" customFormat="1" ht="15" customHeight="1">
      <c r="A194" s="110"/>
      <c r="B194" s="110"/>
      <c r="C194" s="110">
        <v>3295</v>
      </c>
      <c r="D194" s="85" t="s">
        <v>1284</v>
      </c>
      <c r="E194" s="132"/>
      <c r="F194" s="132">
        <v>0</v>
      </c>
      <c r="G194" s="132">
        <v>0</v>
      </c>
      <c r="H194" s="132"/>
      <c r="I194" s="185" t="e">
        <f t="shared" si="16"/>
        <v>#DIV/0!</v>
      </c>
      <c r="J194" s="185" t="e">
        <f t="shared" si="17"/>
        <v>#DIV/0!</v>
      </c>
    </row>
    <row r="195" spans="1:10" s="115" customFormat="1" ht="15" customHeight="1">
      <c r="A195" s="110"/>
      <c r="B195" s="128">
        <v>34</v>
      </c>
      <c r="C195" s="110"/>
      <c r="D195" s="128" t="s">
        <v>1343</v>
      </c>
      <c r="E195" s="111">
        <f>E196</f>
        <v>0</v>
      </c>
      <c r="F195" s="111">
        <f>F196</f>
        <v>0</v>
      </c>
      <c r="G195" s="111">
        <f>G196</f>
        <v>0</v>
      </c>
      <c r="H195" s="111">
        <f>H196</f>
        <v>0</v>
      </c>
      <c r="I195" s="185" t="e">
        <f t="shared" si="16"/>
        <v>#DIV/0!</v>
      </c>
      <c r="J195" s="185" t="e">
        <f t="shared" si="17"/>
        <v>#DIV/0!</v>
      </c>
    </row>
    <row r="196" spans="1:10" s="115" customFormat="1" ht="15.75" customHeight="1">
      <c r="A196" s="110"/>
      <c r="B196" s="110"/>
      <c r="C196" s="110">
        <v>3432</v>
      </c>
      <c r="D196" s="175" t="s">
        <v>1299</v>
      </c>
      <c r="E196" s="132"/>
      <c r="F196" s="132">
        <v>0</v>
      </c>
      <c r="G196" s="132">
        <v>0</v>
      </c>
      <c r="H196" s="132"/>
      <c r="I196" s="185" t="e">
        <f t="shared" si="16"/>
        <v>#DIV/0!</v>
      </c>
      <c r="J196" s="185" t="e">
        <f t="shared" si="17"/>
        <v>#DIV/0!</v>
      </c>
    </row>
    <row r="197" spans="1:10" s="115" customFormat="1" ht="15.75" customHeight="1">
      <c r="A197" s="110"/>
      <c r="B197" s="128">
        <v>35</v>
      </c>
      <c r="C197" s="110"/>
      <c r="D197" s="128" t="s">
        <v>1559</v>
      </c>
      <c r="E197" s="111">
        <f>E198</f>
        <v>0</v>
      </c>
      <c r="F197" s="111">
        <f>F198</f>
        <v>0</v>
      </c>
      <c r="G197" s="111">
        <f>G198</f>
        <v>0</v>
      </c>
      <c r="H197" s="111">
        <f>H198</f>
        <v>0</v>
      </c>
      <c r="I197" s="185" t="e">
        <f t="shared" si="16"/>
        <v>#DIV/0!</v>
      </c>
      <c r="J197" s="185" t="e">
        <f t="shared" si="17"/>
        <v>#DIV/0!</v>
      </c>
    </row>
    <row r="198" spans="1:10" s="115" customFormat="1" ht="15" customHeight="1">
      <c r="A198" s="110"/>
      <c r="B198" s="110"/>
      <c r="C198" s="110">
        <v>3531</v>
      </c>
      <c r="D198" s="85" t="s">
        <v>1537</v>
      </c>
      <c r="E198" s="132"/>
      <c r="F198" s="132">
        <v>0</v>
      </c>
      <c r="G198" s="132">
        <v>0</v>
      </c>
      <c r="H198" s="132"/>
      <c r="I198" s="185" t="e">
        <f t="shared" ref="I198:I261" si="22">H198/E198*100</f>
        <v>#DIV/0!</v>
      </c>
      <c r="J198" s="185" t="e">
        <f t="shared" ref="J198:J261" si="23">H198/G198*100</f>
        <v>#DIV/0!</v>
      </c>
    </row>
    <row r="199" spans="1:10" s="115" customFormat="1" ht="15" customHeight="1">
      <c r="A199" s="110"/>
      <c r="B199" s="128">
        <v>36</v>
      </c>
      <c r="C199" s="110"/>
      <c r="D199" s="128" t="s">
        <v>1391</v>
      </c>
      <c r="E199" s="111">
        <f>SUM(E200:E202)</f>
        <v>0</v>
      </c>
      <c r="F199" s="111">
        <f>SUM(F200:F202)</f>
        <v>0</v>
      </c>
      <c r="G199" s="111">
        <f>SUM(G200:G202)</f>
        <v>0</v>
      </c>
      <c r="H199" s="111">
        <f>SUM(H200:H202)</f>
        <v>0</v>
      </c>
      <c r="I199" s="185" t="e">
        <f t="shared" si="22"/>
        <v>#DIV/0!</v>
      </c>
      <c r="J199" s="185" t="e">
        <f t="shared" si="23"/>
        <v>#DIV/0!</v>
      </c>
    </row>
    <row r="200" spans="1:10" s="115" customFormat="1" ht="15" customHeight="1">
      <c r="A200" s="110"/>
      <c r="B200" s="110"/>
      <c r="C200" s="110">
        <v>3611</v>
      </c>
      <c r="D200" s="85" t="s">
        <v>1538</v>
      </c>
      <c r="E200" s="132"/>
      <c r="F200" s="132">
        <v>0</v>
      </c>
      <c r="G200" s="132">
        <v>0</v>
      </c>
      <c r="H200" s="132"/>
      <c r="I200" s="185" t="e">
        <f t="shared" si="22"/>
        <v>#DIV/0!</v>
      </c>
      <c r="J200" s="185" t="e">
        <f t="shared" si="23"/>
        <v>#DIV/0!</v>
      </c>
    </row>
    <row r="201" spans="1:10" s="115" customFormat="1" ht="15" customHeight="1">
      <c r="A201" s="110"/>
      <c r="B201" s="110"/>
      <c r="C201" s="110">
        <v>3693</v>
      </c>
      <c r="D201" s="85" t="s">
        <v>1552</v>
      </c>
      <c r="E201" s="132"/>
      <c r="F201" s="132">
        <v>0</v>
      </c>
      <c r="G201" s="132">
        <v>0</v>
      </c>
      <c r="H201" s="132"/>
      <c r="I201" s="185" t="e">
        <f t="shared" si="22"/>
        <v>#DIV/0!</v>
      </c>
      <c r="J201" s="185" t="e">
        <f t="shared" si="23"/>
        <v>#DIV/0!</v>
      </c>
    </row>
    <row r="202" spans="1:10" s="115" customFormat="1" ht="15" customHeight="1">
      <c r="A202" s="110"/>
      <c r="B202" s="110"/>
      <c r="C202" s="110">
        <v>3694</v>
      </c>
      <c r="D202" s="85" t="s">
        <v>1553</v>
      </c>
      <c r="E202" s="132"/>
      <c r="F202" s="132">
        <v>0</v>
      </c>
      <c r="G202" s="132">
        <v>0</v>
      </c>
      <c r="H202" s="132"/>
      <c r="I202" s="185" t="e">
        <f t="shared" si="22"/>
        <v>#DIV/0!</v>
      </c>
      <c r="J202" s="185" t="e">
        <f t="shared" si="23"/>
        <v>#DIV/0!</v>
      </c>
    </row>
    <row r="203" spans="1:10" s="115" customFormat="1" ht="15" customHeight="1">
      <c r="A203" s="110"/>
      <c r="B203" s="128">
        <v>38</v>
      </c>
      <c r="C203" s="110"/>
      <c r="D203" s="128" t="s">
        <v>1352</v>
      </c>
      <c r="E203" s="111">
        <f>E204</f>
        <v>0</v>
      </c>
      <c r="F203" s="111">
        <f>F204</f>
        <v>0</v>
      </c>
      <c r="G203" s="111">
        <f>G204</f>
        <v>0</v>
      </c>
      <c r="H203" s="111">
        <f>H204</f>
        <v>0</v>
      </c>
      <c r="I203" s="185" t="e">
        <f t="shared" si="22"/>
        <v>#DIV/0!</v>
      </c>
      <c r="J203" s="185" t="e">
        <f t="shared" si="23"/>
        <v>#DIV/0!</v>
      </c>
    </row>
    <row r="204" spans="1:10" s="115" customFormat="1" ht="15" customHeight="1">
      <c r="A204" s="110"/>
      <c r="B204" s="110"/>
      <c r="C204" s="110">
        <v>3813</v>
      </c>
      <c r="D204" s="85" t="s">
        <v>1539</v>
      </c>
      <c r="E204" s="132"/>
      <c r="F204" s="132">
        <v>0</v>
      </c>
      <c r="G204" s="132">
        <v>0</v>
      </c>
      <c r="H204" s="132"/>
      <c r="I204" s="185" t="e">
        <f t="shared" si="22"/>
        <v>#DIV/0!</v>
      </c>
      <c r="J204" s="185" t="e">
        <f t="shared" si="23"/>
        <v>#DIV/0!</v>
      </c>
    </row>
    <row r="205" spans="1:10" s="115" customFormat="1" ht="15" customHeight="1">
      <c r="A205" s="128">
        <v>4</v>
      </c>
      <c r="B205" s="110"/>
      <c r="C205" s="110"/>
      <c r="D205" s="128" t="s">
        <v>1345</v>
      </c>
      <c r="E205" s="111">
        <f>E206+E208</f>
        <v>0</v>
      </c>
      <c r="F205" s="111">
        <f>F206+F208</f>
        <v>8000</v>
      </c>
      <c r="G205" s="111">
        <f>G206+G208</f>
        <v>6400</v>
      </c>
      <c r="H205" s="111">
        <f>H206+H208</f>
        <v>6271</v>
      </c>
      <c r="I205" s="185" t="e">
        <f t="shared" si="22"/>
        <v>#DIV/0!</v>
      </c>
      <c r="J205" s="185">
        <f t="shared" si="23"/>
        <v>97.984375</v>
      </c>
    </row>
    <row r="206" spans="1:10" s="115" customFormat="1" ht="15" customHeight="1">
      <c r="A206" s="110"/>
      <c r="B206" s="128">
        <v>41</v>
      </c>
      <c r="C206" s="110"/>
      <c r="D206" s="128" t="s">
        <v>1355</v>
      </c>
      <c r="E206" s="111">
        <f>E207</f>
        <v>0</v>
      </c>
      <c r="F206" s="111">
        <f>F207</f>
        <v>0</v>
      </c>
      <c r="G206" s="111">
        <f>G207</f>
        <v>2400</v>
      </c>
      <c r="H206" s="111">
        <f>H207</f>
        <v>2388.5</v>
      </c>
      <c r="I206" s="185" t="e">
        <f t="shared" si="22"/>
        <v>#DIV/0!</v>
      </c>
      <c r="J206" s="185">
        <f t="shared" si="23"/>
        <v>99.520833333333343</v>
      </c>
    </row>
    <row r="207" spans="1:10" s="115" customFormat="1" ht="15" customHeight="1">
      <c r="A207" s="110"/>
      <c r="B207" s="110"/>
      <c r="C207" s="110">
        <v>4123</v>
      </c>
      <c r="D207" s="85" t="s">
        <v>1310</v>
      </c>
      <c r="E207" s="132"/>
      <c r="F207" s="132"/>
      <c r="G207" s="132">
        <v>2400</v>
      </c>
      <c r="H207" s="132">
        <v>2388.5</v>
      </c>
      <c r="I207" s="185" t="e">
        <f t="shared" si="22"/>
        <v>#DIV/0!</v>
      </c>
      <c r="J207" s="185">
        <f t="shared" si="23"/>
        <v>99.520833333333343</v>
      </c>
    </row>
    <row r="208" spans="1:10" s="115" customFormat="1" ht="15" customHeight="1">
      <c r="A208" s="110"/>
      <c r="B208" s="128">
        <v>42</v>
      </c>
      <c r="C208" s="110"/>
      <c r="D208" s="128" t="s">
        <v>1346</v>
      </c>
      <c r="E208" s="111">
        <f>SUM(E209:E210)</f>
        <v>0</v>
      </c>
      <c r="F208" s="111">
        <f>SUM(F209:F210)</f>
        <v>8000</v>
      </c>
      <c r="G208" s="111">
        <f>SUM(G209:G210)</f>
        <v>4000</v>
      </c>
      <c r="H208" s="111">
        <f>SUM(H209:H210)</f>
        <v>3882.5</v>
      </c>
      <c r="I208" s="185" t="e">
        <f t="shared" si="22"/>
        <v>#DIV/0!</v>
      </c>
      <c r="J208" s="185">
        <f t="shared" si="23"/>
        <v>97.0625</v>
      </c>
    </row>
    <row r="209" spans="1:10" s="115" customFormat="1" ht="15" customHeight="1">
      <c r="A209" s="110"/>
      <c r="B209" s="110"/>
      <c r="C209" s="110">
        <v>4221</v>
      </c>
      <c r="D209" s="85" t="s">
        <v>1287</v>
      </c>
      <c r="E209" s="132"/>
      <c r="F209" s="132">
        <v>0</v>
      </c>
      <c r="G209" s="132">
        <v>4000</v>
      </c>
      <c r="H209" s="132">
        <v>3882.5</v>
      </c>
      <c r="I209" s="185" t="e">
        <f t="shared" si="22"/>
        <v>#DIV/0!</v>
      </c>
      <c r="J209" s="185">
        <f t="shared" si="23"/>
        <v>97.0625</v>
      </c>
    </row>
    <row r="210" spans="1:10" s="115" customFormat="1" ht="15" customHeight="1">
      <c r="A210" s="110"/>
      <c r="B210" s="110"/>
      <c r="C210" s="110">
        <v>4227</v>
      </c>
      <c r="D210" s="85" t="s">
        <v>1480</v>
      </c>
      <c r="E210" s="132"/>
      <c r="F210" s="132">
        <v>8000</v>
      </c>
      <c r="G210" s="132"/>
      <c r="H210" s="132"/>
      <c r="I210" s="185" t="e">
        <f t="shared" si="22"/>
        <v>#DIV/0!</v>
      </c>
      <c r="J210" s="185" t="e">
        <f t="shared" si="23"/>
        <v>#DIV/0!</v>
      </c>
    </row>
    <row r="211" spans="1:10" s="115" customFormat="1" ht="15" customHeight="1">
      <c r="A211" s="209" t="s">
        <v>1677</v>
      </c>
      <c r="B211" s="248"/>
      <c r="C211" s="248"/>
      <c r="D211" s="249"/>
      <c r="E211" s="205">
        <f>E212+E246</f>
        <v>7958.38</v>
      </c>
      <c r="F211" s="205">
        <f t="shared" ref="F211:H211" si="24">F212+F246</f>
        <v>84820</v>
      </c>
      <c r="G211" s="205">
        <f>G212+G246</f>
        <v>80035</v>
      </c>
      <c r="H211" s="205">
        <f t="shared" si="24"/>
        <v>77892.960000000006</v>
      </c>
      <c r="I211" s="170">
        <f t="shared" si="22"/>
        <v>978.75396751600215</v>
      </c>
      <c r="J211" s="170">
        <f t="shared" si="23"/>
        <v>97.323620915849332</v>
      </c>
    </row>
    <row r="212" spans="1:10" s="115" customFormat="1" ht="15" customHeight="1">
      <c r="A212" s="128">
        <v>3</v>
      </c>
      <c r="B212" s="110"/>
      <c r="C212" s="53"/>
      <c r="D212" s="53" t="s">
        <v>1358</v>
      </c>
      <c r="E212" s="111">
        <f>E213+E219+E236+E238+E244</f>
        <v>7958.38</v>
      </c>
      <c r="F212" s="111">
        <f>F213+F219+F236+F238+F240+F244</f>
        <v>78820</v>
      </c>
      <c r="G212" s="111">
        <f>G213+G219+G236+G238+G240+G244</f>
        <v>74985</v>
      </c>
      <c r="H212" s="111">
        <f>H213+H219+H236+H238+H240+H244</f>
        <v>72850.460000000006</v>
      </c>
      <c r="I212" s="172">
        <f t="shared" si="22"/>
        <v>915.39308251176749</v>
      </c>
      <c r="J212" s="172">
        <f t="shared" si="23"/>
        <v>97.153377342135101</v>
      </c>
    </row>
    <row r="213" spans="1:10" s="115" customFormat="1" ht="15" customHeight="1">
      <c r="A213" s="110"/>
      <c r="B213" s="128">
        <v>31</v>
      </c>
      <c r="C213" s="53"/>
      <c r="D213" s="53" t="s">
        <v>1320</v>
      </c>
      <c r="E213" s="111">
        <f>SUM(E214:E218)</f>
        <v>5381.5</v>
      </c>
      <c r="F213" s="111">
        <f>SUM(F214:F218)</f>
        <v>77470</v>
      </c>
      <c r="G213" s="111">
        <f>SUM(G214:G218)</f>
        <v>70200</v>
      </c>
      <c r="H213" s="111">
        <f>SUM(H214:H218)</f>
        <v>67141.52</v>
      </c>
      <c r="I213" s="172">
        <f t="shared" si="22"/>
        <v>1247.6357892780823</v>
      </c>
      <c r="J213" s="172">
        <f t="shared" si="23"/>
        <v>95.643190883190883</v>
      </c>
    </row>
    <row r="214" spans="1:10" s="115" customFormat="1" ht="15" customHeight="1">
      <c r="A214" s="110"/>
      <c r="B214" s="110"/>
      <c r="C214" s="110">
        <v>3111</v>
      </c>
      <c r="D214" s="85" t="s">
        <v>1397</v>
      </c>
      <c r="E214" s="132">
        <v>4619.3100000000004</v>
      </c>
      <c r="F214" s="132">
        <v>66500</v>
      </c>
      <c r="G214" s="132">
        <v>60000</v>
      </c>
      <c r="H214" s="132">
        <v>57374.74</v>
      </c>
      <c r="I214" s="185">
        <f t="shared" si="22"/>
        <v>1242.0629920918923</v>
      </c>
      <c r="J214" s="185">
        <f t="shared" si="23"/>
        <v>95.624566666666666</v>
      </c>
    </row>
    <row r="215" spans="1:10" s="115" customFormat="1" ht="15" customHeight="1">
      <c r="A215" s="110"/>
      <c r="B215" s="110"/>
      <c r="C215" s="110">
        <v>3112</v>
      </c>
      <c r="D215" s="85" t="s">
        <v>1475</v>
      </c>
      <c r="E215" s="132"/>
      <c r="F215" s="132"/>
      <c r="G215" s="132"/>
      <c r="H215" s="132"/>
      <c r="I215" s="185" t="e">
        <f t="shared" si="22"/>
        <v>#DIV/0!</v>
      </c>
      <c r="J215" s="185" t="e">
        <f t="shared" si="23"/>
        <v>#DIV/0!</v>
      </c>
    </row>
    <row r="216" spans="1:10" s="115" customFormat="1" ht="15" customHeight="1">
      <c r="A216" s="110"/>
      <c r="B216" s="110"/>
      <c r="C216" s="110">
        <v>3121</v>
      </c>
      <c r="D216" s="85" t="s">
        <v>1294</v>
      </c>
      <c r="E216" s="132"/>
      <c r="F216" s="132"/>
      <c r="G216" s="132">
        <v>300</v>
      </c>
      <c r="H216" s="132">
        <v>300</v>
      </c>
      <c r="I216" s="185" t="e">
        <f t="shared" si="22"/>
        <v>#DIV/0!</v>
      </c>
      <c r="J216" s="185">
        <f t="shared" si="23"/>
        <v>100</v>
      </c>
    </row>
    <row r="217" spans="1:10" s="115" customFormat="1" ht="15" customHeight="1">
      <c r="A217" s="110"/>
      <c r="B217" s="110"/>
      <c r="C217" s="110">
        <v>3132</v>
      </c>
      <c r="D217" s="85" t="s">
        <v>1356</v>
      </c>
      <c r="E217" s="132">
        <v>762.19</v>
      </c>
      <c r="F217" s="132">
        <v>10970</v>
      </c>
      <c r="G217" s="132">
        <v>9900</v>
      </c>
      <c r="H217" s="132">
        <v>9466.7800000000007</v>
      </c>
      <c r="I217" s="185">
        <f t="shared" si="22"/>
        <v>1242.0498825752109</v>
      </c>
      <c r="J217" s="185">
        <f t="shared" si="23"/>
        <v>95.624040404040414</v>
      </c>
    </row>
    <row r="218" spans="1:10" s="115" customFormat="1" ht="15" customHeight="1">
      <c r="A218" s="110"/>
      <c r="B218" s="110"/>
      <c r="C218" s="110">
        <v>3133</v>
      </c>
      <c r="D218" s="85" t="s">
        <v>1398</v>
      </c>
      <c r="E218" s="132"/>
      <c r="F218" s="132">
        <v>0</v>
      </c>
      <c r="G218" s="132">
        <v>0</v>
      </c>
      <c r="H218" s="132"/>
      <c r="I218" s="185" t="e">
        <f t="shared" si="22"/>
        <v>#DIV/0!</v>
      </c>
      <c r="J218" s="185" t="e">
        <f t="shared" si="23"/>
        <v>#DIV/0!</v>
      </c>
    </row>
    <row r="219" spans="1:10" s="115" customFormat="1" ht="15" customHeight="1">
      <c r="A219" s="110"/>
      <c r="B219" s="128">
        <v>32</v>
      </c>
      <c r="C219" s="110"/>
      <c r="D219" s="128" t="s">
        <v>1323</v>
      </c>
      <c r="E219" s="111">
        <f>SUM(E220:E235)</f>
        <v>2576.88</v>
      </c>
      <c r="F219" s="111">
        <f>SUM(F220:F235)</f>
        <v>1350</v>
      </c>
      <c r="G219" s="111">
        <f>SUM(G220:G235)</f>
        <v>4785</v>
      </c>
      <c r="H219" s="111">
        <f>SUM(H220:H235)</f>
        <v>5708.94</v>
      </c>
      <c r="I219" s="185">
        <f t="shared" si="22"/>
        <v>221.54465865698052</v>
      </c>
      <c r="J219" s="185">
        <f t="shared" si="23"/>
        <v>119.3090909090909</v>
      </c>
    </row>
    <row r="220" spans="1:10" s="115" customFormat="1" ht="15" customHeight="1">
      <c r="A220" s="110"/>
      <c r="B220" s="110"/>
      <c r="C220" s="110">
        <v>3211</v>
      </c>
      <c r="D220" s="85" t="s">
        <v>1264</v>
      </c>
      <c r="E220" s="132">
        <v>2576.88</v>
      </c>
      <c r="F220" s="132">
        <v>1350</v>
      </c>
      <c r="G220" s="132">
        <v>4500</v>
      </c>
      <c r="H220" s="132">
        <v>5424.12</v>
      </c>
      <c r="I220" s="185">
        <f t="shared" si="22"/>
        <v>210.49175747415475</v>
      </c>
      <c r="J220" s="185">
        <f t="shared" si="23"/>
        <v>120.536</v>
      </c>
    </row>
    <row r="221" spans="1:10" s="115" customFormat="1" ht="15" customHeight="1">
      <c r="A221" s="110"/>
      <c r="B221" s="110"/>
      <c r="C221" s="110">
        <v>3212</v>
      </c>
      <c r="D221" s="85" t="s">
        <v>1265</v>
      </c>
      <c r="E221" s="132"/>
      <c r="F221" s="132"/>
      <c r="G221" s="132">
        <v>285</v>
      </c>
      <c r="H221" s="132">
        <v>284.82</v>
      </c>
      <c r="I221" s="185" t="e">
        <f t="shared" si="22"/>
        <v>#DIV/0!</v>
      </c>
      <c r="J221" s="185">
        <f t="shared" si="23"/>
        <v>99.936842105263153</v>
      </c>
    </row>
    <row r="222" spans="1:10" s="115" customFormat="1" ht="15" customHeight="1">
      <c r="A222" s="110"/>
      <c r="B222" s="110"/>
      <c r="C222" s="110">
        <v>3213</v>
      </c>
      <c r="D222" s="85" t="s">
        <v>1266</v>
      </c>
      <c r="E222" s="132"/>
      <c r="F222" s="132">
        <v>0</v>
      </c>
      <c r="G222" s="132">
        <v>0</v>
      </c>
      <c r="H222" s="132"/>
      <c r="I222" s="185" t="e">
        <f t="shared" si="22"/>
        <v>#DIV/0!</v>
      </c>
      <c r="J222" s="185" t="e">
        <f t="shared" si="23"/>
        <v>#DIV/0!</v>
      </c>
    </row>
    <row r="223" spans="1:10" s="115" customFormat="1" ht="15" customHeight="1">
      <c r="A223" s="110"/>
      <c r="B223" s="110"/>
      <c r="C223" s="110">
        <v>3221</v>
      </c>
      <c r="D223" s="85" t="s">
        <v>1267</v>
      </c>
      <c r="E223" s="132"/>
      <c r="F223" s="132">
        <v>0</v>
      </c>
      <c r="G223" s="132">
        <v>0</v>
      </c>
      <c r="H223" s="132"/>
      <c r="I223" s="185" t="e">
        <f t="shared" si="22"/>
        <v>#DIV/0!</v>
      </c>
      <c r="J223" s="185" t="e">
        <f t="shared" si="23"/>
        <v>#DIV/0!</v>
      </c>
    </row>
    <row r="224" spans="1:10" s="115" customFormat="1" ht="15" customHeight="1">
      <c r="A224" s="110"/>
      <c r="B224" s="110"/>
      <c r="C224" s="110">
        <v>3222</v>
      </c>
      <c r="D224" s="85" t="s">
        <v>1268</v>
      </c>
      <c r="E224" s="132"/>
      <c r="F224" s="132">
        <v>0</v>
      </c>
      <c r="G224" s="132">
        <v>0</v>
      </c>
      <c r="H224" s="132"/>
      <c r="I224" s="185" t="e">
        <f t="shared" si="22"/>
        <v>#DIV/0!</v>
      </c>
      <c r="J224" s="185" t="e">
        <f t="shared" si="23"/>
        <v>#DIV/0!</v>
      </c>
    </row>
    <row r="225" spans="1:10" s="115" customFormat="1" ht="15" customHeight="1">
      <c r="A225" s="110"/>
      <c r="B225" s="110"/>
      <c r="C225" s="110">
        <v>3223</v>
      </c>
      <c r="D225" s="85" t="s">
        <v>1269</v>
      </c>
      <c r="E225" s="132"/>
      <c r="F225" s="132">
        <v>0</v>
      </c>
      <c r="G225" s="132">
        <v>0</v>
      </c>
      <c r="H225" s="132"/>
      <c r="I225" s="185" t="e">
        <f t="shared" si="22"/>
        <v>#DIV/0!</v>
      </c>
      <c r="J225" s="185" t="e">
        <f t="shared" si="23"/>
        <v>#DIV/0!</v>
      </c>
    </row>
    <row r="226" spans="1:10" s="115" customFormat="1" ht="15" customHeight="1">
      <c r="A226" s="110"/>
      <c r="B226" s="110"/>
      <c r="C226" s="110">
        <v>3224</v>
      </c>
      <c r="D226" s="85" t="s">
        <v>1270</v>
      </c>
      <c r="E226" s="132"/>
      <c r="F226" s="132">
        <v>0</v>
      </c>
      <c r="G226" s="132">
        <v>0</v>
      </c>
      <c r="H226" s="132"/>
      <c r="I226" s="185" t="e">
        <f t="shared" si="22"/>
        <v>#DIV/0!</v>
      </c>
      <c r="J226" s="185" t="e">
        <f t="shared" si="23"/>
        <v>#DIV/0!</v>
      </c>
    </row>
    <row r="227" spans="1:10" s="115" customFormat="1" ht="15" customHeight="1">
      <c r="A227" s="110"/>
      <c r="B227" s="110"/>
      <c r="C227" s="110">
        <v>3231</v>
      </c>
      <c r="D227" s="85" t="s">
        <v>1272</v>
      </c>
      <c r="E227" s="132"/>
      <c r="F227" s="132">
        <v>0</v>
      </c>
      <c r="G227" s="132">
        <v>0</v>
      </c>
      <c r="H227" s="132"/>
      <c r="I227" s="185" t="e">
        <f t="shared" si="22"/>
        <v>#DIV/0!</v>
      </c>
      <c r="J227" s="185" t="e">
        <f t="shared" si="23"/>
        <v>#DIV/0!</v>
      </c>
    </row>
    <row r="228" spans="1:10" s="115" customFormat="1" ht="15" customHeight="1">
      <c r="A228" s="110"/>
      <c r="B228" s="110"/>
      <c r="C228" s="110">
        <v>3232</v>
      </c>
      <c r="D228" s="85" t="s">
        <v>1509</v>
      </c>
      <c r="E228" s="132">
        <v>0</v>
      </c>
      <c r="F228" s="132">
        <v>0</v>
      </c>
      <c r="G228" s="132">
        <v>0</v>
      </c>
      <c r="H228" s="132"/>
      <c r="I228" s="185" t="e">
        <f t="shared" si="22"/>
        <v>#DIV/0!</v>
      </c>
      <c r="J228" s="185" t="e">
        <f t="shared" si="23"/>
        <v>#DIV/0!</v>
      </c>
    </row>
    <row r="229" spans="1:10" s="115" customFormat="1" ht="15" customHeight="1">
      <c r="A229" s="110"/>
      <c r="B229" s="110"/>
      <c r="C229" s="110">
        <v>3233</v>
      </c>
      <c r="D229" s="85" t="s">
        <v>1274</v>
      </c>
      <c r="E229" s="132"/>
      <c r="F229" s="132">
        <v>0</v>
      </c>
      <c r="G229" s="132">
        <v>0</v>
      </c>
      <c r="H229" s="132"/>
      <c r="I229" s="185" t="e">
        <f t="shared" si="22"/>
        <v>#DIV/0!</v>
      </c>
      <c r="J229" s="185" t="e">
        <f t="shared" si="23"/>
        <v>#DIV/0!</v>
      </c>
    </row>
    <row r="230" spans="1:10" s="115" customFormat="1" ht="15" customHeight="1">
      <c r="A230" s="110"/>
      <c r="B230" s="110"/>
      <c r="C230" s="110">
        <v>3234</v>
      </c>
      <c r="D230" s="85" t="s">
        <v>1275</v>
      </c>
      <c r="E230" s="132"/>
      <c r="F230" s="132">
        <v>0</v>
      </c>
      <c r="G230" s="132">
        <v>0</v>
      </c>
      <c r="H230" s="132"/>
      <c r="I230" s="185" t="e">
        <f t="shared" si="22"/>
        <v>#DIV/0!</v>
      </c>
      <c r="J230" s="185" t="e">
        <f t="shared" si="23"/>
        <v>#DIV/0!</v>
      </c>
    </row>
    <row r="231" spans="1:10" s="115" customFormat="1" ht="15" customHeight="1">
      <c r="A231" s="110"/>
      <c r="B231" s="110"/>
      <c r="C231" s="110">
        <v>3235</v>
      </c>
      <c r="D231" s="85" t="s">
        <v>1276</v>
      </c>
      <c r="E231" s="132"/>
      <c r="F231" s="132">
        <v>0</v>
      </c>
      <c r="G231" s="132">
        <v>0</v>
      </c>
      <c r="H231" s="132"/>
      <c r="I231" s="185" t="e">
        <f t="shared" si="22"/>
        <v>#DIV/0!</v>
      </c>
      <c r="J231" s="185" t="e">
        <f t="shared" si="23"/>
        <v>#DIV/0!</v>
      </c>
    </row>
    <row r="232" spans="1:10" s="115" customFormat="1" ht="15" customHeight="1">
      <c r="A232" s="110"/>
      <c r="B232" s="110"/>
      <c r="C232" s="110">
        <v>3237</v>
      </c>
      <c r="D232" s="85" t="s">
        <v>1278</v>
      </c>
      <c r="E232" s="132"/>
      <c r="F232" s="132"/>
      <c r="G232" s="132"/>
      <c r="H232" s="132"/>
      <c r="I232" s="185" t="e">
        <f t="shared" si="22"/>
        <v>#DIV/0!</v>
      </c>
      <c r="J232" s="185" t="e">
        <f t="shared" si="23"/>
        <v>#DIV/0!</v>
      </c>
    </row>
    <row r="233" spans="1:10" s="115" customFormat="1" ht="15" customHeight="1">
      <c r="A233" s="110"/>
      <c r="B233" s="110"/>
      <c r="C233" s="110">
        <v>3239</v>
      </c>
      <c r="D233" s="85" t="s">
        <v>1280</v>
      </c>
      <c r="E233" s="132"/>
      <c r="F233" s="132">
        <v>0</v>
      </c>
      <c r="G233" s="132">
        <v>0</v>
      </c>
      <c r="H233" s="132"/>
      <c r="I233" s="185" t="e">
        <f t="shared" si="22"/>
        <v>#DIV/0!</v>
      </c>
      <c r="J233" s="185" t="e">
        <f t="shared" si="23"/>
        <v>#DIV/0!</v>
      </c>
    </row>
    <row r="234" spans="1:10" s="115" customFormat="1" ht="15" customHeight="1">
      <c r="A234" s="110"/>
      <c r="B234" s="110"/>
      <c r="C234" s="110">
        <v>3293</v>
      </c>
      <c r="D234" s="85" t="s">
        <v>1298</v>
      </c>
      <c r="E234" s="132"/>
      <c r="F234" s="132"/>
      <c r="G234" s="132"/>
      <c r="H234" s="132"/>
      <c r="I234" s="185" t="e">
        <f t="shared" si="22"/>
        <v>#DIV/0!</v>
      </c>
      <c r="J234" s="185" t="e">
        <f t="shared" si="23"/>
        <v>#DIV/0!</v>
      </c>
    </row>
    <row r="235" spans="1:10" s="115" customFormat="1" ht="15" customHeight="1">
      <c r="A235" s="110"/>
      <c r="B235" s="110"/>
      <c r="C235" s="110">
        <v>3295</v>
      </c>
      <c r="D235" s="85" t="s">
        <v>1284</v>
      </c>
      <c r="E235" s="132"/>
      <c r="F235" s="132">
        <v>0</v>
      </c>
      <c r="G235" s="132">
        <v>0</v>
      </c>
      <c r="H235" s="132"/>
      <c r="I235" s="185" t="e">
        <f t="shared" si="22"/>
        <v>#DIV/0!</v>
      </c>
      <c r="J235" s="185" t="e">
        <f t="shared" si="23"/>
        <v>#DIV/0!</v>
      </c>
    </row>
    <row r="236" spans="1:10" s="115" customFormat="1" ht="15" customHeight="1">
      <c r="A236" s="110"/>
      <c r="B236" s="128">
        <v>34</v>
      </c>
      <c r="C236" s="110"/>
      <c r="D236" s="128" t="s">
        <v>1343</v>
      </c>
      <c r="E236" s="111">
        <f>E237</f>
        <v>0</v>
      </c>
      <c r="F236" s="111">
        <f>F237</f>
        <v>0</v>
      </c>
      <c r="G236" s="111">
        <f>G237</f>
        <v>0</v>
      </c>
      <c r="H236" s="111">
        <f>H237</f>
        <v>0</v>
      </c>
      <c r="I236" s="185" t="e">
        <f t="shared" si="22"/>
        <v>#DIV/0!</v>
      </c>
      <c r="J236" s="185" t="e">
        <f t="shared" si="23"/>
        <v>#DIV/0!</v>
      </c>
    </row>
    <row r="237" spans="1:10" s="115" customFormat="1" ht="15.75" customHeight="1">
      <c r="A237" s="110"/>
      <c r="B237" s="110"/>
      <c r="C237" s="110">
        <v>3432</v>
      </c>
      <c r="D237" s="175" t="s">
        <v>1299</v>
      </c>
      <c r="E237" s="132"/>
      <c r="F237" s="132">
        <v>0</v>
      </c>
      <c r="G237" s="132">
        <v>0</v>
      </c>
      <c r="H237" s="132"/>
      <c r="I237" s="185" t="e">
        <f t="shared" si="22"/>
        <v>#DIV/0!</v>
      </c>
      <c r="J237" s="185" t="e">
        <f t="shared" si="23"/>
        <v>#DIV/0!</v>
      </c>
    </row>
    <row r="238" spans="1:10" s="115" customFormat="1" ht="15.75" customHeight="1">
      <c r="A238" s="110"/>
      <c r="B238" s="128">
        <v>35</v>
      </c>
      <c r="C238" s="110"/>
      <c r="D238" s="128" t="s">
        <v>1559</v>
      </c>
      <c r="E238" s="111">
        <f>E239</f>
        <v>0</v>
      </c>
      <c r="F238" s="111">
        <f>F239</f>
        <v>0</v>
      </c>
      <c r="G238" s="111">
        <f>G239</f>
        <v>0</v>
      </c>
      <c r="H238" s="111">
        <f>H239</f>
        <v>0</v>
      </c>
      <c r="I238" s="185" t="e">
        <f t="shared" si="22"/>
        <v>#DIV/0!</v>
      </c>
      <c r="J238" s="185" t="e">
        <f t="shared" si="23"/>
        <v>#DIV/0!</v>
      </c>
    </row>
    <row r="239" spans="1:10" s="115" customFormat="1" ht="15" customHeight="1">
      <c r="A239" s="110"/>
      <c r="B239" s="110"/>
      <c r="C239" s="110">
        <v>3531</v>
      </c>
      <c r="D239" s="85" t="s">
        <v>1537</v>
      </c>
      <c r="E239" s="132"/>
      <c r="F239" s="132">
        <v>0</v>
      </c>
      <c r="G239" s="132">
        <v>0</v>
      </c>
      <c r="H239" s="132"/>
      <c r="I239" s="185" t="e">
        <f t="shared" si="22"/>
        <v>#DIV/0!</v>
      </c>
      <c r="J239" s="185" t="e">
        <f t="shared" si="23"/>
        <v>#DIV/0!</v>
      </c>
    </row>
    <row r="240" spans="1:10" s="115" customFormat="1" ht="15" customHeight="1">
      <c r="A240" s="110"/>
      <c r="B240" s="128">
        <v>36</v>
      </c>
      <c r="C240" s="110"/>
      <c r="D240" s="128" t="s">
        <v>1391</v>
      </c>
      <c r="E240" s="111">
        <f>SUM(E241:E243)</f>
        <v>0</v>
      </c>
      <c r="F240" s="111">
        <f>SUM(F241:F243)</f>
        <v>0</v>
      </c>
      <c r="G240" s="111">
        <f>SUM(G241:G243)</f>
        <v>0</v>
      </c>
      <c r="H240" s="111">
        <f>SUM(H241:H243)</f>
        <v>0</v>
      </c>
      <c r="I240" s="185" t="e">
        <f t="shared" si="22"/>
        <v>#DIV/0!</v>
      </c>
      <c r="J240" s="185" t="e">
        <f t="shared" si="23"/>
        <v>#DIV/0!</v>
      </c>
    </row>
    <row r="241" spans="1:10" s="115" customFormat="1" ht="15" customHeight="1">
      <c r="A241" s="110"/>
      <c r="B241" s="110"/>
      <c r="C241" s="110">
        <v>3611</v>
      </c>
      <c r="D241" s="85" t="s">
        <v>1538</v>
      </c>
      <c r="E241" s="132"/>
      <c r="F241" s="132">
        <v>0</v>
      </c>
      <c r="G241" s="132">
        <v>0</v>
      </c>
      <c r="H241" s="132"/>
      <c r="I241" s="185" t="e">
        <f t="shared" si="22"/>
        <v>#DIV/0!</v>
      </c>
      <c r="J241" s="185" t="e">
        <f t="shared" si="23"/>
        <v>#DIV/0!</v>
      </c>
    </row>
    <row r="242" spans="1:10" s="115" customFormat="1" ht="15" customHeight="1">
      <c r="A242" s="110"/>
      <c r="B242" s="110"/>
      <c r="C242" s="110">
        <v>3693</v>
      </c>
      <c r="D242" s="85" t="s">
        <v>1552</v>
      </c>
      <c r="E242" s="132"/>
      <c r="F242" s="132">
        <v>0</v>
      </c>
      <c r="G242" s="132">
        <v>0</v>
      </c>
      <c r="H242" s="132"/>
      <c r="I242" s="185" t="e">
        <f t="shared" si="22"/>
        <v>#DIV/0!</v>
      </c>
      <c r="J242" s="185" t="e">
        <f t="shared" si="23"/>
        <v>#DIV/0!</v>
      </c>
    </row>
    <row r="243" spans="1:10" s="115" customFormat="1" ht="15" customHeight="1">
      <c r="A243" s="110"/>
      <c r="B243" s="110"/>
      <c r="C243" s="110">
        <v>3694</v>
      </c>
      <c r="D243" s="85" t="s">
        <v>1553</v>
      </c>
      <c r="E243" s="132"/>
      <c r="F243" s="132">
        <v>0</v>
      </c>
      <c r="G243" s="132">
        <v>0</v>
      </c>
      <c r="H243" s="132"/>
      <c r="I243" s="185" t="e">
        <f t="shared" si="22"/>
        <v>#DIV/0!</v>
      </c>
      <c r="J243" s="185" t="e">
        <f t="shared" si="23"/>
        <v>#DIV/0!</v>
      </c>
    </row>
    <row r="244" spans="1:10" s="115" customFormat="1" ht="15" customHeight="1">
      <c r="A244" s="110"/>
      <c r="B244" s="128">
        <v>38</v>
      </c>
      <c r="C244" s="110"/>
      <c r="D244" s="128" t="s">
        <v>1352</v>
      </c>
      <c r="E244" s="111">
        <f>E245</f>
        <v>0</v>
      </c>
      <c r="F244" s="111">
        <f>F245</f>
        <v>0</v>
      </c>
      <c r="G244" s="111">
        <f>G245</f>
        <v>0</v>
      </c>
      <c r="H244" s="111">
        <f>H245</f>
        <v>0</v>
      </c>
      <c r="I244" s="185" t="e">
        <f t="shared" si="22"/>
        <v>#DIV/0!</v>
      </c>
      <c r="J244" s="185" t="e">
        <f t="shared" si="23"/>
        <v>#DIV/0!</v>
      </c>
    </row>
    <row r="245" spans="1:10" s="115" customFormat="1" ht="15" customHeight="1">
      <c r="A245" s="110"/>
      <c r="B245" s="110"/>
      <c r="C245" s="110">
        <v>3813</v>
      </c>
      <c r="D245" s="85" t="s">
        <v>1539</v>
      </c>
      <c r="E245" s="132"/>
      <c r="F245" s="132">
        <v>0</v>
      </c>
      <c r="G245" s="132">
        <v>0</v>
      </c>
      <c r="H245" s="132"/>
      <c r="I245" s="185" t="e">
        <f t="shared" si="22"/>
        <v>#DIV/0!</v>
      </c>
      <c r="J245" s="185" t="e">
        <f t="shared" si="23"/>
        <v>#DIV/0!</v>
      </c>
    </row>
    <row r="246" spans="1:10" s="115" customFormat="1" ht="15" customHeight="1">
      <c r="A246" s="128">
        <v>4</v>
      </c>
      <c r="B246" s="110"/>
      <c r="C246" s="110"/>
      <c r="D246" s="128" t="s">
        <v>1345</v>
      </c>
      <c r="E246" s="111">
        <f>E247+E249</f>
        <v>0</v>
      </c>
      <c r="F246" s="111">
        <f>F247+F249</f>
        <v>6000</v>
      </c>
      <c r="G246" s="111">
        <f>G247+G249</f>
        <v>5050</v>
      </c>
      <c r="H246" s="111">
        <f>H247+H249</f>
        <v>5042.5</v>
      </c>
      <c r="I246" s="185" t="e">
        <f t="shared" si="22"/>
        <v>#DIV/0!</v>
      </c>
      <c r="J246" s="185">
        <f t="shared" si="23"/>
        <v>99.851485148514854</v>
      </c>
    </row>
    <row r="247" spans="1:10" s="115" customFormat="1" ht="15" customHeight="1">
      <c r="A247" s="110"/>
      <c r="B247" s="128">
        <v>41</v>
      </c>
      <c r="C247" s="110"/>
      <c r="D247" s="128" t="s">
        <v>1355</v>
      </c>
      <c r="E247" s="111">
        <f>E248</f>
        <v>0</v>
      </c>
      <c r="F247" s="111">
        <f>F248</f>
        <v>0</v>
      </c>
      <c r="G247" s="111">
        <f>G248</f>
        <v>0</v>
      </c>
      <c r="H247" s="111">
        <f>H248</f>
        <v>0</v>
      </c>
      <c r="I247" s="185" t="e">
        <f t="shared" si="22"/>
        <v>#DIV/0!</v>
      </c>
      <c r="J247" s="185" t="e">
        <f t="shared" si="23"/>
        <v>#DIV/0!</v>
      </c>
    </row>
    <row r="248" spans="1:10" s="115" customFormat="1" ht="15" customHeight="1">
      <c r="A248" s="110"/>
      <c r="B248" s="110"/>
      <c r="C248" s="110">
        <v>4123</v>
      </c>
      <c r="D248" s="85" t="s">
        <v>1310</v>
      </c>
      <c r="E248" s="132"/>
      <c r="F248" s="132"/>
      <c r="G248" s="132"/>
      <c r="H248" s="132"/>
      <c r="I248" s="185" t="e">
        <f t="shared" si="22"/>
        <v>#DIV/0!</v>
      </c>
      <c r="J248" s="185" t="e">
        <f t="shared" si="23"/>
        <v>#DIV/0!</v>
      </c>
    </row>
    <row r="249" spans="1:10" s="115" customFormat="1" ht="15" customHeight="1">
      <c r="A249" s="110"/>
      <c r="B249" s="128">
        <v>42</v>
      </c>
      <c r="C249" s="110"/>
      <c r="D249" s="128" t="s">
        <v>1346</v>
      </c>
      <c r="E249" s="111">
        <f>SUM(E250:E251)</f>
        <v>0</v>
      </c>
      <c r="F249" s="111">
        <f>SUM(F250:F251)</f>
        <v>6000</v>
      </c>
      <c r="G249" s="111">
        <f>SUM(G250:G251)</f>
        <v>5050</v>
      </c>
      <c r="H249" s="111">
        <f>SUM(H250:H251)</f>
        <v>5042.5</v>
      </c>
      <c r="I249" s="185" t="e">
        <f t="shared" si="22"/>
        <v>#DIV/0!</v>
      </c>
      <c r="J249" s="185">
        <f t="shared" si="23"/>
        <v>99.851485148514854</v>
      </c>
    </row>
    <row r="250" spans="1:10" s="115" customFormat="1" ht="15" customHeight="1">
      <c r="A250" s="110"/>
      <c r="B250" s="110"/>
      <c r="C250" s="110">
        <v>4221</v>
      </c>
      <c r="D250" s="85" t="s">
        <v>1287</v>
      </c>
      <c r="E250" s="132"/>
      <c r="F250" s="132">
        <v>0</v>
      </c>
      <c r="G250" s="132">
        <v>5050</v>
      </c>
      <c r="H250" s="132">
        <v>5042.5</v>
      </c>
      <c r="I250" s="185" t="e">
        <f t="shared" si="22"/>
        <v>#DIV/0!</v>
      </c>
      <c r="J250" s="185">
        <f t="shared" si="23"/>
        <v>99.851485148514854</v>
      </c>
    </row>
    <row r="251" spans="1:10" s="115" customFormat="1" ht="15" customHeight="1">
      <c r="A251" s="110"/>
      <c r="B251" s="110"/>
      <c r="C251" s="110">
        <v>4227</v>
      </c>
      <c r="D251" s="85" t="s">
        <v>1480</v>
      </c>
      <c r="E251" s="132"/>
      <c r="F251" s="132">
        <v>6000</v>
      </c>
      <c r="G251" s="132"/>
      <c r="H251" s="132"/>
      <c r="I251" s="185" t="e">
        <f t="shared" si="22"/>
        <v>#DIV/0!</v>
      </c>
      <c r="J251" s="185" t="e">
        <f t="shared" si="23"/>
        <v>#DIV/0!</v>
      </c>
    </row>
    <row r="252" spans="1:10" s="115" customFormat="1" ht="15" customHeight="1">
      <c r="A252" s="209" t="s">
        <v>1746</v>
      </c>
      <c r="B252" s="248"/>
      <c r="C252" s="248"/>
      <c r="D252" s="249"/>
      <c r="E252" s="205">
        <f>E253+E287</f>
        <v>0</v>
      </c>
      <c r="F252" s="205">
        <f t="shared" ref="F252:G252" si="25">F253+F287</f>
        <v>0</v>
      </c>
      <c r="G252" s="205">
        <f t="shared" si="25"/>
        <v>41691</v>
      </c>
      <c r="H252" s="205">
        <f>H253+H287</f>
        <v>37473.82</v>
      </c>
      <c r="I252" s="170" t="e">
        <f t="shared" si="22"/>
        <v>#DIV/0!</v>
      </c>
      <c r="J252" s="170">
        <f t="shared" si="23"/>
        <v>89.884675349595838</v>
      </c>
    </row>
    <row r="253" spans="1:10" s="115" customFormat="1" ht="15" customHeight="1">
      <c r="A253" s="128">
        <v>3</v>
      </c>
      <c r="B253" s="110"/>
      <c r="C253" s="53"/>
      <c r="D253" s="53" t="s">
        <v>1358</v>
      </c>
      <c r="E253" s="111">
        <f>E254+E260+E277+E279+E75+E285</f>
        <v>0</v>
      </c>
      <c r="F253" s="111">
        <f>F254+F260+F277+F279+F281+F285</f>
        <v>0</v>
      </c>
      <c r="G253" s="111">
        <f>G254+G260+G277+G279+G281+G285</f>
        <v>28691</v>
      </c>
      <c r="H253" s="111">
        <f>H254+H260+H277+H279+H281+H285</f>
        <v>24473.82</v>
      </c>
      <c r="I253" s="172" t="e">
        <f t="shared" si="22"/>
        <v>#DIV/0!</v>
      </c>
      <c r="J253" s="172">
        <f t="shared" si="23"/>
        <v>85.301383709177088</v>
      </c>
    </row>
    <row r="254" spans="1:10" s="115" customFormat="1" ht="15" customHeight="1">
      <c r="A254" s="110"/>
      <c r="B254" s="128">
        <v>31</v>
      </c>
      <c r="C254" s="53"/>
      <c r="D254" s="53" t="s">
        <v>1320</v>
      </c>
      <c r="E254" s="111">
        <f>SUM(E255:E259)</f>
        <v>0</v>
      </c>
      <c r="F254" s="111">
        <f>SUM(F255:F259)</f>
        <v>0</v>
      </c>
      <c r="G254" s="111">
        <f>SUM(G255:G259)</f>
        <v>20808</v>
      </c>
      <c r="H254" s="111">
        <f>SUM(H255:H259)</f>
        <v>17028.03</v>
      </c>
      <c r="I254" s="172" t="e">
        <f t="shared" si="22"/>
        <v>#DIV/0!</v>
      </c>
      <c r="J254" s="172">
        <f t="shared" si="23"/>
        <v>81.834054209919259</v>
      </c>
    </row>
    <row r="255" spans="1:10" s="115" customFormat="1" ht="15" customHeight="1">
      <c r="A255" s="110"/>
      <c r="B255" s="110"/>
      <c r="C255" s="110">
        <v>3111</v>
      </c>
      <c r="D255" s="85" t="s">
        <v>1397</v>
      </c>
      <c r="E255" s="132"/>
      <c r="F255" s="132"/>
      <c r="G255" s="132">
        <f>13310+4422</f>
        <v>17732</v>
      </c>
      <c r="H255" s="132">
        <v>14616.38</v>
      </c>
      <c r="I255" s="185" t="e">
        <f t="shared" si="22"/>
        <v>#DIV/0!</v>
      </c>
      <c r="J255" s="185">
        <f t="shared" si="23"/>
        <v>82.429393187457705</v>
      </c>
    </row>
    <row r="256" spans="1:10" s="115" customFormat="1" ht="15" customHeight="1">
      <c r="A256" s="110"/>
      <c r="B256" s="110"/>
      <c r="C256" s="110">
        <v>3112</v>
      </c>
      <c r="D256" s="85" t="s">
        <v>1475</v>
      </c>
      <c r="E256" s="132"/>
      <c r="F256" s="132"/>
      <c r="G256" s="132"/>
      <c r="H256" s="132"/>
      <c r="I256" s="185" t="e">
        <f t="shared" si="22"/>
        <v>#DIV/0!</v>
      </c>
      <c r="J256" s="185" t="e">
        <f t="shared" si="23"/>
        <v>#DIV/0!</v>
      </c>
    </row>
    <row r="257" spans="1:10" s="115" customFormat="1" ht="15" customHeight="1">
      <c r="A257" s="110"/>
      <c r="B257" s="110"/>
      <c r="C257" s="110">
        <v>3121</v>
      </c>
      <c r="D257" s="85" t="s">
        <v>1294</v>
      </c>
      <c r="E257" s="132"/>
      <c r="F257" s="132"/>
      <c r="G257" s="132">
        <v>150</v>
      </c>
      <c r="H257" s="132"/>
      <c r="I257" s="185" t="e">
        <f t="shared" si="22"/>
        <v>#DIV/0!</v>
      </c>
      <c r="J257" s="185">
        <f t="shared" si="23"/>
        <v>0</v>
      </c>
    </row>
    <row r="258" spans="1:10" s="115" customFormat="1" ht="15" customHeight="1">
      <c r="A258" s="110"/>
      <c r="B258" s="110"/>
      <c r="C258" s="110">
        <v>3132</v>
      </c>
      <c r="D258" s="85" t="s">
        <v>1356</v>
      </c>
      <c r="E258" s="132"/>
      <c r="F258" s="132"/>
      <c r="G258" s="132">
        <v>2926</v>
      </c>
      <c r="H258" s="132">
        <v>2411.65</v>
      </c>
      <c r="I258" s="185" t="e">
        <f t="shared" si="22"/>
        <v>#DIV/0!</v>
      </c>
      <c r="J258" s="185">
        <f t="shared" si="23"/>
        <v>82.421394395078607</v>
      </c>
    </row>
    <row r="259" spans="1:10" s="115" customFormat="1" ht="15" customHeight="1">
      <c r="A259" s="110"/>
      <c r="B259" s="110"/>
      <c r="C259" s="110">
        <v>3133</v>
      </c>
      <c r="D259" s="85" t="s">
        <v>1398</v>
      </c>
      <c r="E259" s="132"/>
      <c r="F259" s="132">
        <v>0</v>
      </c>
      <c r="G259" s="132">
        <v>0</v>
      </c>
      <c r="H259" s="132"/>
      <c r="I259" s="185" t="e">
        <f t="shared" si="22"/>
        <v>#DIV/0!</v>
      </c>
      <c r="J259" s="185" t="e">
        <f t="shared" si="23"/>
        <v>#DIV/0!</v>
      </c>
    </row>
    <row r="260" spans="1:10" s="115" customFormat="1" ht="15" customHeight="1">
      <c r="A260" s="110"/>
      <c r="B260" s="128">
        <v>32</v>
      </c>
      <c r="C260" s="110"/>
      <c r="D260" s="128" t="s">
        <v>1323</v>
      </c>
      <c r="E260" s="111">
        <f>SUM(E261:E276)</f>
        <v>0</v>
      </c>
      <c r="F260" s="111">
        <f>SUM(F261:F276)</f>
        <v>0</v>
      </c>
      <c r="G260" s="111">
        <f>SUM(G261:G276)</f>
        <v>7883</v>
      </c>
      <c r="H260" s="111">
        <f>SUM(H261:H276)</f>
        <v>7445.79</v>
      </c>
      <c r="I260" s="185" t="e">
        <f t="shared" si="22"/>
        <v>#DIV/0!</v>
      </c>
      <c r="J260" s="185">
        <f t="shared" si="23"/>
        <v>94.453761258404157</v>
      </c>
    </row>
    <row r="261" spans="1:10" s="115" customFormat="1" ht="15" customHeight="1">
      <c r="A261" s="110"/>
      <c r="B261" s="110"/>
      <c r="C261" s="110">
        <v>3211</v>
      </c>
      <c r="D261" s="85" t="s">
        <v>1264</v>
      </c>
      <c r="E261" s="132"/>
      <c r="F261" s="132"/>
      <c r="G261" s="132">
        <v>3000</v>
      </c>
      <c r="H261" s="132">
        <v>2583.58</v>
      </c>
      <c r="I261" s="185" t="e">
        <f t="shared" si="22"/>
        <v>#DIV/0!</v>
      </c>
      <c r="J261" s="185">
        <f t="shared" si="23"/>
        <v>86.11933333333333</v>
      </c>
    </row>
    <row r="262" spans="1:10" s="115" customFormat="1" ht="15" customHeight="1">
      <c r="A262" s="110"/>
      <c r="B262" s="110"/>
      <c r="C262" s="110">
        <v>3212</v>
      </c>
      <c r="D262" s="85" t="s">
        <v>1265</v>
      </c>
      <c r="E262" s="132"/>
      <c r="F262" s="132"/>
      <c r="G262" s="132">
        <v>100</v>
      </c>
      <c r="H262" s="132">
        <v>76.900000000000006</v>
      </c>
      <c r="I262" s="185" t="e">
        <f t="shared" ref="I262:I325" si="26">H262/E262*100</f>
        <v>#DIV/0!</v>
      </c>
      <c r="J262" s="185">
        <f t="shared" ref="J262:J325" si="27">H262/G262*100</f>
        <v>76.900000000000006</v>
      </c>
    </row>
    <row r="263" spans="1:10" s="115" customFormat="1" ht="15" customHeight="1">
      <c r="A263" s="110"/>
      <c r="B263" s="110"/>
      <c r="C263" s="110">
        <v>3213</v>
      </c>
      <c r="D263" s="85" t="s">
        <v>1266</v>
      </c>
      <c r="E263" s="132"/>
      <c r="F263" s="132">
        <v>0</v>
      </c>
      <c r="G263" s="132">
        <v>1500</v>
      </c>
      <c r="H263" s="132">
        <f>1013.68+320</f>
        <v>1333.6799999999998</v>
      </c>
      <c r="I263" s="185" t="e">
        <f t="shared" si="26"/>
        <v>#DIV/0!</v>
      </c>
      <c r="J263" s="185">
        <f t="shared" si="27"/>
        <v>88.911999999999992</v>
      </c>
    </row>
    <row r="264" spans="1:10" s="115" customFormat="1" ht="15" customHeight="1">
      <c r="A264" s="110"/>
      <c r="B264" s="110"/>
      <c r="C264" s="110">
        <v>3221</v>
      </c>
      <c r="D264" s="85" t="s">
        <v>1267</v>
      </c>
      <c r="E264" s="132"/>
      <c r="F264" s="132">
        <v>0</v>
      </c>
      <c r="G264" s="132">
        <v>0</v>
      </c>
      <c r="H264" s="132"/>
      <c r="I264" s="185" t="e">
        <f t="shared" si="26"/>
        <v>#DIV/0!</v>
      </c>
      <c r="J264" s="185" t="e">
        <f t="shared" si="27"/>
        <v>#DIV/0!</v>
      </c>
    </row>
    <row r="265" spans="1:10" s="115" customFormat="1" ht="15" customHeight="1">
      <c r="A265" s="110"/>
      <c r="B265" s="110"/>
      <c r="C265" s="110">
        <v>3222</v>
      </c>
      <c r="D265" s="85" t="s">
        <v>1268</v>
      </c>
      <c r="E265" s="132"/>
      <c r="F265" s="132">
        <v>0</v>
      </c>
      <c r="G265" s="132">
        <v>0</v>
      </c>
      <c r="H265" s="132"/>
      <c r="I265" s="185" t="e">
        <f t="shared" si="26"/>
        <v>#DIV/0!</v>
      </c>
      <c r="J265" s="185" t="e">
        <f t="shared" si="27"/>
        <v>#DIV/0!</v>
      </c>
    </row>
    <row r="266" spans="1:10" s="115" customFormat="1" ht="15" customHeight="1">
      <c r="A266" s="110"/>
      <c r="B266" s="110"/>
      <c r="C266" s="110">
        <v>3223</v>
      </c>
      <c r="D266" s="85" t="s">
        <v>1269</v>
      </c>
      <c r="E266" s="132"/>
      <c r="F266" s="132">
        <v>0</v>
      </c>
      <c r="G266" s="132">
        <v>0</v>
      </c>
      <c r="H266" s="132"/>
      <c r="I266" s="185" t="e">
        <f t="shared" si="26"/>
        <v>#DIV/0!</v>
      </c>
      <c r="J266" s="185" t="e">
        <f t="shared" si="27"/>
        <v>#DIV/0!</v>
      </c>
    </row>
    <row r="267" spans="1:10" s="115" customFormat="1" ht="15" customHeight="1">
      <c r="A267" s="110"/>
      <c r="B267" s="110"/>
      <c r="C267" s="110">
        <v>3224</v>
      </c>
      <c r="D267" s="85" t="s">
        <v>1270</v>
      </c>
      <c r="E267" s="132"/>
      <c r="F267" s="132">
        <v>0</v>
      </c>
      <c r="G267" s="132">
        <v>770</v>
      </c>
      <c r="H267" s="132">
        <v>950</v>
      </c>
      <c r="I267" s="185" t="e">
        <f t="shared" si="26"/>
        <v>#DIV/0!</v>
      </c>
      <c r="J267" s="185">
        <f t="shared" si="27"/>
        <v>123.37662337662339</v>
      </c>
    </row>
    <row r="268" spans="1:10" s="115" customFormat="1" ht="15" customHeight="1">
      <c r="A268" s="110"/>
      <c r="B268" s="110"/>
      <c r="C268" s="110">
        <v>3231</v>
      </c>
      <c r="D268" s="85" t="s">
        <v>1272</v>
      </c>
      <c r="E268" s="132"/>
      <c r="F268" s="132">
        <v>0</v>
      </c>
      <c r="G268" s="132">
        <v>0</v>
      </c>
      <c r="H268" s="132"/>
      <c r="I268" s="185" t="e">
        <f t="shared" si="26"/>
        <v>#DIV/0!</v>
      </c>
      <c r="J268" s="185" t="e">
        <f t="shared" si="27"/>
        <v>#DIV/0!</v>
      </c>
    </row>
    <row r="269" spans="1:10" s="115" customFormat="1" ht="15" customHeight="1">
      <c r="A269" s="110"/>
      <c r="B269" s="110"/>
      <c r="C269" s="110">
        <v>3232</v>
      </c>
      <c r="D269" s="85" t="s">
        <v>1509</v>
      </c>
      <c r="E269" s="132">
        <v>0</v>
      </c>
      <c r="F269" s="132">
        <v>0</v>
      </c>
      <c r="G269" s="132">
        <v>0</v>
      </c>
      <c r="H269" s="132"/>
      <c r="I269" s="185" t="e">
        <f t="shared" si="26"/>
        <v>#DIV/0!</v>
      </c>
      <c r="J269" s="185" t="e">
        <f t="shared" si="27"/>
        <v>#DIV/0!</v>
      </c>
    </row>
    <row r="270" spans="1:10" s="115" customFormat="1" ht="15" customHeight="1">
      <c r="A270" s="110"/>
      <c r="B270" s="110"/>
      <c r="C270" s="110">
        <v>3233</v>
      </c>
      <c r="D270" s="85" t="s">
        <v>1274</v>
      </c>
      <c r="E270" s="132"/>
      <c r="F270" s="132">
        <v>0</v>
      </c>
      <c r="G270" s="132">
        <v>113</v>
      </c>
      <c r="H270" s="132">
        <v>113.13</v>
      </c>
      <c r="I270" s="185" t="e">
        <f t="shared" si="26"/>
        <v>#DIV/0!</v>
      </c>
      <c r="J270" s="185">
        <f t="shared" si="27"/>
        <v>100.11504424778761</v>
      </c>
    </row>
    <row r="271" spans="1:10" s="115" customFormat="1" ht="15" customHeight="1">
      <c r="A271" s="110"/>
      <c r="B271" s="110"/>
      <c r="C271" s="110">
        <v>3234</v>
      </c>
      <c r="D271" s="85" t="s">
        <v>1275</v>
      </c>
      <c r="E271" s="132"/>
      <c r="F271" s="132">
        <v>0</v>
      </c>
      <c r="G271" s="132">
        <v>0</v>
      </c>
      <c r="H271" s="132"/>
      <c r="I271" s="185" t="e">
        <f t="shared" si="26"/>
        <v>#DIV/0!</v>
      </c>
      <c r="J271" s="185" t="e">
        <f t="shared" si="27"/>
        <v>#DIV/0!</v>
      </c>
    </row>
    <row r="272" spans="1:10" s="115" customFormat="1" ht="15" customHeight="1">
      <c r="A272" s="110"/>
      <c r="B272" s="110"/>
      <c r="C272" s="110">
        <v>3235</v>
      </c>
      <c r="D272" s="85" t="s">
        <v>1276</v>
      </c>
      <c r="E272" s="132"/>
      <c r="F272" s="132">
        <v>0</v>
      </c>
      <c r="G272" s="132">
        <v>2400</v>
      </c>
      <c r="H272" s="132">
        <v>2388.5</v>
      </c>
      <c r="I272" s="185" t="e">
        <f t="shared" si="26"/>
        <v>#DIV/0!</v>
      </c>
      <c r="J272" s="185">
        <f t="shared" si="27"/>
        <v>99.520833333333343</v>
      </c>
    </row>
    <row r="273" spans="1:10" s="115" customFormat="1" ht="15" customHeight="1">
      <c r="A273" s="110"/>
      <c r="B273" s="110"/>
      <c r="C273" s="110">
        <v>3237</v>
      </c>
      <c r="D273" s="85" t="s">
        <v>1278</v>
      </c>
      <c r="E273" s="132"/>
      <c r="F273" s="132"/>
      <c r="G273" s="132"/>
      <c r="H273" s="132"/>
      <c r="I273" s="185" t="e">
        <f t="shared" si="26"/>
        <v>#DIV/0!</v>
      </c>
      <c r="J273" s="185" t="e">
        <f t="shared" si="27"/>
        <v>#DIV/0!</v>
      </c>
    </row>
    <row r="274" spans="1:10" s="115" customFormat="1" ht="15" customHeight="1">
      <c r="A274" s="110"/>
      <c r="B274" s="110"/>
      <c r="C274" s="110">
        <v>3239</v>
      </c>
      <c r="D274" s="85" t="s">
        <v>1280</v>
      </c>
      <c r="E274" s="132"/>
      <c r="F274" s="132">
        <v>0</v>
      </c>
      <c r="G274" s="132">
        <v>0</v>
      </c>
      <c r="H274" s="132"/>
      <c r="I274" s="185" t="e">
        <f t="shared" si="26"/>
        <v>#DIV/0!</v>
      </c>
      <c r="J274" s="185" t="e">
        <f t="shared" si="27"/>
        <v>#DIV/0!</v>
      </c>
    </row>
    <row r="275" spans="1:10" s="115" customFormat="1" ht="15" customHeight="1">
      <c r="A275" s="110"/>
      <c r="B275" s="110"/>
      <c r="C275" s="110">
        <v>3293</v>
      </c>
      <c r="D275" s="85" t="s">
        <v>1298</v>
      </c>
      <c r="E275" s="132"/>
      <c r="F275" s="132"/>
      <c r="G275" s="132"/>
      <c r="H275" s="132"/>
      <c r="I275" s="185" t="e">
        <f t="shared" si="26"/>
        <v>#DIV/0!</v>
      </c>
      <c r="J275" s="185" t="e">
        <f t="shared" si="27"/>
        <v>#DIV/0!</v>
      </c>
    </row>
    <row r="276" spans="1:10" s="115" customFormat="1" ht="15" customHeight="1">
      <c r="A276" s="110"/>
      <c r="B276" s="110"/>
      <c r="C276" s="110">
        <v>3295</v>
      </c>
      <c r="D276" s="85" t="s">
        <v>1284</v>
      </c>
      <c r="E276" s="132"/>
      <c r="F276" s="132">
        <v>0</v>
      </c>
      <c r="G276" s="132">
        <v>0</v>
      </c>
      <c r="H276" s="132"/>
      <c r="I276" s="185" t="e">
        <f t="shared" si="26"/>
        <v>#DIV/0!</v>
      </c>
      <c r="J276" s="185" t="e">
        <f t="shared" si="27"/>
        <v>#DIV/0!</v>
      </c>
    </row>
    <row r="277" spans="1:10" s="115" customFormat="1" ht="15" customHeight="1">
      <c r="A277" s="110"/>
      <c r="B277" s="128">
        <v>34</v>
      </c>
      <c r="C277" s="110"/>
      <c r="D277" s="128" t="s">
        <v>1343</v>
      </c>
      <c r="E277" s="111">
        <f>E278</f>
        <v>0</v>
      </c>
      <c r="F277" s="111">
        <f>F278</f>
        <v>0</v>
      </c>
      <c r="G277" s="111">
        <f>G278</f>
        <v>0</v>
      </c>
      <c r="H277" s="111">
        <f>H278</f>
        <v>0</v>
      </c>
      <c r="I277" s="185" t="e">
        <f t="shared" si="26"/>
        <v>#DIV/0!</v>
      </c>
      <c r="J277" s="185" t="e">
        <f t="shared" si="27"/>
        <v>#DIV/0!</v>
      </c>
    </row>
    <row r="278" spans="1:10" s="115" customFormat="1" ht="15.75" customHeight="1">
      <c r="A278" s="110"/>
      <c r="B278" s="110"/>
      <c r="C278" s="110">
        <v>3432</v>
      </c>
      <c r="D278" s="175" t="s">
        <v>1299</v>
      </c>
      <c r="E278" s="132"/>
      <c r="F278" s="132">
        <v>0</v>
      </c>
      <c r="G278" s="132">
        <v>0</v>
      </c>
      <c r="H278" s="132"/>
      <c r="I278" s="185" t="e">
        <f t="shared" si="26"/>
        <v>#DIV/0!</v>
      </c>
      <c r="J278" s="185" t="e">
        <f t="shared" si="27"/>
        <v>#DIV/0!</v>
      </c>
    </row>
    <row r="279" spans="1:10" s="115" customFormat="1" ht="15.75" customHeight="1">
      <c r="A279" s="110"/>
      <c r="B279" s="128">
        <v>35</v>
      </c>
      <c r="C279" s="110"/>
      <c r="D279" s="128" t="s">
        <v>1559</v>
      </c>
      <c r="E279" s="111">
        <f>E280</f>
        <v>0</v>
      </c>
      <c r="F279" s="111">
        <f>F280</f>
        <v>0</v>
      </c>
      <c r="G279" s="111">
        <f>G280</f>
        <v>0</v>
      </c>
      <c r="H279" s="111">
        <f>H280</f>
        <v>0</v>
      </c>
      <c r="I279" s="185" t="e">
        <f t="shared" si="26"/>
        <v>#DIV/0!</v>
      </c>
      <c r="J279" s="185" t="e">
        <f t="shared" si="27"/>
        <v>#DIV/0!</v>
      </c>
    </row>
    <row r="280" spans="1:10" s="115" customFormat="1" ht="15" customHeight="1">
      <c r="A280" s="110"/>
      <c r="B280" s="110"/>
      <c r="C280" s="110">
        <v>3531</v>
      </c>
      <c r="D280" s="85" t="s">
        <v>1537</v>
      </c>
      <c r="E280" s="132"/>
      <c r="F280" s="132">
        <v>0</v>
      </c>
      <c r="G280" s="132">
        <v>0</v>
      </c>
      <c r="H280" s="132"/>
      <c r="I280" s="185" t="e">
        <f t="shared" si="26"/>
        <v>#DIV/0!</v>
      </c>
      <c r="J280" s="185" t="e">
        <f t="shared" si="27"/>
        <v>#DIV/0!</v>
      </c>
    </row>
    <row r="281" spans="1:10" s="115" customFormat="1" ht="15" customHeight="1">
      <c r="A281" s="110"/>
      <c r="B281" s="128">
        <v>36</v>
      </c>
      <c r="C281" s="110"/>
      <c r="D281" s="128" t="s">
        <v>1391</v>
      </c>
      <c r="E281" s="111">
        <f>SUM(E282:E284)</f>
        <v>0</v>
      </c>
      <c r="F281" s="111">
        <f>SUM(F282:F284)</f>
        <v>0</v>
      </c>
      <c r="G281" s="111">
        <f>SUM(G282:G284)</f>
        <v>0</v>
      </c>
      <c r="H281" s="111">
        <f>SUM(H282:H284)</f>
        <v>0</v>
      </c>
      <c r="I281" s="185" t="e">
        <f t="shared" si="26"/>
        <v>#DIV/0!</v>
      </c>
      <c r="J281" s="185" t="e">
        <f t="shared" si="27"/>
        <v>#DIV/0!</v>
      </c>
    </row>
    <row r="282" spans="1:10" s="115" customFormat="1" ht="15" customHeight="1">
      <c r="A282" s="110"/>
      <c r="B282" s="110"/>
      <c r="C282" s="110">
        <v>3611</v>
      </c>
      <c r="D282" s="85" t="s">
        <v>1538</v>
      </c>
      <c r="E282" s="132"/>
      <c r="F282" s="132">
        <v>0</v>
      </c>
      <c r="G282" s="132">
        <v>0</v>
      </c>
      <c r="H282" s="132"/>
      <c r="I282" s="185" t="e">
        <f t="shared" si="26"/>
        <v>#DIV/0!</v>
      </c>
      <c r="J282" s="185" t="e">
        <f t="shared" si="27"/>
        <v>#DIV/0!</v>
      </c>
    </row>
    <row r="283" spans="1:10" s="115" customFormat="1" ht="15" customHeight="1">
      <c r="A283" s="110"/>
      <c r="B283" s="110"/>
      <c r="C283" s="110">
        <v>3693</v>
      </c>
      <c r="D283" s="85" t="s">
        <v>1552</v>
      </c>
      <c r="E283" s="132"/>
      <c r="F283" s="132">
        <v>0</v>
      </c>
      <c r="G283" s="132">
        <v>0</v>
      </c>
      <c r="H283" s="132"/>
      <c r="I283" s="185" t="e">
        <f t="shared" si="26"/>
        <v>#DIV/0!</v>
      </c>
      <c r="J283" s="185" t="e">
        <f t="shared" si="27"/>
        <v>#DIV/0!</v>
      </c>
    </row>
    <row r="284" spans="1:10" s="115" customFormat="1" ht="15" customHeight="1">
      <c r="A284" s="110"/>
      <c r="B284" s="110"/>
      <c r="C284" s="110">
        <v>3694</v>
      </c>
      <c r="D284" s="85" t="s">
        <v>1553</v>
      </c>
      <c r="E284" s="132"/>
      <c r="F284" s="132">
        <v>0</v>
      </c>
      <c r="G284" s="132">
        <v>0</v>
      </c>
      <c r="H284" s="132"/>
      <c r="I284" s="185" t="e">
        <f t="shared" si="26"/>
        <v>#DIV/0!</v>
      </c>
      <c r="J284" s="185" t="e">
        <f t="shared" si="27"/>
        <v>#DIV/0!</v>
      </c>
    </row>
    <row r="285" spans="1:10" s="115" customFormat="1" ht="15" customHeight="1">
      <c r="A285" s="110"/>
      <c r="B285" s="128">
        <v>38</v>
      </c>
      <c r="C285" s="110"/>
      <c r="D285" s="128" t="s">
        <v>1352</v>
      </c>
      <c r="E285" s="111">
        <f>E286</f>
        <v>0</v>
      </c>
      <c r="F285" s="111">
        <f>F286</f>
        <v>0</v>
      </c>
      <c r="G285" s="111">
        <f>G286</f>
        <v>0</v>
      </c>
      <c r="H285" s="111">
        <f>H286</f>
        <v>0</v>
      </c>
      <c r="I285" s="185" t="e">
        <f t="shared" si="26"/>
        <v>#DIV/0!</v>
      </c>
      <c r="J285" s="185" t="e">
        <f t="shared" si="27"/>
        <v>#DIV/0!</v>
      </c>
    </row>
    <row r="286" spans="1:10" s="115" customFormat="1" ht="15" customHeight="1">
      <c r="A286" s="110"/>
      <c r="B286" s="110"/>
      <c r="C286" s="110">
        <v>3813</v>
      </c>
      <c r="D286" s="85" t="s">
        <v>1539</v>
      </c>
      <c r="E286" s="132"/>
      <c r="F286" s="132">
        <v>0</v>
      </c>
      <c r="G286" s="132">
        <v>0</v>
      </c>
      <c r="H286" s="132"/>
      <c r="I286" s="185" t="e">
        <f t="shared" si="26"/>
        <v>#DIV/0!</v>
      </c>
      <c r="J286" s="185" t="e">
        <f t="shared" si="27"/>
        <v>#DIV/0!</v>
      </c>
    </row>
    <row r="287" spans="1:10" s="115" customFormat="1" ht="15" customHeight="1">
      <c r="A287" s="128">
        <v>4</v>
      </c>
      <c r="B287" s="110"/>
      <c r="C287" s="110"/>
      <c r="D287" s="128" t="s">
        <v>1345</v>
      </c>
      <c r="E287" s="111">
        <f>E288+E290</f>
        <v>0</v>
      </c>
      <c r="F287" s="111">
        <f>F288+F290</f>
        <v>0</v>
      </c>
      <c r="G287" s="111">
        <f>G288+G290</f>
        <v>13000</v>
      </c>
      <c r="H287" s="111">
        <f>H288+H290</f>
        <v>13000</v>
      </c>
      <c r="I287" s="185" t="e">
        <f t="shared" si="26"/>
        <v>#DIV/0!</v>
      </c>
      <c r="J287" s="185">
        <f t="shared" si="27"/>
        <v>100</v>
      </c>
    </row>
    <row r="288" spans="1:10" s="115" customFormat="1" ht="15" customHeight="1">
      <c r="A288" s="110"/>
      <c r="B288" s="128">
        <v>41</v>
      </c>
      <c r="C288" s="110"/>
      <c r="D288" s="128" t="s">
        <v>1355</v>
      </c>
      <c r="E288" s="111">
        <f>E289</f>
        <v>0</v>
      </c>
      <c r="F288" s="111">
        <f>F289</f>
        <v>0</v>
      </c>
      <c r="G288" s="111">
        <f>G289</f>
        <v>0</v>
      </c>
      <c r="H288" s="111">
        <f>H289</f>
        <v>0</v>
      </c>
      <c r="I288" s="185" t="e">
        <f t="shared" si="26"/>
        <v>#DIV/0!</v>
      </c>
      <c r="J288" s="185" t="e">
        <f t="shared" si="27"/>
        <v>#DIV/0!</v>
      </c>
    </row>
    <row r="289" spans="1:10" s="115" customFormat="1" ht="15" customHeight="1">
      <c r="A289" s="110"/>
      <c r="B289" s="110"/>
      <c r="C289" s="110">
        <v>4123</v>
      </c>
      <c r="D289" s="85" t="s">
        <v>1310</v>
      </c>
      <c r="E289" s="132"/>
      <c r="F289" s="132"/>
      <c r="G289" s="132"/>
      <c r="H289" s="132"/>
      <c r="I289" s="185" t="e">
        <f t="shared" si="26"/>
        <v>#DIV/0!</v>
      </c>
      <c r="J289" s="185" t="e">
        <f t="shared" si="27"/>
        <v>#DIV/0!</v>
      </c>
    </row>
    <row r="290" spans="1:10" s="115" customFormat="1" ht="15" customHeight="1">
      <c r="A290" s="110"/>
      <c r="B290" s="128">
        <v>42</v>
      </c>
      <c r="C290" s="110"/>
      <c r="D290" s="128" t="s">
        <v>1346</v>
      </c>
      <c r="E290" s="111">
        <f>SUM(E291:E292)</f>
        <v>0</v>
      </c>
      <c r="F290" s="111">
        <f>SUM(F291:F292)</f>
        <v>0</v>
      </c>
      <c r="G290" s="111">
        <f>SUM(G291:G292)</f>
        <v>13000</v>
      </c>
      <c r="H290" s="111">
        <f>SUM(H291:H292)</f>
        <v>13000</v>
      </c>
      <c r="I290" s="185" t="e">
        <f t="shared" si="26"/>
        <v>#DIV/0!</v>
      </c>
      <c r="J290" s="185">
        <f t="shared" si="27"/>
        <v>100</v>
      </c>
    </row>
    <row r="291" spans="1:10" s="115" customFormat="1" ht="15" customHeight="1">
      <c r="A291" s="110"/>
      <c r="B291" s="110"/>
      <c r="C291" s="110">
        <v>4221</v>
      </c>
      <c r="D291" s="85" t="s">
        <v>1287</v>
      </c>
      <c r="E291" s="132"/>
      <c r="F291" s="132">
        <v>0</v>
      </c>
      <c r="G291" s="132">
        <v>13000</v>
      </c>
      <c r="H291" s="132">
        <v>13000</v>
      </c>
      <c r="I291" s="185" t="e">
        <f t="shared" si="26"/>
        <v>#DIV/0!</v>
      </c>
      <c r="J291" s="185">
        <f t="shared" si="27"/>
        <v>100</v>
      </c>
    </row>
    <row r="292" spans="1:10" s="115" customFormat="1" ht="15" customHeight="1">
      <c r="A292" s="110"/>
      <c r="B292" s="110"/>
      <c r="C292" s="110">
        <v>4227</v>
      </c>
      <c r="D292" s="85" t="s">
        <v>1480</v>
      </c>
      <c r="E292" s="132"/>
      <c r="F292" s="132"/>
      <c r="G292" s="132"/>
      <c r="H292" s="132"/>
      <c r="I292" s="185" t="e">
        <f t="shared" si="26"/>
        <v>#DIV/0!</v>
      </c>
      <c r="J292" s="185" t="e">
        <f t="shared" si="27"/>
        <v>#DIV/0!</v>
      </c>
    </row>
    <row r="293" spans="1:10" s="115" customFormat="1" ht="15" customHeight="1">
      <c r="A293" s="209" t="s">
        <v>1650</v>
      </c>
      <c r="B293" s="248"/>
      <c r="C293" s="248"/>
      <c r="D293" s="249"/>
      <c r="E293" s="205">
        <f>E294+E328</f>
        <v>0</v>
      </c>
      <c r="F293" s="205">
        <f t="shared" ref="F293" si="28">F294+F328</f>
        <v>0</v>
      </c>
      <c r="G293" s="205">
        <f>G294+G328</f>
        <v>11477</v>
      </c>
      <c r="H293" s="205">
        <f t="shared" ref="H293" si="29">H294+H328</f>
        <v>11053.57</v>
      </c>
      <c r="I293" s="170" t="e">
        <f t="shared" si="26"/>
        <v>#DIV/0!</v>
      </c>
      <c r="J293" s="170">
        <f t="shared" si="27"/>
        <v>96.31062124248497</v>
      </c>
    </row>
    <row r="294" spans="1:10" s="115" customFormat="1" ht="15" customHeight="1">
      <c r="A294" s="128">
        <v>3</v>
      </c>
      <c r="B294" s="110"/>
      <c r="C294" s="53"/>
      <c r="D294" s="53" t="s">
        <v>1358</v>
      </c>
      <c r="E294" s="111">
        <f>E295+E301+E318+E320+E326</f>
        <v>0</v>
      </c>
      <c r="F294" s="111">
        <f t="shared" ref="F294" si="30">F295+F301+F318+F320+F326</f>
        <v>0</v>
      </c>
      <c r="G294" s="111">
        <f t="shared" ref="G294:H294" si="31">G295+G301+G318+G320+G326</f>
        <v>11477</v>
      </c>
      <c r="H294" s="111">
        <f t="shared" si="31"/>
        <v>11053.57</v>
      </c>
      <c r="I294" s="172" t="e">
        <f t="shared" si="26"/>
        <v>#DIV/0!</v>
      </c>
      <c r="J294" s="172">
        <f t="shared" si="27"/>
        <v>96.31062124248497</v>
      </c>
    </row>
    <row r="295" spans="1:10" s="115" customFormat="1" ht="15" customHeight="1">
      <c r="A295" s="110"/>
      <c r="B295" s="128">
        <v>31</v>
      </c>
      <c r="C295" s="53"/>
      <c r="D295" s="53" t="s">
        <v>1320</v>
      </c>
      <c r="E295" s="111">
        <f>SUM(E296:E300)</f>
        <v>0</v>
      </c>
      <c r="F295" s="111">
        <f>SUM(F296:F300)</f>
        <v>0</v>
      </c>
      <c r="G295" s="111">
        <f>SUM(G296:G300)</f>
        <v>5825</v>
      </c>
      <c r="H295" s="111">
        <f>SUM(H296:H300)</f>
        <v>5588.29</v>
      </c>
      <c r="I295" s="172" t="e">
        <f t="shared" si="26"/>
        <v>#DIV/0!</v>
      </c>
      <c r="J295" s="172">
        <f t="shared" si="27"/>
        <v>95.936309012875526</v>
      </c>
    </row>
    <row r="296" spans="1:10" s="115" customFormat="1" ht="15" customHeight="1">
      <c r="A296" s="110"/>
      <c r="B296" s="110"/>
      <c r="C296" s="110">
        <v>3111</v>
      </c>
      <c r="D296" s="85" t="s">
        <v>1397</v>
      </c>
      <c r="E296" s="132"/>
      <c r="F296" s="132"/>
      <c r="G296" s="132">
        <v>5000</v>
      </c>
      <c r="H296" s="132">
        <v>4734.18</v>
      </c>
      <c r="I296" s="185" t="e">
        <f t="shared" si="26"/>
        <v>#DIV/0!</v>
      </c>
      <c r="J296" s="185">
        <f t="shared" si="27"/>
        <v>94.683599999999998</v>
      </c>
    </row>
    <row r="297" spans="1:10" s="115" customFormat="1" ht="15" customHeight="1">
      <c r="A297" s="110"/>
      <c r="B297" s="110"/>
      <c r="C297" s="110">
        <v>3112</v>
      </c>
      <c r="D297" s="85" t="s">
        <v>1475</v>
      </c>
      <c r="E297" s="132"/>
      <c r="F297" s="132"/>
      <c r="G297" s="132"/>
      <c r="H297" s="132">
        <v>72.95</v>
      </c>
      <c r="I297" s="185" t="e">
        <f t="shared" si="26"/>
        <v>#DIV/0!</v>
      </c>
      <c r="J297" s="185" t="e">
        <f t="shared" si="27"/>
        <v>#DIV/0!</v>
      </c>
    </row>
    <row r="298" spans="1:10" s="115" customFormat="1" ht="15" customHeight="1">
      <c r="A298" s="110"/>
      <c r="B298" s="110"/>
      <c r="C298" s="110">
        <v>3121</v>
      </c>
      <c r="D298" s="85" t="s">
        <v>1294</v>
      </c>
      <c r="E298" s="132"/>
      <c r="F298" s="132"/>
      <c r="G298" s="132"/>
      <c r="H298" s="132"/>
      <c r="I298" s="185" t="e">
        <f t="shared" si="26"/>
        <v>#DIV/0!</v>
      </c>
      <c r="J298" s="185" t="e">
        <f t="shared" si="27"/>
        <v>#DIV/0!</v>
      </c>
    </row>
    <row r="299" spans="1:10" s="115" customFormat="1" ht="15" customHeight="1">
      <c r="A299" s="110"/>
      <c r="B299" s="110"/>
      <c r="C299" s="110">
        <v>3132</v>
      </c>
      <c r="D299" s="85" t="s">
        <v>1356</v>
      </c>
      <c r="E299" s="132"/>
      <c r="F299" s="132"/>
      <c r="G299" s="132">
        <v>825</v>
      </c>
      <c r="H299" s="132">
        <v>781.16</v>
      </c>
      <c r="I299" s="185" t="e">
        <f t="shared" si="26"/>
        <v>#DIV/0!</v>
      </c>
      <c r="J299" s="185">
        <f t="shared" si="27"/>
        <v>94.686060606060607</v>
      </c>
    </row>
    <row r="300" spans="1:10" s="115" customFormat="1" ht="15" customHeight="1">
      <c r="A300" s="110"/>
      <c r="B300" s="110"/>
      <c r="C300" s="110">
        <v>3133</v>
      </c>
      <c r="D300" s="85" t="s">
        <v>1398</v>
      </c>
      <c r="E300" s="132"/>
      <c r="F300" s="132">
        <v>0</v>
      </c>
      <c r="G300" s="132">
        <v>0</v>
      </c>
      <c r="H300" s="132"/>
      <c r="I300" s="185" t="e">
        <f t="shared" si="26"/>
        <v>#DIV/0!</v>
      </c>
      <c r="J300" s="185" t="e">
        <f t="shared" si="27"/>
        <v>#DIV/0!</v>
      </c>
    </row>
    <row r="301" spans="1:10" s="115" customFormat="1" ht="15" customHeight="1">
      <c r="A301" s="110"/>
      <c r="B301" s="128">
        <v>32</v>
      </c>
      <c r="C301" s="110"/>
      <c r="D301" s="128" t="s">
        <v>1323</v>
      </c>
      <c r="E301" s="111">
        <f>SUM(E302:E317)</f>
        <v>0</v>
      </c>
      <c r="F301" s="111">
        <f>SUM(F302:F317)</f>
        <v>0</v>
      </c>
      <c r="G301" s="111">
        <f>SUM(G302:G317)</f>
        <v>5652</v>
      </c>
      <c r="H301" s="111">
        <f>SUM(H302:H317)</f>
        <v>5465.28</v>
      </c>
      <c r="I301" s="185" t="e">
        <f t="shared" si="26"/>
        <v>#DIV/0!</v>
      </c>
      <c r="J301" s="185">
        <f t="shared" si="27"/>
        <v>96.696390658174096</v>
      </c>
    </row>
    <row r="302" spans="1:10" s="115" customFormat="1" ht="15" customHeight="1">
      <c r="A302" s="110"/>
      <c r="B302" s="110"/>
      <c r="C302" s="110">
        <v>3211</v>
      </c>
      <c r="D302" s="85" t="s">
        <v>1264</v>
      </c>
      <c r="E302" s="132"/>
      <c r="F302" s="132"/>
      <c r="G302" s="132">
        <v>4500</v>
      </c>
      <c r="H302" s="132">
        <v>4312.8599999999997</v>
      </c>
      <c r="I302" s="185" t="e">
        <f t="shared" si="26"/>
        <v>#DIV/0!</v>
      </c>
      <c r="J302" s="185">
        <f t="shared" si="27"/>
        <v>95.841333333333324</v>
      </c>
    </row>
    <row r="303" spans="1:10" s="115" customFormat="1" ht="15" customHeight="1">
      <c r="A303" s="110"/>
      <c r="B303" s="110"/>
      <c r="C303" s="110">
        <v>3212</v>
      </c>
      <c r="D303" s="85" t="s">
        <v>1265</v>
      </c>
      <c r="E303" s="132"/>
      <c r="F303" s="132"/>
      <c r="G303" s="132"/>
      <c r="H303" s="132"/>
      <c r="I303" s="185" t="e">
        <f t="shared" si="26"/>
        <v>#DIV/0!</v>
      </c>
      <c r="J303" s="185" t="e">
        <f t="shared" si="27"/>
        <v>#DIV/0!</v>
      </c>
    </row>
    <row r="304" spans="1:10" s="115" customFormat="1" ht="15" customHeight="1">
      <c r="A304" s="110"/>
      <c r="B304" s="110"/>
      <c r="C304" s="110">
        <v>3213</v>
      </c>
      <c r="D304" s="85" t="s">
        <v>1266</v>
      </c>
      <c r="E304" s="132"/>
      <c r="F304" s="132">
        <v>0</v>
      </c>
      <c r="G304" s="132">
        <v>0</v>
      </c>
      <c r="H304" s="132"/>
      <c r="I304" s="185" t="e">
        <f t="shared" si="26"/>
        <v>#DIV/0!</v>
      </c>
      <c r="J304" s="185" t="e">
        <f t="shared" si="27"/>
        <v>#DIV/0!</v>
      </c>
    </row>
    <row r="305" spans="1:10" s="115" customFormat="1" ht="15" customHeight="1">
      <c r="A305" s="110"/>
      <c r="B305" s="110"/>
      <c r="C305" s="110">
        <v>3221</v>
      </c>
      <c r="D305" s="85" t="s">
        <v>1267</v>
      </c>
      <c r="E305" s="132"/>
      <c r="F305" s="132">
        <v>0</v>
      </c>
      <c r="G305" s="132">
        <v>0</v>
      </c>
      <c r="H305" s="132"/>
      <c r="I305" s="185" t="e">
        <f t="shared" si="26"/>
        <v>#DIV/0!</v>
      </c>
      <c r="J305" s="185" t="e">
        <f t="shared" si="27"/>
        <v>#DIV/0!</v>
      </c>
    </row>
    <row r="306" spans="1:10" s="115" customFormat="1" ht="15" customHeight="1">
      <c r="A306" s="110"/>
      <c r="B306" s="110"/>
      <c r="C306" s="110">
        <v>3222</v>
      </c>
      <c r="D306" s="85" t="s">
        <v>1268</v>
      </c>
      <c r="E306" s="132"/>
      <c r="F306" s="132">
        <v>0</v>
      </c>
      <c r="G306" s="132">
        <v>0</v>
      </c>
      <c r="H306" s="132"/>
      <c r="I306" s="185" t="e">
        <f t="shared" si="26"/>
        <v>#DIV/0!</v>
      </c>
      <c r="J306" s="185" t="e">
        <f t="shared" si="27"/>
        <v>#DIV/0!</v>
      </c>
    </row>
    <row r="307" spans="1:10" s="115" customFormat="1" ht="15" customHeight="1">
      <c r="A307" s="110"/>
      <c r="B307" s="110"/>
      <c r="C307" s="110">
        <v>3223</v>
      </c>
      <c r="D307" s="85" t="s">
        <v>1269</v>
      </c>
      <c r="E307" s="132"/>
      <c r="F307" s="132">
        <v>0</v>
      </c>
      <c r="G307" s="132">
        <v>0</v>
      </c>
      <c r="H307" s="132"/>
      <c r="I307" s="185" t="e">
        <f t="shared" si="26"/>
        <v>#DIV/0!</v>
      </c>
      <c r="J307" s="185" t="e">
        <f t="shared" si="27"/>
        <v>#DIV/0!</v>
      </c>
    </row>
    <row r="308" spans="1:10" s="115" customFormat="1" ht="15" customHeight="1">
      <c r="A308" s="110"/>
      <c r="B308" s="110"/>
      <c r="C308" s="110">
        <v>3224</v>
      </c>
      <c r="D308" s="85" t="s">
        <v>1270</v>
      </c>
      <c r="E308" s="132"/>
      <c r="F308" s="132">
        <v>0</v>
      </c>
      <c r="G308" s="132">
        <v>0</v>
      </c>
      <c r="H308" s="132"/>
      <c r="I308" s="185" t="e">
        <f t="shared" si="26"/>
        <v>#DIV/0!</v>
      </c>
      <c r="J308" s="185" t="e">
        <f t="shared" si="27"/>
        <v>#DIV/0!</v>
      </c>
    </row>
    <row r="309" spans="1:10" s="115" customFormat="1" ht="15" customHeight="1">
      <c r="A309" s="110"/>
      <c r="B309" s="110"/>
      <c r="C309" s="110">
        <v>3231</v>
      </c>
      <c r="D309" s="85" t="s">
        <v>1272</v>
      </c>
      <c r="E309" s="132"/>
      <c r="F309" s="132">
        <v>0</v>
      </c>
      <c r="G309" s="132">
        <v>0</v>
      </c>
      <c r="H309" s="132"/>
      <c r="I309" s="185" t="e">
        <f t="shared" si="26"/>
        <v>#DIV/0!</v>
      </c>
      <c r="J309" s="185" t="e">
        <f t="shared" si="27"/>
        <v>#DIV/0!</v>
      </c>
    </row>
    <row r="310" spans="1:10" s="115" customFormat="1" ht="15" customHeight="1">
      <c r="A310" s="110"/>
      <c r="B310" s="110"/>
      <c r="C310" s="110">
        <v>3232</v>
      </c>
      <c r="D310" s="85" t="s">
        <v>1509</v>
      </c>
      <c r="E310" s="132">
        <v>0</v>
      </c>
      <c r="F310" s="132">
        <v>0</v>
      </c>
      <c r="G310" s="132">
        <v>0</v>
      </c>
      <c r="H310" s="132"/>
      <c r="I310" s="185" t="e">
        <f t="shared" si="26"/>
        <v>#DIV/0!</v>
      </c>
      <c r="J310" s="185" t="e">
        <f t="shared" si="27"/>
        <v>#DIV/0!</v>
      </c>
    </row>
    <row r="311" spans="1:10" s="115" customFormat="1" ht="15" customHeight="1">
      <c r="A311" s="110"/>
      <c r="B311" s="110"/>
      <c r="C311" s="110">
        <v>3233</v>
      </c>
      <c r="D311" s="85" t="s">
        <v>1274</v>
      </c>
      <c r="E311" s="132"/>
      <c r="F311" s="132">
        <v>0</v>
      </c>
      <c r="G311" s="132">
        <v>0</v>
      </c>
      <c r="H311" s="132"/>
      <c r="I311" s="185" t="e">
        <f t="shared" si="26"/>
        <v>#DIV/0!</v>
      </c>
      <c r="J311" s="185" t="e">
        <f t="shared" si="27"/>
        <v>#DIV/0!</v>
      </c>
    </row>
    <row r="312" spans="1:10" s="115" customFormat="1" ht="15" customHeight="1">
      <c r="A312" s="110"/>
      <c r="B312" s="110"/>
      <c r="C312" s="110">
        <v>3234</v>
      </c>
      <c r="D312" s="85" t="s">
        <v>1275</v>
      </c>
      <c r="E312" s="132"/>
      <c r="F312" s="132">
        <v>0</v>
      </c>
      <c r="G312" s="132">
        <v>0</v>
      </c>
      <c r="H312" s="132"/>
      <c r="I312" s="185" t="e">
        <f t="shared" si="26"/>
        <v>#DIV/0!</v>
      </c>
      <c r="J312" s="185" t="e">
        <f t="shared" si="27"/>
        <v>#DIV/0!</v>
      </c>
    </row>
    <row r="313" spans="1:10" s="115" customFormat="1" ht="15" customHeight="1">
      <c r="A313" s="110"/>
      <c r="B313" s="110"/>
      <c r="C313" s="110">
        <v>3235</v>
      </c>
      <c r="D313" s="85" t="s">
        <v>1276</v>
      </c>
      <c r="E313" s="132"/>
      <c r="F313" s="132">
        <v>0</v>
      </c>
      <c r="G313" s="132">
        <v>0</v>
      </c>
      <c r="H313" s="132"/>
      <c r="I313" s="185" t="e">
        <f t="shared" si="26"/>
        <v>#DIV/0!</v>
      </c>
      <c r="J313" s="185" t="e">
        <f t="shared" si="27"/>
        <v>#DIV/0!</v>
      </c>
    </row>
    <row r="314" spans="1:10" s="115" customFormat="1" ht="15" customHeight="1">
      <c r="A314" s="110"/>
      <c r="B314" s="110"/>
      <c r="C314" s="110">
        <v>3237</v>
      </c>
      <c r="D314" s="85" t="s">
        <v>1278</v>
      </c>
      <c r="E314" s="132"/>
      <c r="F314" s="132"/>
      <c r="G314" s="132"/>
      <c r="H314" s="132"/>
      <c r="I314" s="185" t="e">
        <f t="shared" si="26"/>
        <v>#DIV/0!</v>
      </c>
      <c r="J314" s="185" t="e">
        <f t="shared" si="27"/>
        <v>#DIV/0!</v>
      </c>
    </row>
    <row r="315" spans="1:10" s="115" customFormat="1" ht="15" customHeight="1">
      <c r="A315" s="110"/>
      <c r="B315" s="110"/>
      <c r="C315" s="110">
        <v>3239</v>
      </c>
      <c r="D315" s="85" t="s">
        <v>1280</v>
      </c>
      <c r="E315" s="132"/>
      <c r="F315" s="132">
        <v>0</v>
      </c>
      <c r="G315" s="132">
        <v>0</v>
      </c>
      <c r="H315" s="132"/>
      <c r="I315" s="185" t="e">
        <f t="shared" si="26"/>
        <v>#DIV/0!</v>
      </c>
      <c r="J315" s="185" t="e">
        <f t="shared" si="27"/>
        <v>#DIV/0!</v>
      </c>
    </row>
    <row r="316" spans="1:10" s="115" customFormat="1" ht="15" customHeight="1">
      <c r="A316" s="110"/>
      <c r="B316" s="110"/>
      <c r="C316" s="110">
        <v>3293</v>
      </c>
      <c r="D316" s="85" t="s">
        <v>1298</v>
      </c>
      <c r="E316" s="132"/>
      <c r="F316" s="132"/>
      <c r="G316" s="132">
        <v>1152</v>
      </c>
      <c r="H316" s="132">
        <v>1152.42</v>
      </c>
      <c r="I316" s="185" t="e">
        <f t="shared" si="26"/>
        <v>#DIV/0!</v>
      </c>
      <c r="J316" s="185">
        <f t="shared" si="27"/>
        <v>100.03645833333334</v>
      </c>
    </row>
    <row r="317" spans="1:10" s="115" customFormat="1" ht="15" customHeight="1">
      <c r="A317" s="110"/>
      <c r="B317" s="110"/>
      <c r="C317" s="110">
        <v>3295</v>
      </c>
      <c r="D317" s="85" t="s">
        <v>1284</v>
      </c>
      <c r="E317" s="132"/>
      <c r="F317" s="132">
        <v>0</v>
      </c>
      <c r="G317" s="132">
        <v>0</v>
      </c>
      <c r="H317" s="132"/>
      <c r="I317" s="185" t="e">
        <f t="shared" si="26"/>
        <v>#DIV/0!</v>
      </c>
      <c r="J317" s="185" t="e">
        <f t="shared" si="27"/>
        <v>#DIV/0!</v>
      </c>
    </row>
    <row r="318" spans="1:10" s="115" customFormat="1" ht="15" customHeight="1">
      <c r="A318" s="110"/>
      <c r="B318" s="128">
        <v>34</v>
      </c>
      <c r="C318" s="110"/>
      <c r="D318" s="128" t="s">
        <v>1343</v>
      </c>
      <c r="E318" s="111">
        <f>E319</f>
        <v>0</v>
      </c>
      <c r="F318" s="111">
        <f>F319</f>
        <v>0</v>
      </c>
      <c r="G318" s="111">
        <f>G319</f>
        <v>0</v>
      </c>
      <c r="H318" s="111">
        <f>H319</f>
        <v>0</v>
      </c>
      <c r="I318" s="185" t="e">
        <f t="shared" si="26"/>
        <v>#DIV/0!</v>
      </c>
      <c r="J318" s="185" t="e">
        <f t="shared" si="27"/>
        <v>#DIV/0!</v>
      </c>
    </row>
    <row r="319" spans="1:10" s="115" customFormat="1" ht="15.75" customHeight="1">
      <c r="A319" s="110"/>
      <c r="B319" s="110"/>
      <c r="C319" s="110">
        <v>3432</v>
      </c>
      <c r="D319" s="175" t="s">
        <v>1299</v>
      </c>
      <c r="E319" s="132"/>
      <c r="F319" s="132">
        <v>0</v>
      </c>
      <c r="G319" s="132">
        <v>0</v>
      </c>
      <c r="H319" s="132"/>
      <c r="I319" s="185" t="e">
        <f t="shared" si="26"/>
        <v>#DIV/0!</v>
      </c>
      <c r="J319" s="185" t="e">
        <f t="shared" si="27"/>
        <v>#DIV/0!</v>
      </c>
    </row>
    <row r="320" spans="1:10" s="115" customFormat="1" ht="15.75" customHeight="1">
      <c r="A320" s="110"/>
      <c r="B320" s="128">
        <v>35</v>
      </c>
      <c r="C320" s="110"/>
      <c r="D320" s="128" t="s">
        <v>1559</v>
      </c>
      <c r="E320" s="111">
        <f>E321</f>
        <v>0</v>
      </c>
      <c r="F320" s="111">
        <f>F321</f>
        <v>0</v>
      </c>
      <c r="G320" s="111">
        <f>G321</f>
        <v>0</v>
      </c>
      <c r="H320" s="111">
        <f>H321</f>
        <v>0</v>
      </c>
      <c r="I320" s="185" t="e">
        <f t="shared" si="26"/>
        <v>#DIV/0!</v>
      </c>
      <c r="J320" s="185" t="e">
        <f t="shared" si="27"/>
        <v>#DIV/0!</v>
      </c>
    </row>
    <row r="321" spans="1:10" s="115" customFormat="1" ht="15" customHeight="1">
      <c r="A321" s="110"/>
      <c r="B321" s="110"/>
      <c r="C321" s="110">
        <v>3531</v>
      </c>
      <c r="D321" s="85" t="s">
        <v>1537</v>
      </c>
      <c r="E321" s="132"/>
      <c r="F321" s="132">
        <v>0</v>
      </c>
      <c r="G321" s="132">
        <v>0</v>
      </c>
      <c r="H321" s="132"/>
      <c r="I321" s="185" t="e">
        <f t="shared" si="26"/>
        <v>#DIV/0!</v>
      </c>
      <c r="J321" s="185" t="e">
        <f t="shared" si="27"/>
        <v>#DIV/0!</v>
      </c>
    </row>
    <row r="322" spans="1:10" s="115" customFormat="1" ht="15" customHeight="1">
      <c r="A322" s="110"/>
      <c r="B322" s="128">
        <v>36</v>
      </c>
      <c r="C322" s="110"/>
      <c r="D322" s="128" t="s">
        <v>1391</v>
      </c>
      <c r="E322" s="111">
        <f>SUM(E323:E325)</f>
        <v>0</v>
      </c>
      <c r="F322" s="111">
        <f>SUM(F323:F325)</f>
        <v>0</v>
      </c>
      <c r="G322" s="111">
        <f>SUM(G323:G325)</f>
        <v>0</v>
      </c>
      <c r="H322" s="111">
        <f>SUM(H323:H325)</f>
        <v>0</v>
      </c>
      <c r="I322" s="185" t="e">
        <f t="shared" si="26"/>
        <v>#DIV/0!</v>
      </c>
      <c r="J322" s="185" t="e">
        <f t="shared" si="27"/>
        <v>#DIV/0!</v>
      </c>
    </row>
    <row r="323" spans="1:10" s="115" customFormat="1" ht="15" customHeight="1">
      <c r="A323" s="110"/>
      <c r="B323" s="110"/>
      <c r="C323" s="110">
        <v>3611</v>
      </c>
      <c r="D323" s="85" t="s">
        <v>1538</v>
      </c>
      <c r="E323" s="132"/>
      <c r="F323" s="132">
        <v>0</v>
      </c>
      <c r="G323" s="132">
        <v>0</v>
      </c>
      <c r="H323" s="132"/>
      <c r="I323" s="185" t="e">
        <f t="shared" si="26"/>
        <v>#DIV/0!</v>
      </c>
      <c r="J323" s="185" t="e">
        <f t="shared" si="27"/>
        <v>#DIV/0!</v>
      </c>
    </row>
    <row r="324" spans="1:10" s="115" customFormat="1" ht="15" customHeight="1">
      <c r="A324" s="110"/>
      <c r="B324" s="110"/>
      <c r="C324" s="110">
        <v>3693</v>
      </c>
      <c r="D324" s="85" t="s">
        <v>1552</v>
      </c>
      <c r="E324" s="132"/>
      <c r="F324" s="132">
        <v>0</v>
      </c>
      <c r="G324" s="132">
        <v>0</v>
      </c>
      <c r="H324" s="132"/>
      <c r="I324" s="185" t="e">
        <f t="shared" si="26"/>
        <v>#DIV/0!</v>
      </c>
      <c r="J324" s="185" t="e">
        <f t="shared" si="27"/>
        <v>#DIV/0!</v>
      </c>
    </row>
    <row r="325" spans="1:10" s="115" customFormat="1" ht="15" customHeight="1">
      <c r="A325" s="110"/>
      <c r="B325" s="110"/>
      <c r="C325" s="110">
        <v>3694</v>
      </c>
      <c r="D325" s="85" t="s">
        <v>1553</v>
      </c>
      <c r="E325" s="132"/>
      <c r="F325" s="132">
        <v>0</v>
      </c>
      <c r="G325" s="132">
        <v>0</v>
      </c>
      <c r="H325" s="132"/>
      <c r="I325" s="185" t="e">
        <f t="shared" si="26"/>
        <v>#DIV/0!</v>
      </c>
      <c r="J325" s="185" t="e">
        <f t="shared" si="27"/>
        <v>#DIV/0!</v>
      </c>
    </row>
    <row r="326" spans="1:10" s="115" customFormat="1" ht="15" customHeight="1">
      <c r="A326" s="110"/>
      <c r="B326" s="128">
        <v>38</v>
      </c>
      <c r="C326" s="110"/>
      <c r="D326" s="128" t="s">
        <v>1352</v>
      </c>
      <c r="E326" s="111">
        <f>E327</f>
        <v>0</v>
      </c>
      <c r="F326" s="111">
        <f>F327</f>
        <v>0</v>
      </c>
      <c r="G326" s="111">
        <f>G327</f>
        <v>0</v>
      </c>
      <c r="H326" s="111">
        <f>H327</f>
        <v>0</v>
      </c>
      <c r="I326" s="185" t="e">
        <f t="shared" ref="I326:I389" si="32">H326/E326*100</f>
        <v>#DIV/0!</v>
      </c>
      <c r="J326" s="185" t="e">
        <f t="shared" ref="J326:J389" si="33">H326/G326*100</f>
        <v>#DIV/0!</v>
      </c>
    </row>
    <row r="327" spans="1:10" s="115" customFormat="1" ht="15" customHeight="1">
      <c r="A327" s="110"/>
      <c r="B327" s="110"/>
      <c r="C327" s="110">
        <v>3813</v>
      </c>
      <c r="D327" s="85" t="s">
        <v>1539</v>
      </c>
      <c r="E327" s="132"/>
      <c r="F327" s="132">
        <v>0</v>
      </c>
      <c r="G327" s="132">
        <v>0</v>
      </c>
      <c r="H327" s="132"/>
      <c r="I327" s="185" t="e">
        <f t="shared" si="32"/>
        <v>#DIV/0!</v>
      </c>
      <c r="J327" s="185" t="e">
        <f t="shared" si="33"/>
        <v>#DIV/0!</v>
      </c>
    </row>
    <row r="328" spans="1:10" s="115" customFormat="1" ht="15" customHeight="1">
      <c r="A328" s="128">
        <v>4</v>
      </c>
      <c r="B328" s="110"/>
      <c r="C328" s="110"/>
      <c r="D328" s="128" t="s">
        <v>1345</v>
      </c>
      <c r="E328" s="111">
        <f>E329+E331</f>
        <v>0</v>
      </c>
      <c r="F328" s="111">
        <f>F329+F331</f>
        <v>0</v>
      </c>
      <c r="G328" s="111">
        <f>G329+G331</f>
        <v>0</v>
      </c>
      <c r="H328" s="111">
        <f>H329+H331</f>
        <v>0</v>
      </c>
      <c r="I328" s="185" t="e">
        <f t="shared" si="32"/>
        <v>#DIV/0!</v>
      </c>
      <c r="J328" s="185" t="e">
        <f t="shared" si="33"/>
        <v>#DIV/0!</v>
      </c>
    </row>
    <row r="329" spans="1:10" s="115" customFormat="1" ht="15" customHeight="1">
      <c r="A329" s="110"/>
      <c r="B329" s="128">
        <v>41</v>
      </c>
      <c r="C329" s="110"/>
      <c r="D329" s="128" t="s">
        <v>1355</v>
      </c>
      <c r="E329" s="111">
        <f>E330</f>
        <v>0</v>
      </c>
      <c r="F329" s="111">
        <f>F330</f>
        <v>0</v>
      </c>
      <c r="G329" s="111">
        <f>G330</f>
        <v>0</v>
      </c>
      <c r="H329" s="111">
        <f>H330</f>
        <v>0</v>
      </c>
      <c r="I329" s="185" t="e">
        <f t="shared" si="32"/>
        <v>#DIV/0!</v>
      </c>
      <c r="J329" s="185" t="e">
        <f t="shared" si="33"/>
        <v>#DIV/0!</v>
      </c>
    </row>
    <row r="330" spans="1:10" s="115" customFormat="1" ht="15" customHeight="1">
      <c r="A330" s="110"/>
      <c r="B330" s="110"/>
      <c r="C330" s="110">
        <v>4123</v>
      </c>
      <c r="D330" s="85" t="s">
        <v>1310</v>
      </c>
      <c r="E330" s="132"/>
      <c r="F330" s="132"/>
      <c r="G330" s="132"/>
      <c r="H330" s="132"/>
      <c r="I330" s="185" t="e">
        <f t="shared" si="32"/>
        <v>#DIV/0!</v>
      </c>
      <c r="J330" s="185" t="e">
        <f t="shared" si="33"/>
        <v>#DIV/0!</v>
      </c>
    </row>
    <row r="331" spans="1:10" s="115" customFormat="1" ht="15" customHeight="1">
      <c r="A331" s="110"/>
      <c r="B331" s="128">
        <v>42</v>
      </c>
      <c r="C331" s="110"/>
      <c r="D331" s="128" t="s">
        <v>1346</v>
      </c>
      <c r="E331" s="111">
        <f>SUM(E332:E333)</f>
        <v>0</v>
      </c>
      <c r="F331" s="111">
        <f>SUM(F332:F333)</f>
        <v>0</v>
      </c>
      <c r="G331" s="111">
        <f>SUM(G332:G333)</f>
        <v>0</v>
      </c>
      <c r="H331" s="111">
        <f>SUM(H332:H333)</f>
        <v>0</v>
      </c>
      <c r="I331" s="185" t="e">
        <f t="shared" si="32"/>
        <v>#DIV/0!</v>
      </c>
      <c r="J331" s="185" t="e">
        <f t="shared" si="33"/>
        <v>#DIV/0!</v>
      </c>
    </row>
    <row r="332" spans="1:10" s="115" customFormat="1" ht="15" customHeight="1">
      <c r="A332" s="110"/>
      <c r="B332" s="110"/>
      <c r="C332" s="110">
        <v>4221</v>
      </c>
      <c r="D332" s="85" t="s">
        <v>1287</v>
      </c>
      <c r="E332" s="132"/>
      <c r="F332" s="132">
        <v>0</v>
      </c>
      <c r="G332" s="132">
        <v>0</v>
      </c>
      <c r="H332" s="132"/>
      <c r="I332" s="185" t="e">
        <f t="shared" si="32"/>
        <v>#DIV/0!</v>
      </c>
      <c r="J332" s="185" t="e">
        <f t="shared" si="33"/>
        <v>#DIV/0!</v>
      </c>
    </row>
    <row r="333" spans="1:10" s="115" customFormat="1" ht="15" customHeight="1">
      <c r="A333" s="110"/>
      <c r="B333" s="110"/>
      <c r="C333" s="110">
        <v>4227</v>
      </c>
      <c r="D333" s="85" t="s">
        <v>1480</v>
      </c>
      <c r="E333" s="132"/>
      <c r="F333" s="132"/>
      <c r="G333" s="132"/>
      <c r="H333" s="132"/>
      <c r="I333" s="185" t="e">
        <f t="shared" si="32"/>
        <v>#DIV/0!</v>
      </c>
      <c r="J333" s="185" t="e">
        <f t="shared" si="33"/>
        <v>#DIV/0!</v>
      </c>
    </row>
    <row r="334" spans="1:10" s="115" customFormat="1" ht="15" customHeight="1">
      <c r="A334" s="209" t="s">
        <v>1659</v>
      </c>
      <c r="B334" s="248"/>
      <c r="C334" s="248"/>
      <c r="D334" s="249"/>
      <c r="E334" s="205">
        <f>E335+E369</f>
        <v>1394.44</v>
      </c>
      <c r="F334" s="205">
        <f t="shared" ref="F334:G334" si="34">F335+F369</f>
        <v>0</v>
      </c>
      <c r="G334" s="205">
        <f t="shared" si="34"/>
        <v>9125</v>
      </c>
      <c r="H334" s="205">
        <f>H335+H369</f>
        <v>8259.0299999999988</v>
      </c>
      <c r="I334" s="170">
        <f t="shared" si="32"/>
        <v>592.28292361091178</v>
      </c>
      <c r="J334" s="170">
        <f t="shared" si="33"/>
        <v>90.509917808219171</v>
      </c>
    </row>
    <row r="335" spans="1:10" s="115" customFormat="1" ht="15" customHeight="1">
      <c r="A335" s="128">
        <v>3</v>
      </c>
      <c r="B335" s="110"/>
      <c r="C335" s="53"/>
      <c r="D335" s="53" t="s">
        <v>1358</v>
      </c>
      <c r="E335" s="111">
        <f>E336+E342+E359+E361+E367</f>
        <v>1394.44</v>
      </c>
      <c r="F335" s="111">
        <f t="shared" ref="F335:H335" si="35">F336+F342+F359+F361+F367</f>
        <v>0</v>
      </c>
      <c r="G335" s="111">
        <f t="shared" si="35"/>
        <v>9125</v>
      </c>
      <c r="H335" s="111">
        <f t="shared" si="35"/>
        <v>8259.0299999999988</v>
      </c>
      <c r="I335" s="172">
        <f t="shared" si="32"/>
        <v>592.28292361091178</v>
      </c>
      <c r="J335" s="172">
        <f t="shared" si="33"/>
        <v>90.509917808219171</v>
      </c>
    </row>
    <row r="336" spans="1:10" s="115" customFormat="1" ht="15" customHeight="1">
      <c r="A336" s="110"/>
      <c r="B336" s="128">
        <v>31</v>
      </c>
      <c r="C336" s="53"/>
      <c r="D336" s="53" t="s">
        <v>1320</v>
      </c>
      <c r="E336" s="111">
        <f>SUM(E337:E341)</f>
        <v>0</v>
      </c>
      <c r="F336" s="111">
        <f>SUM(F337:F341)</f>
        <v>0</v>
      </c>
      <c r="G336" s="111">
        <f>SUM(G337:G341)</f>
        <v>8072</v>
      </c>
      <c r="H336" s="111">
        <f>SUM(H337:H341)</f>
        <v>7206.2999999999993</v>
      </c>
      <c r="I336" s="172" t="e">
        <f t="shared" si="32"/>
        <v>#DIV/0!</v>
      </c>
      <c r="J336" s="172">
        <f t="shared" si="33"/>
        <v>89.275272547076298</v>
      </c>
    </row>
    <row r="337" spans="1:10" s="115" customFormat="1" ht="15" customHeight="1">
      <c r="A337" s="110"/>
      <c r="B337" s="110"/>
      <c r="C337" s="110">
        <v>3111</v>
      </c>
      <c r="D337" s="85" t="s">
        <v>1397</v>
      </c>
      <c r="E337" s="132"/>
      <c r="F337" s="132"/>
      <c r="G337" s="132">
        <v>6800</v>
      </c>
      <c r="H337" s="132">
        <v>5928.15</v>
      </c>
      <c r="I337" s="185" t="e">
        <f t="shared" si="32"/>
        <v>#DIV/0!</v>
      </c>
      <c r="J337" s="185">
        <f t="shared" si="33"/>
        <v>87.178676470588229</v>
      </c>
    </row>
    <row r="338" spans="1:10" s="115" customFormat="1" ht="15" customHeight="1">
      <c r="A338" s="110"/>
      <c r="B338" s="110"/>
      <c r="C338" s="110">
        <v>3112</v>
      </c>
      <c r="D338" s="85" t="s">
        <v>1475</v>
      </c>
      <c r="E338" s="132"/>
      <c r="F338" s="132"/>
      <c r="G338" s="132"/>
      <c r="H338" s="132"/>
      <c r="I338" s="185" t="e">
        <f t="shared" si="32"/>
        <v>#DIV/0!</v>
      </c>
      <c r="J338" s="185" t="e">
        <f t="shared" si="33"/>
        <v>#DIV/0!</v>
      </c>
    </row>
    <row r="339" spans="1:10" s="115" customFormat="1" ht="15" customHeight="1">
      <c r="A339" s="110"/>
      <c r="B339" s="110"/>
      <c r="C339" s="110">
        <v>3121</v>
      </c>
      <c r="D339" s="85" t="s">
        <v>1294</v>
      </c>
      <c r="E339" s="132"/>
      <c r="F339" s="132"/>
      <c r="G339" s="132">
        <v>150</v>
      </c>
      <c r="H339" s="132">
        <v>300</v>
      </c>
      <c r="I339" s="185" t="e">
        <f t="shared" si="32"/>
        <v>#DIV/0!</v>
      </c>
      <c r="J339" s="185">
        <f t="shared" si="33"/>
        <v>200</v>
      </c>
    </row>
    <row r="340" spans="1:10" s="115" customFormat="1" ht="15" customHeight="1">
      <c r="A340" s="110"/>
      <c r="B340" s="110"/>
      <c r="C340" s="110">
        <v>3132</v>
      </c>
      <c r="D340" s="85" t="s">
        <v>1356</v>
      </c>
      <c r="E340" s="132"/>
      <c r="F340" s="132"/>
      <c r="G340" s="132">
        <v>1122</v>
      </c>
      <c r="H340" s="132">
        <v>978.15</v>
      </c>
      <c r="I340" s="185" t="e">
        <f t="shared" si="32"/>
        <v>#DIV/0!</v>
      </c>
      <c r="J340" s="185">
        <f t="shared" si="33"/>
        <v>87.179144385026746</v>
      </c>
    </row>
    <row r="341" spans="1:10" s="115" customFormat="1" ht="15" customHeight="1">
      <c r="A341" s="110"/>
      <c r="B341" s="110"/>
      <c r="C341" s="110">
        <v>3133</v>
      </c>
      <c r="D341" s="85" t="s">
        <v>1398</v>
      </c>
      <c r="E341" s="132"/>
      <c r="F341" s="132">
        <v>0</v>
      </c>
      <c r="G341" s="132">
        <v>0</v>
      </c>
      <c r="H341" s="132"/>
      <c r="I341" s="185" t="e">
        <f t="shared" si="32"/>
        <v>#DIV/0!</v>
      </c>
      <c r="J341" s="185" t="e">
        <f t="shared" si="33"/>
        <v>#DIV/0!</v>
      </c>
    </row>
    <row r="342" spans="1:10" s="115" customFormat="1" ht="15" customHeight="1">
      <c r="A342" s="110"/>
      <c r="B342" s="128">
        <v>32</v>
      </c>
      <c r="C342" s="110"/>
      <c r="D342" s="128" t="s">
        <v>1323</v>
      </c>
      <c r="E342" s="111">
        <f>SUM(E343:E358)</f>
        <v>1394.44</v>
      </c>
      <c r="F342" s="111">
        <f>SUM(F343:F358)</f>
        <v>0</v>
      </c>
      <c r="G342" s="111">
        <f>SUM(G343:G358)</f>
        <v>1053</v>
      </c>
      <c r="H342" s="111">
        <f>SUM(H343:H358)</f>
        <v>1052.73</v>
      </c>
      <c r="I342" s="185">
        <f t="shared" si="32"/>
        <v>75.494822294254334</v>
      </c>
      <c r="J342" s="185">
        <f t="shared" si="33"/>
        <v>99.974358974358978</v>
      </c>
    </row>
    <row r="343" spans="1:10" s="115" customFormat="1" ht="15" customHeight="1">
      <c r="A343" s="110"/>
      <c r="B343" s="110"/>
      <c r="C343" s="110">
        <v>3211</v>
      </c>
      <c r="D343" s="85" t="s">
        <v>1264</v>
      </c>
      <c r="E343" s="132">
        <v>1394.44</v>
      </c>
      <c r="F343" s="132"/>
      <c r="G343" s="132">
        <v>1053</v>
      </c>
      <c r="H343" s="132">
        <v>1052.73</v>
      </c>
      <c r="I343" s="185">
        <f t="shared" si="32"/>
        <v>75.494822294254334</v>
      </c>
      <c r="J343" s="185">
        <f t="shared" si="33"/>
        <v>99.974358974358978</v>
      </c>
    </row>
    <row r="344" spans="1:10" s="115" customFormat="1" ht="15" customHeight="1">
      <c r="A344" s="110"/>
      <c r="B344" s="110"/>
      <c r="C344" s="110">
        <v>3212</v>
      </c>
      <c r="D344" s="85" t="s">
        <v>1265</v>
      </c>
      <c r="E344" s="132"/>
      <c r="F344" s="132"/>
      <c r="G344" s="132"/>
      <c r="H344" s="132"/>
      <c r="I344" s="185" t="e">
        <f t="shared" si="32"/>
        <v>#DIV/0!</v>
      </c>
      <c r="J344" s="185" t="e">
        <f t="shared" si="33"/>
        <v>#DIV/0!</v>
      </c>
    </row>
    <row r="345" spans="1:10" s="115" customFormat="1" ht="15" customHeight="1">
      <c r="A345" s="110"/>
      <c r="B345" s="110"/>
      <c r="C345" s="110">
        <v>3213</v>
      </c>
      <c r="D345" s="85" t="s">
        <v>1266</v>
      </c>
      <c r="E345" s="132"/>
      <c r="F345" s="132">
        <v>0</v>
      </c>
      <c r="G345" s="132">
        <v>0</v>
      </c>
      <c r="H345" s="132"/>
      <c r="I345" s="185" t="e">
        <f t="shared" si="32"/>
        <v>#DIV/0!</v>
      </c>
      <c r="J345" s="185" t="e">
        <f t="shared" si="33"/>
        <v>#DIV/0!</v>
      </c>
    </row>
    <row r="346" spans="1:10" s="115" customFormat="1" ht="15" customHeight="1">
      <c r="A346" s="110"/>
      <c r="B346" s="110"/>
      <c r="C346" s="110">
        <v>3221</v>
      </c>
      <c r="D346" s="85" t="s">
        <v>1267</v>
      </c>
      <c r="E346" s="132"/>
      <c r="F346" s="132">
        <v>0</v>
      </c>
      <c r="G346" s="132">
        <v>0</v>
      </c>
      <c r="H346" s="132"/>
      <c r="I346" s="185" t="e">
        <f t="shared" si="32"/>
        <v>#DIV/0!</v>
      </c>
      <c r="J346" s="185" t="e">
        <f t="shared" si="33"/>
        <v>#DIV/0!</v>
      </c>
    </row>
    <row r="347" spans="1:10" s="115" customFormat="1" ht="15" customHeight="1">
      <c r="A347" s="110"/>
      <c r="B347" s="110"/>
      <c r="C347" s="110">
        <v>3222</v>
      </c>
      <c r="D347" s="85" t="s">
        <v>1268</v>
      </c>
      <c r="E347" s="132"/>
      <c r="F347" s="132">
        <v>0</v>
      </c>
      <c r="G347" s="132">
        <v>0</v>
      </c>
      <c r="H347" s="132"/>
      <c r="I347" s="185" t="e">
        <f t="shared" si="32"/>
        <v>#DIV/0!</v>
      </c>
      <c r="J347" s="185" t="e">
        <f t="shared" si="33"/>
        <v>#DIV/0!</v>
      </c>
    </row>
    <row r="348" spans="1:10" s="115" customFormat="1" ht="15" customHeight="1">
      <c r="A348" s="110"/>
      <c r="B348" s="110"/>
      <c r="C348" s="110">
        <v>3223</v>
      </c>
      <c r="D348" s="85" t="s">
        <v>1269</v>
      </c>
      <c r="E348" s="132"/>
      <c r="F348" s="132">
        <v>0</v>
      </c>
      <c r="G348" s="132">
        <v>0</v>
      </c>
      <c r="H348" s="132"/>
      <c r="I348" s="185" t="e">
        <f t="shared" si="32"/>
        <v>#DIV/0!</v>
      </c>
      <c r="J348" s="185" t="e">
        <f t="shared" si="33"/>
        <v>#DIV/0!</v>
      </c>
    </row>
    <row r="349" spans="1:10" s="115" customFormat="1" ht="15" customHeight="1">
      <c r="A349" s="110"/>
      <c r="B349" s="110"/>
      <c r="C349" s="110">
        <v>3224</v>
      </c>
      <c r="D349" s="85" t="s">
        <v>1270</v>
      </c>
      <c r="E349" s="132"/>
      <c r="F349" s="132">
        <v>0</v>
      </c>
      <c r="G349" s="132">
        <v>0</v>
      </c>
      <c r="H349" s="132"/>
      <c r="I349" s="185" t="e">
        <f t="shared" si="32"/>
        <v>#DIV/0!</v>
      </c>
      <c r="J349" s="185" t="e">
        <f t="shared" si="33"/>
        <v>#DIV/0!</v>
      </c>
    </row>
    <row r="350" spans="1:10" s="115" customFormat="1" ht="15" customHeight="1">
      <c r="A350" s="110"/>
      <c r="B350" s="110"/>
      <c r="C350" s="110">
        <v>3231</v>
      </c>
      <c r="D350" s="85" t="s">
        <v>1272</v>
      </c>
      <c r="E350" s="132"/>
      <c r="F350" s="132">
        <v>0</v>
      </c>
      <c r="G350" s="132">
        <v>0</v>
      </c>
      <c r="H350" s="132"/>
      <c r="I350" s="185" t="e">
        <f t="shared" si="32"/>
        <v>#DIV/0!</v>
      </c>
      <c r="J350" s="185" t="e">
        <f t="shared" si="33"/>
        <v>#DIV/0!</v>
      </c>
    </row>
    <row r="351" spans="1:10" s="115" customFormat="1" ht="15" customHeight="1">
      <c r="A351" s="110"/>
      <c r="B351" s="110"/>
      <c r="C351" s="110">
        <v>3232</v>
      </c>
      <c r="D351" s="85" t="s">
        <v>1509</v>
      </c>
      <c r="E351" s="132">
        <v>0</v>
      </c>
      <c r="F351" s="132">
        <v>0</v>
      </c>
      <c r="G351" s="132">
        <v>0</v>
      </c>
      <c r="H351" s="132"/>
      <c r="I351" s="185" t="e">
        <f t="shared" si="32"/>
        <v>#DIV/0!</v>
      </c>
      <c r="J351" s="185" t="e">
        <f t="shared" si="33"/>
        <v>#DIV/0!</v>
      </c>
    </row>
    <row r="352" spans="1:10" s="115" customFormat="1" ht="15" customHeight="1">
      <c r="A352" s="110"/>
      <c r="B352" s="110"/>
      <c r="C352" s="110">
        <v>3233</v>
      </c>
      <c r="D352" s="85" t="s">
        <v>1274</v>
      </c>
      <c r="E352" s="132"/>
      <c r="F352" s="132">
        <v>0</v>
      </c>
      <c r="G352" s="132">
        <v>0</v>
      </c>
      <c r="H352" s="132"/>
      <c r="I352" s="185" t="e">
        <f t="shared" si="32"/>
        <v>#DIV/0!</v>
      </c>
      <c r="J352" s="185" t="e">
        <f t="shared" si="33"/>
        <v>#DIV/0!</v>
      </c>
    </row>
    <row r="353" spans="1:10" s="115" customFormat="1" ht="15" customHeight="1">
      <c r="A353" s="110"/>
      <c r="B353" s="110"/>
      <c r="C353" s="110">
        <v>3234</v>
      </c>
      <c r="D353" s="85" t="s">
        <v>1275</v>
      </c>
      <c r="E353" s="132"/>
      <c r="F353" s="132">
        <v>0</v>
      </c>
      <c r="G353" s="132">
        <v>0</v>
      </c>
      <c r="H353" s="132"/>
      <c r="I353" s="185" t="e">
        <f t="shared" si="32"/>
        <v>#DIV/0!</v>
      </c>
      <c r="J353" s="185" t="e">
        <f t="shared" si="33"/>
        <v>#DIV/0!</v>
      </c>
    </row>
    <row r="354" spans="1:10" s="115" customFormat="1" ht="15" customHeight="1">
      <c r="A354" s="110"/>
      <c r="B354" s="110"/>
      <c r="C354" s="110">
        <v>3235</v>
      </c>
      <c r="D354" s="85" t="s">
        <v>1276</v>
      </c>
      <c r="E354" s="132"/>
      <c r="F354" s="132">
        <v>0</v>
      </c>
      <c r="G354" s="132">
        <v>0</v>
      </c>
      <c r="H354" s="132"/>
      <c r="I354" s="185" t="e">
        <f t="shared" si="32"/>
        <v>#DIV/0!</v>
      </c>
      <c r="J354" s="185" t="e">
        <f t="shared" si="33"/>
        <v>#DIV/0!</v>
      </c>
    </row>
    <row r="355" spans="1:10" s="115" customFormat="1" ht="15" customHeight="1">
      <c r="A355" s="110"/>
      <c r="B355" s="110"/>
      <c r="C355" s="110">
        <v>3237</v>
      </c>
      <c r="D355" s="85" t="s">
        <v>1278</v>
      </c>
      <c r="E355" s="132"/>
      <c r="F355" s="132"/>
      <c r="G355" s="132"/>
      <c r="H355" s="132"/>
      <c r="I355" s="185" t="e">
        <f t="shared" si="32"/>
        <v>#DIV/0!</v>
      </c>
      <c r="J355" s="185" t="e">
        <f t="shared" si="33"/>
        <v>#DIV/0!</v>
      </c>
    </row>
    <row r="356" spans="1:10" s="115" customFormat="1" ht="15" customHeight="1">
      <c r="A356" s="110"/>
      <c r="B356" s="110"/>
      <c r="C356" s="110">
        <v>3239</v>
      </c>
      <c r="D356" s="85" t="s">
        <v>1280</v>
      </c>
      <c r="E356" s="132"/>
      <c r="F356" s="132">
        <v>0</v>
      </c>
      <c r="G356" s="132">
        <v>0</v>
      </c>
      <c r="H356" s="132"/>
      <c r="I356" s="185" t="e">
        <f t="shared" si="32"/>
        <v>#DIV/0!</v>
      </c>
      <c r="J356" s="185" t="e">
        <f t="shared" si="33"/>
        <v>#DIV/0!</v>
      </c>
    </row>
    <row r="357" spans="1:10" s="115" customFormat="1" ht="15" customHeight="1">
      <c r="A357" s="110"/>
      <c r="B357" s="110"/>
      <c r="C357" s="110">
        <v>3293</v>
      </c>
      <c r="D357" s="85" t="s">
        <v>1298</v>
      </c>
      <c r="E357" s="132"/>
      <c r="F357" s="132"/>
      <c r="G357" s="132"/>
      <c r="H357" s="132"/>
      <c r="I357" s="185" t="e">
        <f t="shared" si="32"/>
        <v>#DIV/0!</v>
      </c>
      <c r="J357" s="185" t="e">
        <f t="shared" si="33"/>
        <v>#DIV/0!</v>
      </c>
    </row>
    <row r="358" spans="1:10" s="115" customFormat="1" ht="15" customHeight="1">
      <c r="A358" s="110"/>
      <c r="B358" s="110"/>
      <c r="C358" s="110">
        <v>3295</v>
      </c>
      <c r="D358" s="85" t="s">
        <v>1284</v>
      </c>
      <c r="E358" s="132"/>
      <c r="F358" s="132">
        <v>0</v>
      </c>
      <c r="G358" s="132">
        <v>0</v>
      </c>
      <c r="H358" s="132"/>
      <c r="I358" s="185" t="e">
        <f t="shared" si="32"/>
        <v>#DIV/0!</v>
      </c>
      <c r="J358" s="185" t="e">
        <f t="shared" si="33"/>
        <v>#DIV/0!</v>
      </c>
    </row>
    <row r="359" spans="1:10" s="115" customFormat="1" ht="15" customHeight="1">
      <c r="A359" s="110"/>
      <c r="B359" s="128">
        <v>34</v>
      </c>
      <c r="C359" s="110"/>
      <c r="D359" s="128" t="s">
        <v>1343</v>
      </c>
      <c r="E359" s="111">
        <f>E360</f>
        <v>0</v>
      </c>
      <c r="F359" s="111">
        <f>F360</f>
        <v>0</v>
      </c>
      <c r="G359" s="111">
        <f>G360</f>
        <v>0</v>
      </c>
      <c r="H359" s="111">
        <f>H360</f>
        <v>0</v>
      </c>
      <c r="I359" s="185" t="e">
        <f t="shared" si="32"/>
        <v>#DIV/0!</v>
      </c>
      <c r="J359" s="185" t="e">
        <f t="shared" si="33"/>
        <v>#DIV/0!</v>
      </c>
    </row>
    <row r="360" spans="1:10" s="115" customFormat="1" ht="15.75" customHeight="1">
      <c r="A360" s="110"/>
      <c r="B360" s="110"/>
      <c r="C360" s="110">
        <v>3432</v>
      </c>
      <c r="D360" s="175" t="s">
        <v>1299</v>
      </c>
      <c r="E360" s="132"/>
      <c r="F360" s="132">
        <v>0</v>
      </c>
      <c r="G360" s="132">
        <v>0</v>
      </c>
      <c r="H360" s="132"/>
      <c r="I360" s="185" t="e">
        <f t="shared" si="32"/>
        <v>#DIV/0!</v>
      </c>
      <c r="J360" s="185" t="e">
        <f t="shared" si="33"/>
        <v>#DIV/0!</v>
      </c>
    </row>
    <row r="361" spans="1:10" s="115" customFormat="1" ht="15.75" customHeight="1">
      <c r="A361" s="110"/>
      <c r="B361" s="128">
        <v>35</v>
      </c>
      <c r="C361" s="110"/>
      <c r="D361" s="128" t="s">
        <v>1559</v>
      </c>
      <c r="E361" s="111">
        <f>E362</f>
        <v>0</v>
      </c>
      <c r="F361" s="111">
        <f>F362</f>
        <v>0</v>
      </c>
      <c r="G361" s="111">
        <f>G362</f>
        <v>0</v>
      </c>
      <c r="H361" s="111">
        <f>H362</f>
        <v>0</v>
      </c>
      <c r="I361" s="185" t="e">
        <f t="shared" si="32"/>
        <v>#DIV/0!</v>
      </c>
      <c r="J361" s="185" t="e">
        <f t="shared" si="33"/>
        <v>#DIV/0!</v>
      </c>
    </row>
    <row r="362" spans="1:10" s="115" customFormat="1" ht="15" customHeight="1">
      <c r="A362" s="110"/>
      <c r="B362" s="110"/>
      <c r="C362" s="110">
        <v>3531</v>
      </c>
      <c r="D362" s="85" t="s">
        <v>1537</v>
      </c>
      <c r="E362" s="132"/>
      <c r="F362" s="132">
        <v>0</v>
      </c>
      <c r="G362" s="132">
        <v>0</v>
      </c>
      <c r="H362" s="132"/>
      <c r="I362" s="185" t="e">
        <f t="shared" si="32"/>
        <v>#DIV/0!</v>
      </c>
      <c r="J362" s="185" t="e">
        <f t="shared" si="33"/>
        <v>#DIV/0!</v>
      </c>
    </row>
    <row r="363" spans="1:10" s="115" customFormat="1" ht="15" customHeight="1">
      <c r="A363" s="110"/>
      <c r="B363" s="128">
        <v>36</v>
      </c>
      <c r="C363" s="110"/>
      <c r="D363" s="128" t="s">
        <v>1391</v>
      </c>
      <c r="E363" s="111">
        <f>SUM(E364:E366)</f>
        <v>0</v>
      </c>
      <c r="F363" s="111">
        <f>SUM(F364:F366)</f>
        <v>0</v>
      </c>
      <c r="G363" s="111">
        <f>SUM(G364:G366)</f>
        <v>0</v>
      </c>
      <c r="H363" s="111">
        <f>SUM(H364:H366)</f>
        <v>0</v>
      </c>
      <c r="I363" s="185" t="e">
        <f t="shared" si="32"/>
        <v>#DIV/0!</v>
      </c>
      <c r="J363" s="185" t="e">
        <f t="shared" si="33"/>
        <v>#DIV/0!</v>
      </c>
    </row>
    <row r="364" spans="1:10" s="115" customFormat="1" ht="15" customHeight="1">
      <c r="A364" s="110"/>
      <c r="B364" s="110"/>
      <c r="C364" s="110">
        <v>3611</v>
      </c>
      <c r="D364" s="85" t="s">
        <v>1538</v>
      </c>
      <c r="E364" s="132"/>
      <c r="F364" s="132">
        <v>0</v>
      </c>
      <c r="G364" s="132">
        <v>0</v>
      </c>
      <c r="H364" s="132"/>
      <c r="I364" s="185" t="e">
        <f t="shared" si="32"/>
        <v>#DIV/0!</v>
      </c>
      <c r="J364" s="185" t="e">
        <f t="shared" si="33"/>
        <v>#DIV/0!</v>
      </c>
    </row>
    <row r="365" spans="1:10" s="115" customFormat="1" ht="15" customHeight="1">
      <c r="A365" s="110"/>
      <c r="B365" s="110"/>
      <c r="C365" s="110">
        <v>3693</v>
      </c>
      <c r="D365" s="85" t="s">
        <v>1552</v>
      </c>
      <c r="E365" s="132"/>
      <c r="F365" s="132">
        <v>0</v>
      </c>
      <c r="G365" s="132">
        <v>0</v>
      </c>
      <c r="H365" s="132"/>
      <c r="I365" s="185" t="e">
        <f t="shared" si="32"/>
        <v>#DIV/0!</v>
      </c>
      <c r="J365" s="185" t="e">
        <f t="shared" si="33"/>
        <v>#DIV/0!</v>
      </c>
    </row>
    <row r="366" spans="1:10" s="115" customFormat="1" ht="15" customHeight="1">
      <c r="A366" s="110"/>
      <c r="B366" s="110"/>
      <c r="C366" s="110">
        <v>3694</v>
      </c>
      <c r="D366" s="85" t="s">
        <v>1553</v>
      </c>
      <c r="E366" s="132"/>
      <c r="F366" s="132">
        <v>0</v>
      </c>
      <c r="G366" s="132">
        <v>0</v>
      </c>
      <c r="H366" s="132"/>
      <c r="I366" s="185" t="e">
        <f t="shared" si="32"/>
        <v>#DIV/0!</v>
      </c>
      <c r="J366" s="185" t="e">
        <f t="shared" si="33"/>
        <v>#DIV/0!</v>
      </c>
    </row>
    <row r="367" spans="1:10" s="115" customFormat="1" ht="15" customHeight="1">
      <c r="A367" s="110"/>
      <c r="B367" s="128">
        <v>38</v>
      </c>
      <c r="C367" s="110"/>
      <c r="D367" s="128" t="s">
        <v>1352</v>
      </c>
      <c r="E367" s="111">
        <f>E368</f>
        <v>0</v>
      </c>
      <c r="F367" s="111">
        <f>F368</f>
        <v>0</v>
      </c>
      <c r="G367" s="111">
        <f>G368</f>
        <v>0</v>
      </c>
      <c r="H367" s="111">
        <f>H368</f>
        <v>0</v>
      </c>
      <c r="I367" s="185" t="e">
        <f t="shared" si="32"/>
        <v>#DIV/0!</v>
      </c>
      <c r="J367" s="185" t="e">
        <f t="shared" si="33"/>
        <v>#DIV/0!</v>
      </c>
    </row>
    <row r="368" spans="1:10" s="115" customFormat="1" ht="15" customHeight="1">
      <c r="A368" s="110"/>
      <c r="B368" s="110"/>
      <c r="C368" s="110">
        <v>3813</v>
      </c>
      <c r="D368" s="85" t="s">
        <v>1539</v>
      </c>
      <c r="E368" s="132"/>
      <c r="F368" s="132">
        <v>0</v>
      </c>
      <c r="G368" s="132">
        <v>0</v>
      </c>
      <c r="H368" s="132"/>
      <c r="I368" s="185" t="e">
        <f t="shared" si="32"/>
        <v>#DIV/0!</v>
      </c>
      <c r="J368" s="185" t="e">
        <f t="shared" si="33"/>
        <v>#DIV/0!</v>
      </c>
    </row>
    <row r="369" spans="1:10" s="115" customFormat="1" ht="15" customHeight="1">
      <c r="A369" s="128">
        <v>4</v>
      </c>
      <c r="B369" s="110"/>
      <c r="C369" s="110"/>
      <c r="D369" s="128" t="s">
        <v>1345</v>
      </c>
      <c r="E369" s="111">
        <f>E370+E372</f>
        <v>0</v>
      </c>
      <c r="F369" s="111">
        <f>F370+F372</f>
        <v>0</v>
      </c>
      <c r="G369" s="111">
        <f>G370+G372</f>
        <v>0</v>
      </c>
      <c r="H369" s="111">
        <f>H370+H372</f>
        <v>0</v>
      </c>
      <c r="I369" s="185" t="e">
        <f t="shared" si="32"/>
        <v>#DIV/0!</v>
      </c>
      <c r="J369" s="185" t="e">
        <f t="shared" si="33"/>
        <v>#DIV/0!</v>
      </c>
    </row>
    <row r="370" spans="1:10" s="115" customFormat="1" ht="15" customHeight="1">
      <c r="A370" s="110"/>
      <c r="B370" s="128">
        <v>41</v>
      </c>
      <c r="C370" s="110"/>
      <c r="D370" s="128" t="s">
        <v>1355</v>
      </c>
      <c r="E370" s="111">
        <f>E371</f>
        <v>0</v>
      </c>
      <c r="F370" s="111">
        <f>F371</f>
        <v>0</v>
      </c>
      <c r="G370" s="111">
        <f>G371</f>
        <v>0</v>
      </c>
      <c r="H370" s="111">
        <f>H371</f>
        <v>0</v>
      </c>
      <c r="I370" s="185" t="e">
        <f t="shared" si="32"/>
        <v>#DIV/0!</v>
      </c>
      <c r="J370" s="185" t="e">
        <f t="shared" si="33"/>
        <v>#DIV/0!</v>
      </c>
    </row>
    <row r="371" spans="1:10" s="115" customFormat="1" ht="15" customHeight="1">
      <c r="A371" s="110"/>
      <c r="B371" s="110"/>
      <c r="C371" s="110">
        <v>4123</v>
      </c>
      <c r="D371" s="85" t="s">
        <v>1310</v>
      </c>
      <c r="E371" s="132"/>
      <c r="F371" s="132"/>
      <c r="G371" s="132"/>
      <c r="H371" s="132"/>
      <c r="I371" s="185" t="e">
        <f t="shared" si="32"/>
        <v>#DIV/0!</v>
      </c>
      <c r="J371" s="185" t="e">
        <f t="shared" si="33"/>
        <v>#DIV/0!</v>
      </c>
    </row>
    <row r="372" spans="1:10" s="115" customFormat="1" ht="15" customHeight="1">
      <c r="A372" s="110"/>
      <c r="B372" s="128">
        <v>42</v>
      </c>
      <c r="C372" s="110"/>
      <c r="D372" s="128" t="s">
        <v>1346</v>
      </c>
      <c r="E372" s="111">
        <f>SUM(E373:E374)</f>
        <v>0</v>
      </c>
      <c r="F372" s="111">
        <f>SUM(F373:F374)</f>
        <v>0</v>
      </c>
      <c r="G372" s="111">
        <f>SUM(G373:G374)</f>
        <v>0</v>
      </c>
      <c r="H372" s="111">
        <f>SUM(H373:H374)</f>
        <v>0</v>
      </c>
      <c r="I372" s="185" t="e">
        <f t="shared" si="32"/>
        <v>#DIV/0!</v>
      </c>
      <c r="J372" s="185" t="e">
        <f t="shared" si="33"/>
        <v>#DIV/0!</v>
      </c>
    </row>
    <row r="373" spans="1:10" s="115" customFormat="1" ht="15" customHeight="1">
      <c r="A373" s="110"/>
      <c r="B373" s="110"/>
      <c r="C373" s="110">
        <v>4221</v>
      </c>
      <c r="D373" s="85" t="s">
        <v>1287</v>
      </c>
      <c r="E373" s="132"/>
      <c r="F373" s="132">
        <v>0</v>
      </c>
      <c r="G373" s="132">
        <v>0</v>
      </c>
      <c r="H373" s="132"/>
      <c r="I373" s="185" t="e">
        <f t="shared" si="32"/>
        <v>#DIV/0!</v>
      </c>
      <c r="J373" s="185" t="e">
        <f t="shared" si="33"/>
        <v>#DIV/0!</v>
      </c>
    </row>
    <row r="374" spans="1:10" s="115" customFormat="1" ht="15" customHeight="1">
      <c r="A374" s="110"/>
      <c r="B374" s="110"/>
      <c r="C374" s="110">
        <v>4227</v>
      </c>
      <c r="D374" s="85" t="s">
        <v>1480</v>
      </c>
      <c r="E374" s="132"/>
      <c r="F374" s="132"/>
      <c r="G374" s="132"/>
      <c r="H374" s="132"/>
      <c r="I374" s="185" t="e">
        <f t="shared" si="32"/>
        <v>#DIV/0!</v>
      </c>
      <c r="J374" s="185" t="e">
        <f t="shared" si="33"/>
        <v>#DIV/0!</v>
      </c>
    </row>
    <row r="375" spans="1:10" s="115" customFormat="1" ht="15" customHeight="1">
      <c r="A375" s="210" t="s">
        <v>1731</v>
      </c>
      <c r="B375" s="248"/>
      <c r="C375" s="248"/>
      <c r="D375" s="249"/>
      <c r="E375" s="205">
        <f>E376+E410</f>
        <v>0</v>
      </c>
      <c r="F375" s="205">
        <f t="shared" ref="F375:G375" si="36">F376+F410</f>
        <v>0</v>
      </c>
      <c r="G375" s="205">
        <f t="shared" si="36"/>
        <v>5995</v>
      </c>
      <c r="H375" s="205">
        <f>H376+H410</f>
        <v>6179.2099999999991</v>
      </c>
      <c r="I375" s="170" t="e">
        <f t="shared" si="32"/>
        <v>#DIV/0!</v>
      </c>
      <c r="J375" s="170">
        <f t="shared" si="33"/>
        <v>103.07272727272725</v>
      </c>
    </row>
    <row r="376" spans="1:10" s="115" customFormat="1" ht="15" customHeight="1">
      <c r="A376" s="128">
        <v>3</v>
      </c>
      <c r="B376" s="110"/>
      <c r="C376" s="53"/>
      <c r="D376" s="53" t="s">
        <v>1358</v>
      </c>
      <c r="E376" s="111">
        <f>E377+E383+E400+E402+E408</f>
        <v>0</v>
      </c>
      <c r="F376" s="111">
        <f t="shared" ref="F376:H376" si="37">F377+F383+F400+F402+F408</f>
        <v>0</v>
      </c>
      <c r="G376" s="111">
        <f t="shared" si="37"/>
        <v>5995</v>
      </c>
      <c r="H376" s="111">
        <f t="shared" si="37"/>
        <v>6179.2099999999991</v>
      </c>
      <c r="I376" s="172" t="e">
        <f t="shared" si="32"/>
        <v>#DIV/0!</v>
      </c>
      <c r="J376" s="172">
        <f t="shared" si="33"/>
        <v>103.07272727272725</v>
      </c>
    </row>
    <row r="377" spans="1:10" s="115" customFormat="1" ht="15" customHeight="1">
      <c r="A377" s="110"/>
      <c r="B377" s="128">
        <v>31</v>
      </c>
      <c r="C377" s="53"/>
      <c r="D377" s="53" t="s">
        <v>1320</v>
      </c>
      <c r="E377" s="111">
        <f>SUM(E378:E382)</f>
        <v>0</v>
      </c>
      <c r="F377" s="111">
        <f>SUM(F378:F382)</f>
        <v>0</v>
      </c>
      <c r="G377" s="111">
        <f>SUM(G378:G382)</f>
        <v>3495</v>
      </c>
      <c r="H377" s="111">
        <f>SUM(H378:H382)</f>
        <v>3996.97</v>
      </c>
      <c r="I377" s="172" t="e">
        <f t="shared" si="32"/>
        <v>#DIV/0!</v>
      </c>
      <c r="J377" s="172">
        <f t="shared" si="33"/>
        <v>114.36251788268954</v>
      </c>
    </row>
    <row r="378" spans="1:10" s="115" customFormat="1" ht="15" customHeight="1">
      <c r="A378" s="110"/>
      <c r="B378" s="110"/>
      <c r="C378" s="110">
        <v>3111</v>
      </c>
      <c r="D378" s="85" t="s">
        <v>1397</v>
      </c>
      <c r="E378" s="132"/>
      <c r="F378" s="132"/>
      <c r="G378" s="132">
        <v>3000</v>
      </c>
      <c r="H378" s="132">
        <v>3430.89</v>
      </c>
      <c r="I378" s="185" t="e">
        <f t="shared" si="32"/>
        <v>#DIV/0!</v>
      </c>
      <c r="J378" s="185">
        <f t="shared" si="33"/>
        <v>114.363</v>
      </c>
    </row>
    <row r="379" spans="1:10" s="115" customFormat="1" ht="15" customHeight="1">
      <c r="A379" s="110"/>
      <c r="B379" s="110"/>
      <c r="C379" s="110">
        <v>3112</v>
      </c>
      <c r="D379" s="85" t="s">
        <v>1475</v>
      </c>
      <c r="E379" s="132"/>
      <c r="F379" s="132"/>
      <c r="G379" s="132"/>
      <c r="H379" s="132"/>
      <c r="I379" s="185" t="e">
        <f t="shared" si="32"/>
        <v>#DIV/0!</v>
      </c>
      <c r="J379" s="185" t="e">
        <f t="shared" si="33"/>
        <v>#DIV/0!</v>
      </c>
    </row>
    <row r="380" spans="1:10" s="115" customFormat="1" ht="15" customHeight="1">
      <c r="A380" s="110"/>
      <c r="B380" s="110"/>
      <c r="C380" s="110">
        <v>3121</v>
      </c>
      <c r="D380" s="85" t="s">
        <v>1294</v>
      </c>
      <c r="E380" s="132"/>
      <c r="F380" s="132"/>
      <c r="G380" s="132"/>
      <c r="H380" s="132"/>
      <c r="I380" s="185" t="e">
        <f t="shared" si="32"/>
        <v>#DIV/0!</v>
      </c>
      <c r="J380" s="185" t="e">
        <f t="shared" si="33"/>
        <v>#DIV/0!</v>
      </c>
    </row>
    <row r="381" spans="1:10" s="115" customFormat="1" ht="15" customHeight="1">
      <c r="A381" s="110"/>
      <c r="B381" s="110"/>
      <c r="C381" s="110">
        <v>3132</v>
      </c>
      <c r="D381" s="85" t="s">
        <v>1356</v>
      </c>
      <c r="E381" s="132"/>
      <c r="F381" s="132"/>
      <c r="G381" s="132">
        <v>495</v>
      </c>
      <c r="H381" s="132">
        <v>566.08000000000004</v>
      </c>
      <c r="I381" s="185" t="e">
        <f t="shared" si="32"/>
        <v>#DIV/0!</v>
      </c>
      <c r="J381" s="185">
        <f t="shared" si="33"/>
        <v>114.35959595959598</v>
      </c>
    </row>
    <row r="382" spans="1:10" s="115" customFormat="1" ht="15" customHeight="1">
      <c r="A382" s="110"/>
      <c r="B382" s="110"/>
      <c r="C382" s="110">
        <v>3133</v>
      </c>
      <c r="D382" s="85" t="s">
        <v>1398</v>
      </c>
      <c r="E382" s="132"/>
      <c r="F382" s="132">
        <v>0</v>
      </c>
      <c r="G382" s="132">
        <v>0</v>
      </c>
      <c r="H382" s="132"/>
      <c r="I382" s="185" t="e">
        <f t="shared" si="32"/>
        <v>#DIV/0!</v>
      </c>
      <c r="J382" s="185" t="e">
        <f t="shared" si="33"/>
        <v>#DIV/0!</v>
      </c>
    </row>
    <row r="383" spans="1:10" s="115" customFormat="1" ht="15" customHeight="1">
      <c r="A383" s="110"/>
      <c r="B383" s="128">
        <v>32</v>
      </c>
      <c r="C383" s="110"/>
      <c r="D383" s="128" t="s">
        <v>1323</v>
      </c>
      <c r="E383" s="111">
        <f>SUM(E384:E399)</f>
        <v>0</v>
      </c>
      <c r="F383" s="111">
        <f>SUM(F384:F399)</f>
        <v>0</v>
      </c>
      <c r="G383" s="111">
        <f>SUM(G384:G399)</f>
        <v>2500</v>
      </c>
      <c r="H383" s="111">
        <f>SUM(H384:H399)</f>
        <v>2182.2399999999998</v>
      </c>
      <c r="I383" s="185" t="e">
        <f t="shared" si="32"/>
        <v>#DIV/0!</v>
      </c>
      <c r="J383" s="185">
        <f t="shared" si="33"/>
        <v>87.289599999999993</v>
      </c>
    </row>
    <row r="384" spans="1:10" s="115" customFormat="1" ht="15" customHeight="1">
      <c r="A384" s="110"/>
      <c r="B384" s="110"/>
      <c r="C384" s="110">
        <v>3211</v>
      </c>
      <c r="D384" s="85" t="s">
        <v>1264</v>
      </c>
      <c r="E384" s="132"/>
      <c r="F384" s="132"/>
      <c r="G384" s="132">
        <v>2500</v>
      </c>
      <c r="H384" s="132">
        <v>2182.2399999999998</v>
      </c>
      <c r="I384" s="185" t="e">
        <f t="shared" si="32"/>
        <v>#DIV/0!</v>
      </c>
      <c r="J384" s="185">
        <f t="shared" si="33"/>
        <v>87.289599999999993</v>
      </c>
    </row>
    <row r="385" spans="1:10" s="115" customFormat="1" ht="15" customHeight="1">
      <c r="A385" s="110"/>
      <c r="B385" s="110"/>
      <c r="C385" s="110">
        <v>3212</v>
      </c>
      <c r="D385" s="85" t="s">
        <v>1265</v>
      </c>
      <c r="E385" s="132"/>
      <c r="F385" s="132"/>
      <c r="G385" s="132"/>
      <c r="H385" s="132"/>
      <c r="I385" s="185" t="e">
        <f t="shared" si="32"/>
        <v>#DIV/0!</v>
      </c>
      <c r="J385" s="185" t="e">
        <f t="shared" si="33"/>
        <v>#DIV/0!</v>
      </c>
    </row>
    <row r="386" spans="1:10" s="115" customFormat="1" ht="15" customHeight="1">
      <c r="A386" s="110"/>
      <c r="B386" s="110"/>
      <c r="C386" s="110">
        <v>3213</v>
      </c>
      <c r="D386" s="85" t="s">
        <v>1266</v>
      </c>
      <c r="E386" s="132"/>
      <c r="F386" s="132">
        <v>0</v>
      </c>
      <c r="G386" s="132">
        <v>0</v>
      </c>
      <c r="H386" s="132"/>
      <c r="I386" s="185" t="e">
        <f t="shared" si="32"/>
        <v>#DIV/0!</v>
      </c>
      <c r="J386" s="185" t="e">
        <f t="shared" si="33"/>
        <v>#DIV/0!</v>
      </c>
    </row>
    <row r="387" spans="1:10" s="115" customFormat="1" ht="15" customHeight="1">
      <c r="A387" s="110"/>
      <c r="B387" s="110"/>
      <c r="C387" s="110">
        <v>3221</v>
      </c>
      <c r="D387" s="85" t="s">
        <v>1267</v>
      </c>
      <c r="E387" s="132"/>
      <c r="F387" s="132">
        <v>0</v>
      </c>
      <c r="G387" s="132">
        <v>0</v>
      </c>
      <c r="H387" s="132"/>
      <c r="I387" s="185" t="e">
        <f t="shared" si="32"/>
        <v>#DIV/0!</v>
      </c>
      <c r="J387" s="185" t="e">
        <f t="shared" si="33"/>
        <v>#DIV/0!</v>
      </c>
    </row>
    <row r="388" spans="1:10" s="115" customFormat="1" ht="15" customHeight="1">
      <c r="A388" s="110"/>
      <c r="B388" s="110"/>
      <c r="C388" s="110">
        <v>3222</v>
      </c>
      <c r="D388" s="85" t="s">
        <v>1268</v>
      </c>
      <c r="E388" s="132"/>
      <c r="F388" s="132">
        <v>0</v>
      </c>
      <c r="G388" s="132">
        <v>0</v>
      </c>
      <c r="H388" s="132"/>
      <c r="I388" s="185" t="e">
        <f t="shared" si="32"/>
        <v>#DIV/0!</v>
      </c>
      <c r="J388" s="185" t="e">
        <f t="shared" si="33"/>
        <v>#DIV/0!</v>
      </c>
    </row>
    <row r="389" spans="1:10" s="115" customFormat="1" ht="15" customHeight="1">
      <c r="A389" s="110"/>
      <c r="B389" s="110"/>
      <c r="C389" s="110">
        <v>3223</v>
      </c>
      <c r="D389" s="85" t="s">
        <v>1269</v>
      </c>
      <c r="E389" s="132"/>
      <c r="F389" s="132">
        <v>0</v>
      </c>
      <c r="G389" s="132">
        <v>0</v>
      </c>
      <c r="H389" s="132"/>
      <c r="I389" s="185" t="e">
        <f t="shared" si="32"/>
        <v>#DIV/0!</v>
      </c>
      <c r="J389" s="185" t="e">
        <f t="shared" si="33"/>
        <v>#DIV/0!</v>
      </c>
    </row>
    <row r="390" spans="1:10" s="115" customFormat="1" ht="15" customHeight="1">
      <c r="A390" s="110"/>
      <c r="B390" s="110"/>
      <c r="C390" s="110">
        <v>3224</v>
      </c>
      <c r="D390" s="85" t="s">
        <v>1270</v>
      </c>
      <c r="E390" s="132"/>
      <c r="F390" s="132">
        <v>0</v>
      </c>
      <c r="G390" s="132">
        <v>0</v>
      </c>
      <c r="H390" s="132"/>
      <c r="I390" s="185" t="e">
        <f t="shared" ref="I390:I453" si="38">H390/E390*100</f>
        <v>#DIV/0!</v>
      </c>
      <c r="J390" s="185" t="e">
        <f t="shared" ref="J390:J453" si="39">H390/G390*100</f>
        <v>#DIV/0!</v>
      </c>
    </row>
    <row r="391" spans="1:10" s="115" customFormat="1" ht="15" customHeight="1">
      <c r="A391" s="110"/>
      <c r="B391" s="110"/>
      <c r="C391" s="110">
        <v>3231</v>
      </c>
      <c r="D391" s="85" t="s">
        <v>1272</v>
      </c>
      <c r="E391" s="132"/>
      <c r="F391" s="132">
        <v>0</v>
      </c>
      <c r="G391" s="132">
        <v>0</v>
      </c>
      <c r="H391" s="132"/>
      <c r="I391" s="185" t="e">
        <f t="shared" si="38"/>
        <v>#DIV/0!</v>
      </c>
      <c r="J391" s="185" t="e">
        <f t="shared" si="39"/>
        <v>#DIV/0!</v>
      </c>
    </row>
    <row r="392" spans="1:10" s="115" customFormat="1" ht="15" customHeight="1">
      <c r="A392" s="110"/>
      <c r="B392" s="110"/>
      <c r="C392" s="110">
        <v>3232</v>
      </c>
      <c r="D392" s="85" t="s">
        <v>1509</v>
      </c>
      <c r="E392" s="132">
        <v>0</v>
      </c>
      <c r="F392" s="132">
        <v>0</v>
      </c>
      <c r="G392" s="132">
        <v>0</v>
      </c>
      <c r="H392" s="132"/>
      <c r="I392" s="185" t="e">
        <f t="shared" si="38"/>
        <v>#DIV/0!</v>
      </c>
      <c r="J392" s="185" t="e">
        <f t="shared" si="39"/>
        <v>#DIV/0!</v>
      </c>
    </row>
    <row r="393" spans="1:10" s="115" customFormat="1" ht="15" customHeight="1">
      <c r="A393" s="110"/>
      <c r="B393" s="110"/>
      <c r="C393" s="110">
        <v>3233</v>
      </c>
      <c r="D393" s="85" t="s">
        <v>1274</v>
      </c>
      <c r="E393" s="132"/>
      <c r="F393" s="132">
        <v>0</v>
      </c>
      <c r="G393" s="132">
        <v>0</v>
      </c>
      <c r="H393" s="132"/>
      <c r="I393" s="185" t="e">
        <f t="shared" si="38"/>
        <v>#DIV/0!</v>
      </c>
      <c r="J393" s="185" t="e">
        <f t="shared" si="39"/>
        <v>#DIV/0!</v>
      </c>
    </row>
    <row r="394" spans="1:10" s="115" customFormat="1" ht="15" customHeight="1">
      <c r="A394" s="110"/>
      <c r="B394" s="110"/>
      <c r="C394" s="110">
        <v>3234</v>
      </c>
      <c r="D394" s="85" t="s">
        <v>1275</v>
      </c>
      <c r="E394" s="132"/>
      <c r="F394" s="132">
        <v>0</v>
      </c>
      <c r="G394" s="132">
        <v>0</v>
      </c>
      <c r="H394" s="132"/>
      <c r="I394" s="185" t="e">
        <f t="shared" si="38"/>
        <v>#DIV/0!</v>
      </c>
      <c r="J394" s="185" t="e">
        <f t="shared" si="39"/>
        <v>#DIV/0!</v>
      </c>
    </row>
    <row r="395" spans="1:10" s="115" customFormat="1" ht="15" customHeight="1">
      <c r="A395" s="110"/>
      <c r="B395" s="110"/>
      <c r="C395" s="110">
        <v>3235</v>
      </c>
      <c r="D395" s="85" t="s">
        <v>1276</v>
      </c>
      <c r="E395" s="132"/>
      <c r="F395" s="132">
        <v>0</v>
      </c>
      <c r="G395" s="132">
        <v>0</v>
      </c>
      <c r="H395" s="132"/>
      <c r="I395" s="185" t="e">
        <f t="shared" si="38"/>
        <v>#DIV/0!</v>
      </c>
      <c r="J395" s="185" t="e">
        <f t="shared" si="39"/>
        <v>#DIV/0!</v>
      </c>
    </row>
    <row r="396" spans="1:10" s="115" customFormat="1" ht="15" customHeight="1">
      <c r="A396" s="110"/>
      <c r="B396" s="110"/>
      <c r="C396" s="110">
        <v>3237</v>
      </c>
      <c r="D396" s="85" t="s">
        <v>1278</v>
      </c>
      <c r="E396" s="132"/>
      <c r="F396" s="132"/>
      <c r="G396" s="132"/>
      <c r="H396" s="132"/>
      <c r="I396" s="185" t="e">
        <f t="shared" si="38"/>
        <v>#DIV/0!</v>
      </c>
      <c r="J396" s="185" t="e">
        <f t="shared" si="39"/>
        <v>#DIV/0!</v>
      </c>
    </row>
    <row r="397" spans="1:10" s="115" customFormat="1" ht="15" customHeight="1">
      <c r="A397" s="110"/>
      <c r="B397" s="110"/>
      <c r="C397" s="110">
        <v>3239</v>
      </c>
      <c r="D397" s="85" t="s">
        <v>1280</v>
      </c>
      <c r="E397" s="132"/>
      <c r="F397" s="132">
        <v>0</v>
      </c>
      <c r="G397" s="132">
        <v>0</v>
      </c>
      <c r="H397" s="132"/>
      <c r="I397" s="185" t="e">
        <f t="shared" si="38"/>
        <v>#DIV/0!</v>
      </c>
      <c r="J397" s="185" t="e">
        <f t="shared" si="39"/>
        <v>#DIV/0!</v>
      </c>
    </row>
    <row r="398" spans="1:10" s="115" customFormat="1" ht="15" customHeight="1">
      <c r="A398" s="110"/>
      <c r="B398" s="110"/>
      <c r="C398" s="110">
        <v>3293</v>
      </c>
      <c r="D398" s="85" t="s">
        <v>1298</v>
      </c>
      <c r="E398" s="132"/>
      <c r="F398" s="132"/>
      <c r="G398" s="132"/>
      <c r="H398" s="132"/>
      <c r="I398" s="185" t="e">
        <f t="shared" si="38"/>
        <v>#DIV/0!</v>
      </c>
      <c r="J398" s="185" t="e">
        <f t="shared" si="39"/>
        <v>#DIV/0!</v>
      </c>
    </row>
    <row r="399" spans="1:10" s="115" customFormat="1" ht="15" customHeight="1">
      <c r="A399" s="110"/>
      <c r="B399" s="110"/>
      <c r="C399" s="110">
        <v>3295</v>
      </c>
      <c r="D399" s="85" t="s">
        <v>1284</v>
      </c>
      <c r="E399" s="132"/>
      <c r="F399" s="132">
        <v>0</v>
      </c>
      <c r="G399" s="132">
        <v>0</v>
      </c>
      <c r="H399" s="132"/>
      <c r="I399" s="185" t="e">
        <f t="shared" si="38"/>
        <v>#DIV/0!</v>
      </c>
      <c r="J399" s="185" t="e">
        <f t="shared" si="39"/>
        <v>#DIV/0!</v>
      </c>
    </row>
    <row r="400" spans="1:10" s="115" customFormat="1" ht="15" customHeight="1">
      <c r="A400" s="110"/>
      <c r="B400" s="128">
        <v>34</v>
      </c>
      <c r="C400" s="110"/>
      <c r="D400" s="128" t="s">
        <v>1343</v>
      </c>
      <c r="E400" s="111">
        <f>E401</f>
        <v>0</v>
      </c>
      <c r="F400" s="111">
        <f>F401</f>
        <v>0</v>
      </c>
      <c r="G400" s="111">
        <f>G401</f>
        <v>0</v>
      </c>
      <c r="H400" s="111">
        <f>H401</f>
        <v>0</v>
      </c>
      <c r="I400" s="185" t="e">
        <f t="shared" si="38"/>
        <v>#DIV/0!</v>
      </c>
      <c r="J400" s="185" t="e">
        <f t="shared" si="39"/>
        <v>#DIV/0!</v>
      </c>
    </row>
    <row r="401" spans="1:10" s="115" customFormat="1" ht="15.75" customHeight="1">
      <c r="A401" s="110"/>
      <c r="B401" s="110"/>
      <c r="C401" s="110">
        <v>3432</v>
      </c>
      <c r="D401" s="175" t="s">
        <v>1299</v>
      </c>
      <c r="E401" s="132"/>
      <c r="F401" s="132">
        <v>0</v>
      </c>
      <c r="G401" s="132">
        <v>0</v>
      </c>
      <c r="H401" s="132"/>
      <c r="I401" s="185" t="e">
        <f t="shared" si="38"/>
        <v>#DIV/0!</v>
      </c>
      <c r="J401" s="185" t="e">
        <f t="shared" si="39"/>
        <v>#DIV/0!</v>
      </c>
    </row>
    <row r="402" spans="1:10" s="115" customFormat="1" ht="15.75" customHeight="1">
      <c r="A402" s="110"/>
      <c r="B402" s="128">
        <v>35</v>
      </c>
      <c r="C402" s="110"/>
      <c r="D402" s="128" t="s">
        <v>1559</v>
      </c>
      <c r="E402" s="111">
        <f>E403</f>
        <v>0</v>
      </c>
      <c r="F402" s="111">
        <f>F403</f>
        <v>0</v>
      </c>
      <c r="G402" s="111">
        <f>G403</f>
        <v>0</v>
      </c>
      <c r="H402" s="111">
        <f>H403</f>
        <v>0</v>
      </c>
      <c r="I402" s="185" t="e">
        <f t="shared" si="38"/>
        <v>#DIV/0!</v>
      </c>
      <c r="J402" s="185" t="e">
        <f t="shared" si="39"/>
        <v>#DIV/0!</v>
      </c>
    </row>
    <row r="403" spans="1:10" s="115" customFormat="1" ht="15" customHeight="1">
      <c r="A403" s="110"/>
      <c r="B403" s="110"/>
      <c r="C403" s="110">
        <v>3531</v>
      </c>
      <c r="D403" s="85" t="s">
        <v>1537</v>
      </c>
      <c r="E403" s="132"/>
      <c r="F403" s="132">
        <v>0</v>
      </c>
      <c r="G403" s="132">
        <v>0</v>
      </c>
      <c r="H403" s="132"/>
      <c r="I403" s="185" t="e">
        <f t="shared" si="38"/>
        <v>#DIV/0!</v>
      </c>
      <c r="J403" s="185" t="e">
        <f t="shared" si="39"/>
        <v>#DIV/0!</v>
      </c>
    </row>
    <row r="404" spans="1:10" s="115" customFormat="1" ht="15" customHeight="1">
      <c r="A404" s="110"/>
      <c r="B404" s="128">
        <v>36</v>
      </c>
      <c r="C404" s="110"/>
      <c r="D404" s="128" t="s">
        <v>1391</v>
      </c>
      <c r="E404" s="111">
        <f>SUM(E405:E407)</f>
        <v>0</v>
      </c>
      <c r="F404" s="111">
        <f>SUM(F405:F407)</f>
        <v>0</v>
      </c>
      <c r="G404" s="111">
        <f>SUM(G405:G407)</f>
        <v>0</v>
      </c>
      <c r="H404" s="111">
        <f>SUM(H405:H407)</f>
        <v>0</v>
      </c>
      <c r="I404" s="185" t="e">
        <f t="shared" si="38"/>
        <v>#DIV/0!</v>
      </c>
      <c r="J404" s="185" t="e">
        <f t="shared" si="39"/>
        <v>#DIV/0!</v>
      </c>
    </row>
    <row r="405" spans="1:10" s="115" customFormat="1" ht="15" customHeight="1">
      <c r="A405" s="110"/>
      <c r="B405" s="110"/>
      <c r="C405" s="110">
        <v>3611</v>
      </c>
      <c r="D405" s="85" t="s">
        <v>1538</v>
      </c>
      <c r="E405" s="132"/>
      <c r="F405" s="132">
        <v>0</v>
      </c>
      <c r="G405" s="132">
        <v>0</v>
      </c>
      <c r="H405" s="132"/>
      <c r="I405" s="185" t="e">
        <f t="shared" si="38"/>
        <v>#DIV/0!</v>
      </c>
      <c r="J405" s="185" t="e">
        <f t="shared" si="39"/>
        <v>#DIV/0!</v>
      </c>
    </row>
    <row r="406" spans="1:10" s="115" customFormat="1" ht="15" customHeight="1">
      <c r="A406" s="110"/>
      <c r="B406" s="110"/>
      <c r="C406" s="110">
        <v>3693</v>
      </c>
      <c r="D406" s="85" t="s">
        <v>1552</v>
      </c>
      <c r="E406" s="132"/>
      <c r="F406" s="132">
        <v>0</v>
      </c>
      <c r="G406" s="132">
        <v>0</v>
      </c>
      <c r="H406" s="132"/>
      <c r="I406" s="185" t="e">
        <f t="shared" si="38"/>
        <v>#DIV/0!</v>
      </c>
      <c r="J406" s="185" t="e">
        <f t="shared" si="39"/>
        <v>#DIV/0!</v>
      </c>
    </row>
    <row r="407" spans="1:10" s="115" customFormat="1" ht="15" customHeight="1">
      <c r="A407" s="110"/>
      <c r="B407" s="110"/>
      <c r="C407" s="110">
        <v>3694</v>
      </c>
      <c r="D407" s="85" t="s">
        <v>1553</v>
      </c>
      <c r="E407" s="132"/>
      <c r="F407" s="132">
        <v>0</v>
      </c>
      <c r="G407" s="132">
        <v>0</v>
      </c>
      <c r="H407" s="132"/>
      <c r="I407" s="185" t="e">
        <f t="shared" si="38"/>
        <v>#DIV/0!</v>
      </c>
      <c r="J407" s="185" t="e">
        <f t="shared" si="39"/>
        <v>#DIV/0!</v>
      </c>
    </row>
    <row r="408" spans="1:10" s="115" customFormat="1" ht="15" customHeight="1">
      <c r="A408" s="110"/>
      <c r="B408" s="128">
        <v>38</v>
      </c>
      <c r="C408" s="110"/>
      <c r="D408" s="128" t="s">
        <v>1352</v>
      </c>
      <c r="E408" s="111">
        <f>E409</f>
        <v>0</v>
      </c>
      <c r="F408" s="111">
        <f>F409</f>
        <v>0</v>
      </c>
      <c r="G408" s="111">
        <f>G409</f>
        <v>0</v>
      </c>
      <c r="H408" s="111">
        <f>H409</f>
        <v>0</v>
      </c>
      <c r="I408" s="185" t="e">
        <f t="shared" si="38"/>
        <v>#DIV/0!</v>
      </c>
      <c r="J408" s="185" t="e">
        <f t="shared" si="39"/>
        <v>#DIV/0!</v>
      </c>
    </row>
    <row r="409" spans="1:10" s="115" customFormat="1" ht="15" customHeight="1">
      <c r="A409" s="110"/>
      <c r="B409" s="110"/>
      <c r="C409" s="110">
        <v>3813</v>
      </c>
      <c r="D409" s="85" t="s">
        <v>1539</v>
      </c>
      <c r="E409" s="132"/>
      <c r="F409" s="132">
        <v>0</v>
      </c>
      <c r="G409" s="132">
        <v>0</v>
      </c>
      <c r="H409" s="132"/>
      <c r="I409" s="185" t="e">
        <f t="shared" si="38"/>
        <v>#DIV/0!</v>
      </c>
      <c r="J409" s="185" t="e">
        <f t="shared" si="39"/>
        <v>#DIV/0!</v>
      </c>
    </row>
    <row r="410" spans="1:10" s="115" customFormat="1" ht="15" customHeight="1">
      <c r="A410" s="128">
        <v>4</v>
      </c>
      <c r="B410" s="110"/>
      <c r="C410" s="110"/>
      <c r="D410" s="128" t="s">
        <v>1345</v>
      </c>
      <c r="E410" s="111">
        <f>E411+E413</f>
        <v>0</v>
      </c>
      <c r="F410" s="111">
        <f>F411+F413</f>
        <v>0</v>
      </c>
      <c r="G410" s="111">
        <f>G411+G413</f>
        <v>0</v>
      </c>
      <c r="H410" s="111">
        <f>H411+H413</f>
        <v>0</v>
      </c>
      <c r="I410" s="185" t="e">
        <f t="shared" si="38"/>
        <v>#DIV/0!</v>
      </c>
      <c r="J410" s="185" t="e">
        <f t="shared" si="39"/>
        <v>#DIV/0!</v>
      </c>
    </row>
    <row r="411" spans="1:10" s="115" customFormat="1" ht="15" customHeight="1">
      <c r="A411" s="110"/>
      <c r="B411" s="128">
        <v>41</v>
      </c>
      <c r="C411" s="110"/>
      <c r="D411" s="128" t="s">
        <v>1355</v>
      </c>
      <c r="E411" s="111">
        <f>E412</f>
        <v>0</v>
      </c>
      <c r="F411" s="111">
        <f>F412</f>
        <v>0</v>
      </c>
      <c r="G411" s="111">
        <f>G412</f>
        <v>0</v>
      </c>
      <c r="H411" s="111">
        <f>H412</f>
        <v>0</v>
      </c>
      <c r="I411" s="185" t="e">
        <f t="shared" si="38"/>
        <v>#DIV/0!</v>
      </c>
      <c r="J411" s="185" t="e">
        <f t="shared" si="39"/>
        <v>#DIV/0!</v>
      </c>
    </row>
    <row r="412" spans="1:10" s="115" customFormat="1" ht="15" customHeight="1">
      <c r="A412" s="110"/>
      <c r="B412" s="110"/>
      <c r="C412" s="110">
        <v>4123</v>
      </c>
      <c r="D412" s="85" t="s">
        <v>1310</v>
      </c>
      <c r="E412" s="132"/>
      <c r="F412" s="132"/>
      <c r="G412" s="132"/>
      <c r="H412" s="132"/>
      <c r="I412" s="185" t="e">
        <f t="shared" si="38"/>
        <v>#DIV/0!</v>
      </c>
      <c r="J412" s="185" t="e">
        <f t="shared" si="39"/>
        <v>#DIV/0!</v>
      </c>
    </row>
    <row r="413" spans="1:10" s="115" customFormat="1" ht="15" customHeight="1">
      <c r="A413" s="110"/>
      <c r="B413" s="128">
        <v>42</v>
      </c>
      <c r="C413" s="110"/>
      <c r="D413" s="128" t="s">
        <v>1346</v>
      </c>
      <c r="E413" s="111">
        <f>SUM(E414:E415)</f>
        <v>0</v>
      </c>
      <c r="F413" s="111">
        <f>SUM(F414:F415)</f>
        <v>0</v>
      </c>
      <c r="G413" s="111">
        <f>SUM(G414:G415)</f>
        <v>0</v>
      </c>
      <c r="H413" s="111">
        <f>SUM(H414:H415)</f>
        <v>0</v>
      </c>
      <c r="I413" s="185" t="e">
        <f t="shared" si="38"/>
        <v>#DIV/0!</v>
      </c>
      <c r="J413" s="185" t="e">
        <f t="shared" si="39"/>
        <v>#DIV/0!</v>
      </c>
    </row>
    <row r="414" spans="1:10" s="115" customFormat="1" ht="15" customHeight="1">
      <c r="A414" s="110"/>
      <c r="B414" s="110"/>
      <c r="C414" s="110">
        <v>4221</v>
      </c>
      <c r="D414" s="85" t="s">
        <v>1287</v>
      </c>
      <c r="E414" s="132"/>
      <c r="F414" s="132">
        <v>0</v>
      </c>
      <c r="G414" s="132">
        <v>0</v>
      </c>
      <c r="H414" s="132"/>
      <c r="I414" s="185" t="e">
        <f t="shared" si="38"/>
        <v>#DIV/0!</v>
      </c>
      <c r="J414" s="185" t="e">
        <f t="shared" si="39"/>
        <v>#DIV/0!</v>
      </c>
    </row>
    <row r="415" spans="1:10" s="115" customFormat="1" ht="15" customHeight="1">
      <c r="A415" s="110"/>
      <c r="B415" s="110"/>
      <c r="C415" s="110">
        <v>4227</v>
      </c>
      <c r="D415" s="85" t="s">
        <v>1480</v>
      </c>
      <c r="E415" s="132"/>
      <c r="F415" s="132"/>
      <c r="G415" s="132"/>
      <c r="H415" s="132"/>
      <c r="I415" s="185" t="e">
        <f t="shared" si="38"/>
        <v>#DIV/0!</v>
      </c>
      <c r="J415" s="185" t="e">
        <f t="shared" si="39"/>
        <v>#DIV/0!</v>
      </c>
    </row>
    <row r="416" spans="1:10" s="115" customFormat="1" ht="15" customHeight="1">
      <c r="A416" s="321" t="s">
        <v>1738</v>
      </c>
      <c r="B416" s="334"/>
      <c r="C416" s="334"/>
      <c r="D416" s="335"/>
      <c r="E416" s="205">
        <f>E417+E434</f>
        <v>836801.7</v>
      </c>
      <c r="F416" s="205">
        <f>F417+F434</f>
        <v>0</v>
      </c>
      <c r="G416" s="205">
        <f>G417+G434</f>
        <v>0</v>
      </c>
      <c r="H416" s="205">
        <f>H417+H434</f>
        <v>0</v>
      </c>
      <c r="I416" s="170">
        <f t="shared" si="38"/>
        <v>0</v>
      </c>
      <c r="J416" s="170" t="e">
        <f t="shared" si="39"/>
        <v>#DIV/0!</v>
      </c>
    </row>
    <row r="417" spans="1:10" s="115" customFormat="1" ht="15" customHeight="1">
      <c r="A417" s="128">
        <v>3</v>
      </c>
      <c r="B417" s="110"/>
      <c r="C417" s="53"/>
      <c r="D417" s="53" t="s">
        <v>1358</v>
      </c>
      <c r="E417" s="111">
        <f>E418+E424+E426+E428+E432</f>
        <v>836801.7</v>
      </c>
      <c r="F417" s="111">
        <f t="shared" ref="F417" si="40">F418+F424+F426+F428+F432</f>
        <v>0</v>
      </c>
      <c r="G417" s="111">
        <f t="shared" ref="G417:H417" si="41">G418+G424+G426+G428+G432</f>
        <v>0</v>
      </c>
      <c r="H417" s="111">
        <f t="shared" si="41"/>
        <v>0</v>
      </c>
      <c r="I417" s="172">
        <f t="shared" si="38"/>
        <v>0</v>
      </c>
      <c r="J417" s="172" t="e">
        <f t="shared" si="39"/>
        <v>#DIV/0!</v>
      </c>
    </row>
    <row r="418" spans="1:10" s="115" customFormat="1" ht="15" customHeight="1">
      <c r="A418" s="110"/>
      <c r="B418" s="128">
        <v>31</v>
      </c>
      <c r="C418" s="53"/>
      <c r="D418" s="53" t="s">
        <v>1320</v>
      </c>
      <c r="E418" s="111">
        <f>SUM(E419:E423)</f>
        <v>486.12</v>
      </c>
      <c r="F418" s="111">
        <f>SUM(F419:F423)</f>
        <v>0</v>
      </c>
      <c r="G418" s="111">
        <f>SUM(G419:G423)</f>
        <v>0</v>
      </c>
      <c r="H418" s="111">
        <f>SUM(H419:H423)</f>
        <v>0</v>
      </c>
      <c r="I418" s="172">
        <f t="shared" si="38"/>
        <v>0</v>
      </c>
      <c r="J418" s="172" t="e">
        <f t="shared" si="39"/>
        <v>#DIV/0!</v>
      </c>
    </row>
    <row r="419" spans="1:10" s="115" customFormat="1" ht="15" customHeight="1">
      <c r="A419" s="110"/>
      <c r="B419" s="110"/>
      <c r="C419" s="110">
        <v>3111</v>
      </c>
      <c r="D419" s="85" t="s">
        <v>1397</v>
      </c>
      <c r="E419" s="132">
        <v>417.27</v>
      </c>
      <c r="F419" s="132"/>
      <c r="G419" s="132"/>
      <c r="H419" s="132"/>
      <c r="I419" s="185">
        <f t="shared" si="38"/>
        <v>0</v>
      </c>
      <c r="J419" s="185" t="e">
        <f t="shared" si="39"/>
        <v>#DIV/0!</v>
      </c>
    </row>
    <row r="420" spans="1:10" s="115" customFormat="1" ht="15" customHeight="1">
      <c r="A420" s="110"/>
      <c r="B420" s="110"/>
      <c r="C420" s="110">
        <v>3112</v>
      </c>
      <c r="D420" s="85" t="s">
        <v>1475</v>
      </c>
      <c r="E420" s="132"/>
      <c r="F420" s="132"/>
      <c r="G420" s="132"/>
      <c r="H420" s="132"/>
      <c r="I420" s="185" t="e">
        <f t="shared" si="38"/>
        <v>#DIV/0!</v>
      </c>
      <c r="J420" s="185" t="e">
        <f t="shared" si="39"/>
        <v>#DIV/0!</v>
      </c>
    </row>
    <row r="421" spans="1:10" s="115" customFormat="1" ht="15" customHeight="1">
      <c r="A421" s="110"/>
      <c r="B421" s="110"/>
      <c r="C421" s="110">
        <v>3121</v>
      </c>
      <c r="D421" s="85" t="s">
        <v>1294</v>
      </c>
      <c r="E421" s="132"/>
      <c r="F421" s="132"/>
      <c r="G421" s="132"/>
      <c r="H421" s="132"/>
      <c r="I421" s="185" t="e">
        <f t="shared" si="38"/>
        <v>#DIV/0!</v>
      </c>
      <c r="J421" s="185" t="e">
        <f t="shared" si="39"/>
        <v>#DIV/0!</v>
      </c>
    </row>
    <row r="422" spans="1:10" s="115" customFormat="1" ht="15" customHeight="1">
      <c r="A422" s="110"/>
      <c r="B422" s="110"/>
      <c r="C422" s="110">
        <v>3132</v>
      </c>
      <c r="D422" s="85" t="s">
        <v>1356</v>
      </c>
      <c r="E422" s="132">
        <v>68.849999999999994</v>
      </c>
      <c r="F422" s="132"/>
      <c r="G422" s="132"/>
      <c r="H422" s="132"/>
      <c r="I422" s="185">
        <f t="shared" si="38"/>
        <v>0</v>
      </c>
      <c r="J422" s="185" t="e">
        <f t="shared" si="39"/>
        <v>#DIV/0!</v>
      </c>
    </row>
    <row r="423" spans="1:10" s="115" customFormat="1" ht="15" customHeight="1">
      <c r="A423" s="110"/>
      <c r="B423" s="110"/>
      <c r="C423" s="110">
        <v>3133</v>
      </c>
      <c r="D423" s="85" t="s">
        <v>1398</v>
      </c>
      <c r="E423" s="132"/>
      <c r="F423" s="132">
        <v>0</v>
      </c>
      <c r="G423" s="132">
        <v>0</v>
      </c>
      <c r="H423" s="132"/>
      <c r="I423" s="185" t="e">
        <f t="shared" si="38"/>
        <v>#DIV/0!</v>
      </c>
      <c r="J423" s="185" t="e">
        <f t="shared" si="39"/>
        <v>#DIV/0!</v>
      </c>
    </row>
    <row r="424" spans="1:10" s="115" customFormat="1" ht="15" customHeight="1">
      <c r="A424" s="110"/>
      <c r="B424" s="128">
        <v>34</v>
      </c>
      <c r="C424" s="110"/>
      <c r="D424" s="128" t="s">
        <v>1343</v>
      </c>
      <c r="E424" s="111">
        <f>E425</f>
        <v>0</v>
      </c>
      <c r="F424" s="111">
        <f>F425</f>
        <v>0</v>
      </c>
      <c r="G424" s="111">
        <f>G425</f>
        <v>0</v>
      </c>
      <c r="H424" s="111">
        <f>H425</f>
        <v>0</v>
      </c>
      <c r="I424" s="185" t="e">
        <f t="shared" si="38"/>
        <v>#DIV/0!</v>
      </c>
      <c r="J424" s="185" t="e">
        <f t="shared" si="39"/>
        <v>#DIV/0!</v>
      </c>
    </row>
    <row r="425" spans="1:10" s="115" customFormat="1" ht="15.75" customHeight="1">
      <c r="A425" s="110"/>
      <c r="B425" s="110"/>
      <c r="C425" s="110">
        <v>3432</v>
      </c>
      <c r="D425" s="175" t="s">
        <v>1299</v>
      </c>
      <c r="E425" s="132"/>
      <c r="F425" s="132">
        <v>0</v>
      </c>
      <c r="G425" s="132">
        <v>0</v>
      </c>
      <c r="H425" s="132"/>
      <c r="I425" s="185" t="e">
        <f t="shared" si="38"/>
        <v>#DIV/0!</v>
      </c>
      <c r="J425" s="185" t="e">
        <f t="shared" si="39"/>
        <v>#DIV/0!</v>
      </c>
    </row>
    <row r="426" spans="1:10" s="115" customFormat="1" ht="15.75" customHeight="1">
      <c r="A426" s="110"/>
      <c r="B426" s="128">
        <v>35</v>
      </c>
      <c r="C426" s="110"/>
      <c r="D426" s="128" t="s">
        <v>1559</v>
      </c>
      <c r="E426" s="111">
        <f>E427</f>
        <v>450745.79</v>
      </c>
      <c r="F426" s="111">
        <f>F427</f>
        <v>0</v>
      </c>
      <c r="G426" s="111">
        <f>G427</f>
        <v>0</v>
      </c>
      <c r="H426" s="111">
        <f>H427</f>
        <v>0</v>
      </c>
      <c r="I426" s="185">
        <f t="shared" si="38"/>
        <v>0</v>
      </c>
      <c r="J426" s="185" t="e">
        <f t="shared" si="39"/>
        <v>#DIV/0!</v>
      </c>
    </row>
    <row r="427" spans="1:10" s="115" customFormat="1" ht="15" customHeight="1">
      <c r="A427" s="110"/>
      <c r="B427" s="110"/>
      <c r="C427" s="110">
        <v>3531</v>
      </c>
      <c r="D427" s="85" t="s">
        <v>1537</v>
      </c>
      <c r="E427" s="132">
        <v>450745.79</v>
      </c>
      <c r="F427" s="132">
        <v>0</v>
      </c>
      <c r="G427" s="132">
        <v>0</v>
      </c>
      <c r="H427" s="132"/>
      <c r="I427" s="185">
        <f t="shared" si="38"/>
        <v>0</v>
      </c>
      <c r="J427" s="185" t="e">
        <f t="shared" si="39"/>
        <v>#DIV/0!</v>
      </c>
    </row>
    <row r="428" spans="1:10" s="115" customFormat="1" ht="15" customHeight="1">
      <c r="A428" s="110"/>
      <c r="B428" s="128">
        <v>36</v>
      </c>
      <c r="C428" s="110"/>
      <c r="D428" s="128" t="s">
        <v>1391</v>
      </c>
      <c r="E428" s="111">
        <f>SUM(E429:E431)</f>
        <v>271060.65999999997</v>
      </c>
      <c r="F428" s="111">
        <f>SUM(F429:F431)</f>
        <v>0</v>
      </c>
      <c r="G428" s="111">
        <f>SUM(G429:G431)</f>
        <v>0</v>
      </c>
      <c r="H428" s="111">
        <f>SUM(H429:H431)</f>
        <v>0</v>
      </c>
      <c r="I428" s="185">
        <f t="shared" si="38"/>
        <v>0</v>
      </c>
      <c r="J428" s="185" t="e">
        <f t="shared" si="39"/>
        <v>#DIV/0!</v>
      </c>
    </row>
    <row r="429" spans="1:10" s="115" customFormat="1" ht="15" customHeight="1">
      <c r="A429" s="110"/>
      <c r="B429" s="110"/>
      <c r="C429" s="110">
        <v>3611</v>
      </c>
      <c r="D429" s="85" t="s">
        <v>1538</v>
      </c>
      <c r="E429" s="132">
        <v>108395.64</v>
      </c>
      <c r="F429" s="132">
        <v>0</v>
      </c>
      <c r="G429" s="132">
        <v>0</v>
      </c>
      <c r="H429" s="132"/>
      <c r="I429" s="185">
        <f t="shared" si="38"/>
        <v>0</v>
      </c>
      <c r="J429" s="185" t="e">
        <f t="shared" si="39"/>
        <v>#DIV/0!</v>
      </c>
    </row>
    <row r="430" spans="1:10" s="115" customFormat="1" ht="15" customHeight="1">
      <c r="A430" s="110"/>
      <c r="B430" s="110"/>
      <c r="C430" s="110">
        <v>3693</v>
      </c>
      <c r="D430" s="85" t="s">
        <v>1552</v>
      </c>
      <c r="E430" s="132">
        <v>162665.01999999999</v>
      </c>
      <c r="F430" s="132">
        <v>0</v>
      </c>
      <c r="G430" s="132">
        <v>0</v>
      </c>
      <c r="H430" s="132"/>
      <c r="I430" s="185">
        <f t="shared" si="38"/>
        <v>0</v>
      </c>
      <c r="J430" s="185" t="e">
        <f t="shared" si="39"/>
        <v>#DIV/0!</v>
      </c>
    </row>
    <row r="431" spans="1:10" s="115" customFormat="1" ht="15" customHeight="1">
      <c r="A431" s="110"/>
      <c r="B431" s="110"/>
      <c r="C431" s="110">
        <v>3694</v>
      </c>
      <c r="D431" s="85" t="s">
        <v>1553</v>
      </c>
      <c r="E431" s="132"/>
      <c r="F431" s="132">
        <v>0</v>
      </c>
      <c r="G431" s="132">
        <v>0</v>
      </c>
      <c r="H431" s="132"/>
      <c r="I431" s="185" t="e">
        <f t="shared" si="38"/>
        <v>#DIV/0!</v>
      </c>
      <c r="J431" s="185" t="e">
        <f t="shared" si="39"/>
        <v>#DIV/0!</v>
      </c>
    </row>
    <row r="432" spans="1:10" s="115" customFormat="1" ht="15" customHeight="1">
      <c r="A432" s="110"/>
      <c r="B432" s="128">
        <v>38</v>
      </c>
      <c r="C432" s="110"/>
      <c r="D432" s="128" t="s">
        <v>1352</v>
      </c>
      <c r="E432" s="111">
        <f>E433</f>
        <v>114509.13</v>
      </c>
      <c r="F432" s="111">
        <f>F433</f>
        <v>0</v>
      </c>
      <c r="G432" s="111">
        <f>G433</f>
        <v>0</v>
      </c>
      <c r="H432" s="111">
        <f>H433</f>
        <v>0</v>
      </c>
      <c r="I432" s="185">
        <f t="shared" si="38"/>
        <v>0</v>
      </c>
      <c r="J432" s="185" t="e">
        <f t="shared" si="39"/>
        <v>#DIV/0!</v>
      </c>
    </row>
    <row r="433" spans="1:10" s="115" customFormat="1" ht="15" customHeight="1">
      <c r="A433" s="110"/>
      <c r="B433" s="110"/>
      <c r="C433" s="110">
        <v>3813</v>
      </c>
      <c r="D433" s="85" t="s">
        <v>1539</v>
      </c>
      <c r="E433" s="132">
        <v>114509.13</v>
      </c>
      <c r="F433" s="132">
        <v>0</v>
      </c>
      <c r="G433" s="132">
        <v>0</v>
      </c>
      <c r="H433" s="132"/>
      <c r="I433" s="185">
        <f t="shared" si="38"/>
        <v>0</v>
      </c>
      <c r="J433" s="185" t="e">
        <f t="shared" si="39"/>
        <v>#DIV/0!</v>
      </c>
    </row>
    <row r="434" spans="1:10" s="115" customFormat="1" ht="15" customHeight="1">
      <c r="A434" s="128">
        <v>4</v>
      </c>
      <c r="B434" s="110"/>
      <c r="C434" s="110"/>
      <c r="D434" s="128" t="s">
        <v>1345</v>
      </c>
      <c r="E434" s="111">
        <f>E435+E437</f>
        <v>0</v>
      </c>
      <c r="F434" s="111">
        <f>F435+F437</f>
        <v>0</v>
      </c>
      <c r="G434" s="111">
        <f>G435+G437</f>
        <v>0</v>
      </c>
      <c r="H434" s="111">
        <f>H435+H437</f>
        <v>0</v>
      </c>
      <c r="I434" s="185" t="e">
        <f t="shared" si="38"/>
        <v>#DIV/0!</v>
      </c>
      <c r="J434" s="185" t="e">
        <f t="shared" si="39"/>
        <v>#DIV/0!</v>
      </c>
    </row>
    <row r="435" spans="1:10" s="115" customFormat="1" ht="15" customHeight="1">
      <c r="A435" s="110"/>
      <c r="B435" s="128">
        <v>41</v>
      </c>
      <c r="C435" s="110"/>
      <c r="D435" s="128" t="s">
        <v>1355</v>
      </c>
      <c r="E435" s="111">
        <f>E436</f>
        <v>0</v>
      </c>
      <c r="F435" s="111">
        <f>F436</f>
        <v>0</v>
      </c>
      <c r="G435" s="111">
        <f>G436</f>
        <v>0</v>
      </c>
      <c r="H435" s="111">
        <f>H436</f>
        <v>0</v>
      </c>
      <c r="I435" s="185" t="e">
        <f t="shared" si="38"/>
        <v>#DIV/0!</v>
      </c>
      <c r="J435" s="185" t="e">
        <f t="shared" si="39"/>
        <v>#DIV/0!</v>
      </c>
    </row>
    <row r="436" spans="1:10" s="115" customFormat="1" ht="15" customHeight="1">
      <c r="A436" s="110"/>
      <c r="B436" s="110"/>
      <c r="C436" s="110">
        <v>4123</v>
      </c>
      <c r="D436" s="85" t="s">
        <v>1310</v>
      </c>
      <c r="E436" s="132"/>
      <c r="F436" s="132"/>
      <c r="G436" s="132"/>
      <c r="H436" s="132"/>
      <c r="I436" s="185" t="e">
        <f t="shared" si="38"/>
        <v>#DIV/0!</v>
      </c>
      <c r="J436" s="185" t="e">
        <f t="shared" si="39"/>
        <v>#DIV/0!</v>
      </c>
    </row>
    <row r="437" spans="1:10" s="115" customFormat="1" ht="15" customHeight="1">
      <c r="A437" s="110"/>
      <c r="B437" s="128">
        <v>42</v>
      </c>
      <c r="C437" s="110"/>
      <c r="D437" s="128" t="s">
        <v>1346</v>
      </c>
      <c r="E437" s="111">
        <f>SUM(E438:E439)</f>
        <v>0</v>
      </c>
      <c r="F437" s="111">
        <f>SUM(F438:F439)</f>
        <v>0</v>
      </c>
      <c r="G437" s="111">
        <f>SUM(G438:G439)</f>
        <v>0</v>
      </c>
      <c r="H437" s="111">
        <f>SUM(H438:H439)</f>
        <v>0</v>
      </c>
      <c r="I437" s="185" t="e">
        <f t="shared" si="38"/>
        <v>#DIV/0!</v>
      </c>
      <c r="J437" s="185" t="e">
        <f t="shared" si="39"/>
        <v>#DIV/0!</v>
      </c>
    </row>
    <row r="438" spans="1:10" s="115" customFormat="1" ht="15" customHeight="1">
      <c r="A438" s="110"/>
      <c r="B438" s="110"/>
      <c r="C438" s="110">
        <v>4221</v>
      </c>
      <c r="D438" s="85" t="s">
        <v>1287</v>
      </c>
      <c r="E438" s="132"/>
      <c r="F438" s="132">
        <v>0</v>
      </c>
      <c r="G438" s="132">
        <v>0</v>
      </c>
      <c r="H438" s="132"/>
      <c r="I438" s="185" t="e">
        <f t="shared" si="38"/>
        <v>#DIV/0!</v>
      </c>
      <c r="J438" s="185" t="e">
        <f t="shared" si="39"/>
        <v>#DIV/0!</v>
      </c>
    </row>
    <row r="439" spans="1:10" s="115" customFormat="1" ht="15" customHeight="1">
      <c r="A439" s="110"/>
      <c r="B439" s="110"/>
      <c r="C439" s="110">
        <v>4227</v>
      </c>
      <c r="D439" s="85" t="s">
        <v>1480</v>
      </c>
      <c r="E439" s="132"/>
      <c r="F439" s="132"/>
      <c r="G439" s="132"/>
      <c r="H439" s="132"/>
      <c r="I439" s="185" t="e">
        <f t="shared" si="38"/>
        <v>#DIV/0!</v>
      </c>
      <c r="J439" s="185" t="e">
        <f t="shared" si="39"/>
        <v>#DIV/0!</v>
      </c>
    </row>
    <row r="440" spans="1:10" s="115" customFormat="1" ht="15" customHeight="1">
      <c r="A440" s="321" t="s">
        <v>1651</v>
      </c>
      <c r="B440" s="334"/>
      <c r="C440" s="334"/>
      <c r="D440" s="335"/>
      <c r="E440" s="205">
        <f>E441</f>
        <v>668.1</v>
      </c>
      <c r="F440" s="205">
        <f t="shared" ref="F440:G440" si="42">F441</f>
        <v>0</v>
      </c>
      <c r="G440" s="205">
        <f t="shared" si="42"/>
        <v>0</v>
      </c>
      <c r="H440" s="205">
        <f>H441</f>
        <v>0</v>
      </c>
      <c r="I440" s="170">
        <f t="shared" si="38"/>
        <v>0</v>
      </c>
      <c r="J440" s="170" t="e">
        <f t="shared" si="39"/>
        <v>#DIV/0!</v>
      </c>
    </row>
    <row r="441" spans="1:10" s="115" customFormat="1" ht="15" customHeight="1">
      <c r="A441" s="128">
        <v>3</v>
      </c>
      <c r="B441" s="110"/>
      <c r="C441" s="53"/>
      <c r="D441" s="53" t="s">
        <v>1358</v>
      </c>
      <c r="E441" s="111">
        <f>E442+E448</f>
        <v>668.1</v>
      </c>
      <c r="F441" s="111">
        <f t="shared" ref="F441:G441" si="43">F442+F448</f>
        <v>0</v>
      </c>
      <c r="G441" s="111">
        <f t="shared" si="43"/>
        <v>0</v>
      </c>
      <c r="H441" s="111">
        <f t="shared" ref="H441" si="44">H442+H448</f>
        <v>0</v>
      </c>
      <c r="I441" s="172">
        <f t="shared" si="38"/>
        <v>0</v>
      </c>
      <c r="J441" s="172" t="e">
        <f t="shared" si="39"/>
        <v>#DIV/0!</v>
      </c>
    </row>
    <row r="442" spans="1:10" s="115" customFormat="1" ht="15" customHeight="1">
      <c r="A442" s="110"/>
      <c r="B442" s="128">
        <v>31</v>
      </c>
      <c r="C442" s="53"/>
      <c r="D442" s="53" t="s">
        <v>1320</v>
      </c>
      <c r="E442" s="111">
        <f>SUM(E443:E447)</f>
        <v>668.1</v>
      </c>
      <c r="F442" s="111">
        <f>SUM(F443:F447)</f>
        <v>0</v>
      </c>
      <c r="G442" s="111">
        <f>SUM(G443:G447)</f>
        <v>0</v>
      </c>
      <c r="H442" s="111">
        <f>SUM(H443:H447)</f>
        <v>0</v>
      </c>
      <c r="I442" s="172">
        <f t="shared" si="38"/>
        <v>0</v>
      </c>
      <c r="J442" s="172" t="e">
        <f t="shared" si="39"/>
        <v>#DIV/0!</v>
      </c>
    </row>
    <row r="443" spans="1:10" s="115" customFormat="1" ht="15" customHeight="1">
      <c r="A443" s="110"/>
      <c r="B443" s="110"/>
      <c r="C443" s="110">
        <v>3111</v>
      </c>
      <c r="D443" s="85" t="s">
        <v>1397</v>
      </c>
      <c r="E443" s="132">
        <v>573.48</v>
      </c>
      <c r="F443" s="132"/>
      <c r="G443" s="132"/>
      <c r="H443" s="132"/>
      <c r="I443" s="185">
        <f t="shared" si="38"/>
        <v>0</v>
      </c>
      <c r="J443" s="185" t="e">
        <f t="shared" si="39"/>
        <v>#DIV/0!</v>
      </c>
    </row>
    <row r="444" spans="1:10" s="115" customFormat="1" ht="15" customHeight="1">
      <c r="A444" s="110"/>
      <c r="B444" s="110"/>
      <c r="C444" s="110">
        <v>3112</v>
      </c>
      <c r="D444" s="85" t="s">
        <v>1475</v>
      </c>
      <c r="E444" s="132"/>
      <c r="F444" s="132"/>
      <c r="G444" s="132"/>
      <c r="H444" s="132"/>
      <c r="I444" s="185" t="e">
        <f t="shared" si="38"/>
        <v>#DIV/0!</v>
      </c>
      <c r="J444" s="185" t="e">
        <f t="shared" si="39"/>
        <v>#DIV/0!</v>
      </c>
    </row>
    <row r="445" spans="1:10" s="115" customFormat="1" ht="15" customHeight="1">
      <c r="A445" s="110"/>
      <c r="B445" s="110"/>
      <c r="C445" s="110">
        <v>3121</v>
      </c>
      <c r="D445" s="85" t="s">
        <v>1294</v>
      </c>
      <c r="E445" s="132"/>
      <c r="F445" s="132"/>
      <c r="G445" s="132"/>
      <c r="H445" s="132"/>
      <c r="I445" s="185" t="e">
        <f t="shared" si="38"/>
        <v>#DIV/0!</v>
      </c>
      <c r="J445" s="185" t="e">
        <f t="shared" si="39"/>
        <v>#DIV/0!</v>
      </c>
    </row>
    <row r="446" spans="1:10" s="115" customFormat="1" ht="15" customHeight="1">
      <c r="A446" s="110"/>
      <c r="B446" s="110"/>
      <c r="C446" s="110">
        <v>3132</v>
      </c>
      <c r="D446" s="85" t="s">
        <v>1356</v>
      </c>
      <c r="E446" s="132">
        <v>94.62</v>
      </c>
      <c r="F446" s="132"/>
      <c r="G446" s="132"/>
      <c r="H446" s="132"/>
      <c r="I446" s="185">
        <f t="shared" si="38"/>
        <v>0</v>
      </c>
      <c r="J446" s="185" t="e">
        <f t="shared" si="39"/>
        <v>#DIV/0!</v>
      </c>
    </row>
    <row r="447" spans="1:10" s="115" customFormat="1" ht="15" customHeight="1">
      <c r="A447" s="110"/>
      <c r="B447" s="110"/>
      <c r="C447" s="110">
        <v>3133</v>
      </c>
      <c r="D447" s="85" t="s">
        <v>1398</v>
      </c>
      <c r="E447" s="132"/>
      <c r="F447" s="132">
        <v>0</v>
      </c>
      <c r="G447" s="132">
        <v>0</v>
      </c>
      <c r="H447" s="132"/>
      <c r="I447" s="185" t="e">
        <f t="shared" si="38"/>
        <v>#DIV/0!</v>
      </c>
      <c r="J447" s="185" t="e">
        <f t="shared" si="39"/>
        <v>#DIV/0!</v>
      </c>
    </row>
    <row r="448" spans="1:10" s="115" customFormat="1" ht="15" customHeight="1">
      <c r="A448" s="110"/>
      <c r="B448" s="128">
        <v>32</v>
      </c>
      <c r="C448" s="110"/>
      <c r="D448" s="128" t="s">
        <v>1323</v>
      </c>
      <c r="E448" s="111">
        <f>SUM(E449:E452)</f>
        <v>0</v>
      </c>
      <c r="F448" s="111">
        <f t="shared" ref="F448" si="45">SUM(F449:F452)</f>
        <v>0</v>
      </c>
      <c r="G448" s="111">
        <f t="shared" ref="G448:H448" si="46">SUM(G449:G452)</f>
        <v>0</v>
      </c>
      <c r="H448" s="111">
        <f t="shared" si="46"/>
        <v>0</v>
      </c>
      <c r="I448" s="185" t="e">
        <f t="shared" si="38"/>
        <v>#DIV/0!</v>
      </c>
      <c r="J448" s="185" t="e">
        <f t="shared" si="39"/>
        <v>#DIV/0!</v>
      </c>
    </row>
    <row r="449" spans="1:10" s="115" customFormat="1" ht="15" customHeight="1">
      <c r="A449" s="110"/>
      <c r="B449" s="110"/>
      <c r="C449" s="110">
        <v>3211</v>
      </c>
      <c r="D449" s="85" t="s">
        <v>1264</v>
      </c>
      <c r="E449" s="132"/>
      <c r="F449" s="132"/>
      <c r="G449" s="132"/>
      <c r="H449" s="132"/>
      <c r="I449" s="185" t="e">
        <f t="shared" si="38"/>
        <v>#DIV/0!</v>
      </c>
      <c r="J449" s="185" t="e">
        <f t="shared" si="39"/>
        <v>#DIV/0!</v>
      </c>
    </row>
    <row r="450" spans="1:10" s="115" customFormat="1" ht="15" customHeight="1">
      <c r="A450" s="110"/>
      <c r="B450" s="110"/>
      <c r="C450" s="110">
        <v>3212</v>
      </c>
      <c r="D450" s="85" t="s">
        <v>1265</v>
      </c>
      <c r="E450" s="132"/>
      <c r="F450" s="132">
        <v>0</v>
      </c>
      <c r="G450" s="132">
        <v>0</v>
      </c>
      <c r="H450" s="132"/>
      <c r="I450" s="185" t="e">
        <f t="shared" si="38"/>
        <v>#DIV/0!</v>
      </c>
      <c r="J450" s="185" t="e">
        <f t="shared" si="39"/>
        <v>#DIV/0!</v>
      </c>
    </row>
    <row r="451" spans="1:10" s="115" customFormat="1" ht="15" customHeight="1">
      <c r="A451" s="110"/>
      <c r="B451" s="110"/>
      <c r="C451" s="110">
        <v>3213</v>
      </c>
      <c r="D451" s="85" t="s">
        <v>1266</v>
      </c>
      <c r="E451" s="132"/>
      <c r="F451" s="132">
        <v>0</v>
      </c>
      <c r="G451" s="132">
        <v>0</v>
      </c>
      <c r="H451" s="132"/>
      <c r="I451" s="185" t="e">
        <f t="shared" si="38"/>
        <v>#DIV/0!</v>
      </c>
      <c r="J451" s="185" t="e">
        <f t="shared" si="39"/>
        <v>#DIV/0!</v>
      </c>
    </row>
    <row r="452" spans="1:10" s="115" customFormat="1" ht="15" customHeight="1">
      <c r="A452" s="110"/>
      <c r="B452" s="110"/>
      <c r="C452" s="110">
        <v>3221</v>
      </c>
      <c r="D452" s="85" t="s">
        <v>1267</v>
      </c>
      <c r="E452" s="132"/>
      <c r="F452" s="132">
        <v>0</v>
      </c>
      <c r="G452" s="132">
        <v>0</v>
      </c>
      <c r="H452" s="132"/>
      <c r="I452" s="185" t="e">
        <f t="shared" si="38"/>
        <v>#DIV/0!</v>
      </c>
      <c r="J452" s="185" t="e">
        <f t="shared" si="39"/>
        <v>#DIV/0!</v>
      </c>
    </row>
    <row r="453" spans="1:10" s="115" customFormat="1" ht="15" customHeight="1">
      <c r="A453" s="321" t="s">
        <v>1734</v>
      </c>
      <c r="B453" s="334"/>
      <c r="C453" s="334"/>
      <c r="D453" s="335"/>
      <c r="E453" s="205">
        <f>E454</f>
        <v>7078.4800000000005</v>
      </c>
      <c r="F453" s="205">
        <f t="shared" ref="F453:G453" si="47">F454</f>
        <v>0</v>
      </c>
      <c r="G453" s="205">
        <f t="shared" si="47"/>
        <v>0</v>
      </c>
      <c r="H453" s="205">
        <f>H454</f>
        <v>0</v>
      </c>
      <c r="I453" s="170">
        <f t="shared" si="38"/>
        <v>0</v>
      </c>
      <c r="J453" s="170" t="e">
        <f t="shared" si="39"/>
        <v>#DIV/0!</v>
      </c>
    </row>
    <row r="454" spans="1:10" s="115" customFormat="1" ht="15" customHeight="1">
      <c r="A454" s="128">
        <v>3</v>
      </c>
      <c r="B454" s="110"/>
      <c r="C454" s="53"/>
      <c r="D454" s="53" t="s">
        <v>1358</v>
      </c>
      <c r="E454" s="111">
        <f>E455+E461</f>
        <v>7078.4800000000005</v>
      </c>
      <c r="F454" s="111">
        <f t="shared" ref="F454:G454" si="48">F455+F461</f>
        <v>0</v>
      </c>
      <c r="G454" s="111">
        <f t="shared" si="48"/>
        <v>0</v>
      </c>
      <c r="H454" s="111">
        <f t="shared" ref="H454" si="49">H455+H461</f>
        <v>0</v>
      </c>
      <c r="I454" s="172">
        <f t="shared" ref="I454:I517" si="50">H454/E454*100</f>
        <v>0</v>
      </c>
      <c r="J454" s="172" t="e">
        <f t="shared" ref="J454:J517" si="51">H454/G454*100</f>
        <v>#DIV/0!</v>
      </c>
    </row>
    <row r="455" spans="1:10" s="115" customFormat="1" ht="15" customHeight="1">
      <c r="A455" s="110"/>
      <c r="B455" s="128">
        <v>31</v>
      </c>
      <c r="C455" s="53"/>
      <c r="D455" s="53" t="s">
        <v>1320</v>
      </c>
      <c r="E455" s="111">
        <f>SUM(E456:E460)</f>
        <v>6491.56</v>
      </c>
      <c r="F455" s="111">
        <f>SUM(F456:F460)</f>
        <v>0</v>
      </c>
      <c r="G455" s="111">
        <f>SUM(G456:G460)</f>
        <v>0</v>
      </c>
      <c r="H455" s="111">
        <f>SUM(H456:H460)</f>
        <v>0</v>
      </c>
      <c r="I455" s="172">
        <f t="shared" si="50"/>
        <v>0</v>
      </c>
      <c r="J455" s="172" t="e">
        <f t="shared" si="51"/>
        <v>#DIV/0!</v>
      </c>
    </row>
    <row r="456" spans="1:10" s="115" customFormat="1" ht="15" customHeight="1">
      <c r="A456" s="110"/>
      <c r="B456" s="110"/>
      <c r="C456" s="110">
        <v>3111</v>
      </c>
      <c r="D456" s="85" t="s">
        <v>1397</v>
      </c>
      <c r="E456" s="132">
        <v>5572.17</v>
      </c>
      <c r="F456" s="132"/>
      <c r="G456" s="132"/>
      <c r="H456" s="132"/>
      <c r="I456" s="185">
        <f t="shared" si="50"/>
        <v>0</v>
      </c>
      <c r="J456" s="185" t="e">
        <f t="shared" si="51"/>
        <v>#DIV/0!</v>
      </c>
    </row>
    <row r="457" spans="1:10" s="115" customFormat="1" ht="15" customHeight="1">
      <c r="A457" s="110"/>
      <c r="B457" s="110"/>
      <c r="C457" s="110">
        <v>3112</v>
      </c>
      <c r="D457" s="85" t="s">
        <v>1475</v>
      </c>
      <c r="E457" s="132"/>
      <c r="F457" s="132"/>
      <c r="G457" s="132"/>
      <c r="H457" s="132"/>
      <c r="I457" s="185" t="e">
        <f t="shared" si="50"/>
        <v>#DIV/0!</v>
      </c>
      <c r="J457" s="185" t="e">
        <f t="shared" si="51"/>
        <v>#DIV/0!</v>
      </c>
    </row>
    <row r="458" spans="1:10" s="115" customFormat="1" ht="15" customHeight="1">
      <c r="A458" s="110"/>
      <c r="B458" s="110"/>
      <c r="C458" s="110">
        <v>3121</v>
      </c>
      <c r="D458" s="85" t="s">
        <v>1294</v>
      </c>
      <c r="E458" s="132"/>
      <c r="F458" s="132"/>
      <c r="G458" s="132"/>
      <c r="H458" s="132"/>
      <c r="I458" s="185" t="e">
        <f t="shared" si="50"/>
        <v>#DIV/0!</v>
      </c>
      <c r="J458" s="185" t="e">
        <f t="shared" si="51"/>
        <v>#DIV/0!</v>
      </c>
    </row>
    <row r="459" spans="1:10" s="115" customFormat="1" ht="15" customHeight="1">
      <c r="A459" s="110"/>
      <c r="B459" s="110"/>
      <c r="C459" s="110">
        <v>3132</v>
      </c>
      <c r="D459" s="85" t="s">
        <v>1356</v>
      </c>
      <c r="E459" s="132">
        <v>919.39</v>
      </c>
      <c r="F459" s="132"/>
      <c r="G459" s="132"/>
      <c r="H459" s="132"/>
      <c r="I459" s="185">
        <f t="shared" si="50"/>
        <v>0</v>
      </c>
      <c r="J459" s="185" t="e">
        <f t="shared" si="51"/>
        <v>#DIV/0!</v>
      </c>
    </row>
    <row r="460" spans="1:10" s="115" customFormat="1" ht="15" customHeight="1">
      <c r="A460" s="110"/>
      <c r="B460" s="110"/>
      <c r="C460" s="110">
        <v>3133</v>
      </c>
      <c r="D460" s="85" t="s">
        <v>1398</v>
      </c>
      <c r="E460" s="132"/>
      <c r="F460" s="132">
        <v>0</v>
      </c>
      <c r="G460" s="132">
        <v>0</v>
      </c>
      <c r="H460" s="132"/>
      <c r="I460" s="185" t="e">
        <f t="shared" si="50"/>
        <v>#DIV/0!</v>
      </c>
      <c r="J460" s="185" t="e">
        <f t="shared" si="51"/>
        <v>#DIV/0!</v>
      </c>
    </row>
    <row r="461" spans="1:10" s="115" customFormat="1" ht="15" customHeight="1">
      <c r="A461" s="110"/>
      <c r="B461" s="128">
        <v>32</v>
      </c>
      <c r="C461" s="110"/>
      <c r="D461" s="128" t="s">
        <v>1323</v>
      </c>
      <c r="E461" s="111">
        <f>SUM(E462:E465)</f>
        <v>586.92000000000007</v>
      </c>
      <c r="F461" s="111">
        <f t="shared" ref="F461:G461" si="52">SUM(F462:F465)</f>
        <v>0</v>
      </c>
      <c r="G461" s="111">
        <f t="shared" si="52"/>
        <v>0</v>
      </c>
      <c r="H461" s="111">
        <f t="shared" ref="H461" si="53">SUM(H462:H465)</f>
        <v>0</v>
      </c>
      <c r="I461" s="185">
        <f t="shared" si="50"/>
        <v>0</v>
      </c>
      <c r="J461" s="185" t="e">
        <f t="shared" si="51"/>
        <v>#DIV/0!</v>
      </c>
    </row>
    <row r="462" spans="1:10" s="115" customFormat="1" ht="15" customHeight="1">
      <c r="A462" s="110"/>
      <c r="B462" s="110"/>
      <c r="C462" s="110">
        <v>3211</v>
      </c>
      <c r="D462" s="85" t="s">
        <v>1264</v>
      </c>
      <c r="E462" s="132">
        <v>442.47</v>
      </c>
      <c r="F462" s="132"/>
      <c r="G462" s="132"/>
      <c r="H462" s="132"/>
      <c r="I462" s="185">
        <f t="shared" si="50"/>
        <v>0</v>
      </c>
      <c r="J462" s="185" t="e">
        <f t="shared" si="51"/>
        <v>#DIV/0!</v>
      </c>
    </row>
    <row r="463" spans="1:10" s="115" customFormat="1" ht="15" customHeight="1">
      <c r="A463" s="110"/>
      <c r="B463" s="110"/>
      <c r="C463" s="110">
        <v>3212</v>
      </c>
      <c r="D463" s="85" t="s">
        <v>1265</v>
      </c>
      <c r="E463" s="132">
        <v>144.44999999999999</v>
      </c>
      <c r="F463" s="132">
        <v>0</v>
      </c>
      <c r="G463" s="132">
        <v>0</v>
      </c>
      <c r="H463" s="132"/>
      <c r="I463" s="185">
        <f t="shared" si="50"/>
        <v>0</v>
      </c>
      <c r="J463" s="185" t="e">
        <f t="shared" si="51"/>
        <v>#DIV/0!</v>
      </c>
    </row>
    <row r="464" spans="1:10" s="115" customFormat="1" ht="15" customHeight="1">
      <c r="A464" s="110"/>
      <c r="B464" s="110"/>
      <c r="C464" s="110">
        <v>3213</v>
      </c>
      <c r="D464" s="85" t="s">
        <v>1266</v>
      </c>
      <c r="E464" s="132"/>
      <c r="F464" s="132">
        <v>0</v>
      </c>
      <c r="G464" s="132">
        <v>0</v>
      </c>
      <c r="H464" s="132"/>
      <c r="I464" s="185" t="e">
        <f t="shared" si="50"/>
        <v>#DIV/0!</v>
      </c>
      <c r="J464" s="185" t="e">
        <f t="shared" si="51"/>
        <v>#DIV/0!</v>
      </c>
    </row>
    <row r="465" spans="1:10" s="115" customFormat="1" ht="15" customHeight="1">
      <c r="A465" s="110"/>
      <c r="B465" s="110"/>
      <c r="C465" s="110">
        <v>3221</v>
      </c>
      <c r="D465" s="85" t="s">
        <v>1267</v>
      </c>
      <c r="E465" s="132"/>
      <c r="F465" s="132">
        <v>0</v>
      </c>
      <c r="G465" s="132">
        <v>0</v>
      </c>
      <c r="H465" s="132"/>
      <c r="I465" s="185" t="e">
        <f t="shared" si="50"/>
        <v>#DIV/0!</v>
      </c>
      <c r="J465" s="185" t="e">
        <f t="shared" si="51"/>
        <v>#DIV/0!</v>
      </c>
    </row>
    <row r="466" spans="1:10" s="115" customFormat="1" ht="15" customHeight="1">
      <c r="A466" s="209" t="s">
        <v>1733</v>
      </c>
      <c r="B466" s="248"/>
      <c r="C466" s="248"/>
      <c r="D466" s="249"/>
      <c r="E466" s="205">
        <f>E467+E577</f>
        <v>9892.16</v>
      </c>
      <c r="F466" s="205">
        <f>F467+F577</f>
        <v>0</v>
      </c>
      <c r="G466" s="205">
        <f>G467+G577</f>
        <v>0</v>
      </c>
      <c r="H466" s="205">
        <f>H467+H577</f>
        <v>0</v>
      </c>
      <c r="I466" s="170">
        <f t="shared" si="50"/>
        <v>0</v>
      </c>
      <c r="J466" s="170" t="e">
        <f t="shared" si="51"/>
        <v>#DIV/0!</v>
      </c>
    </row>
    <row r="467" spans="1:10" s="115" customFormat="1" ht="15" customHeight="1">
      <c r="A467" s="128">
        <v>3</v>
      </c>
      <c r="B467" s="110"/>
      <c r="C467" s="53"/>
      <c r="D467" s="53" t="s">
        <v>1358</v>
      </c>
      <c r="E467" s="111">
        <f>E468+E474</f>
        <v>9892.16</v>
      </c>
      <c r="F467" s="111">
        <f t="shared" ref="F467" si="54">F468+F474</f>
        <v>0</v>
      </c>
      <c r="G467" s="111">
        <f t="shared" ref="G467:H467" si="55">G468+G474</f>
        <v>0</v>
      </c>
      <c r="H467" s="111">
        <f t="shared" si="55"/>
        <v>0</v>
      </c>
      <c r="I467" s="172">
        <f t="shared" si="50"/>
        <v>0</v>
      </c>
      <c r="J467" s="172" t="e">
        <f t="shared" si="51"/>
        <v>#DIV/0!</v>
      </c>
    </row>
    <row r="468" spans="1:10" s="115" customFormat="1" ht="15" customHeight="1">
      <c r="A468" s="110"/>
      <c r="B468" s="128">
        <v>31</v>
      </c>
      <c r="C468" s="53"/>
      <c r="D468" s="53" t="s">
        <v>1320</v>
      </c>
      <c r="E468" s="111">
        <f>SUM(E469:E473)</f>
        <v>9756.48</v>
      </c>
      <c r="F468" s="111">
        <f>SUM(F469:F473)</f>
        <v>0</v>
      </c>
      <c r="G468" s="111">
        <f>SUM(G469:G473)</f>
        <v>0</v>
      </c>
      <c r="H468" s="111">
        <f>SUM(H469:H473)</f>
        <v>0</v>
      </c>
      <c r="I468" s="172">
        <f t="shared" si="50"/>
        <v>0</v>
      </c>
      <c r="J468" s="172" t="e">
        <f t="shared" si="51"/>
        <v>#DIV/0!</v>
      </c>
    </row>
    <row r="469" spans="1:10" s="115" customFormat="1" ht="15" customHeight="1">
      <c r="A469" s="110"/>
      <c r="B469" s="110"/>
      <c r="C469" s="110">
        <v>3111</v>
      </c>
      <c r="D469" s="85" t="s">
        <v>1397</v>
      </c>
      <c r="E469" s="132">
        <v>8374.66</v>
      </c>
      <c r="F469" s="132"/>
      <c r="G469" s="132"/>
      <c r="H469" s="132"/>
      <c r="I469" s="185">
        <f t="shared" si="50"/>
        <v>0</v>
      </c>
      <c r="J469" s="185" t="e">
        <f t="shared" si="51"/>
        <v>#DIV/0!</v>
      </c>
    </row>
    <row r="470" spans="1:10" s="115" customFormat="1" ht="15" customHeight="1">
      <c r="A470" s="110"/>
      <c r="B470" s="110"/>
      <c r="C470" s="110">
        <v>3112</v>
      </c>
      <c r="D470" s="85" t="s">
        <v>1475</v>
      </c>
      <c r="E470" s="132"/>
      <c r="F470" s="132"/>
      <c r="G470" s="132"/>
      <c r="H470" s="132"/>
      <c r="I470" s="185" t="e">
        <f t="shared" si="50"/>
        <v>#DIV/0!</v>
      </c>
      <c r="J470" s="185" t="e">
        <f t="shared" si="51"/>
        <v>#DIV/0!</v>
      </c>
    </row>
    <row r="471" spans="1:10" s="115" customFormat="1" ht="15" customHeight="1">
      <c r="A471" s="110"/>
      <c r="B471" s="110"/>
      <c r="C471" s="110">
        <v>3121</v>
      </c>
      <c r="D471" s="85" t="s">
        <v>1294</v>
      </c>
      <c r="E471" s="132"/>
      <c r="F471" s="132"/>
      <c r="G471" s="132"/>
      <c r="H471" s="132"/>
      <c r="I471" s="185" t="e">
        <f t="shared" si="50"/>
        <v>#DIV/0!</v>
      </c>
      <c r="J471" s="185" t="e">
        <f t="shared" si="51"/>
        <v>#DIV/0!</v>
      </c>
    </row>
    <row r="472" spans="1:10" s="115" customFormat="1" ht="15" customHeight="1">
      <c r="A472" s="110"/>
      <c r="B472" s="110"/>
      <c r="C472" s="110">
        <v>3132</v>
      </c>
      <c r="D472" s="85" t="s">
        <v>1356</v>
      </c>
      <c r="E472" s="132">
        <v>1381.82</v>
      </c>
      <c r="F472" s="132"/>
      <c r="G472" s="132"/>
      <c r="H472" s="132"/>
      <c r="I472" s="185">
        <f t="shared" si="50"/>
        <v>0</v>
      </c>
      <c r="J472" s="185" t="e">
        <f t="shared" si="51"/>
        <v>#DIV/0!</v>
      </c>
    </row>
    <row r="473" spans="1:10" s="115" customFormat="1" ht="15" customHeight="1">
      <c r="A473" s="110"/>
      <c r="B473" s="110"/>
      <c r="C473" s="110">
        <v>3133</v>
      </c>
      <c r="D473" s="85" t="s">
        <v>1398</v>
      </c>
      <c r="E473" s="132"/>
      <c r="F473" s="132">
        <v>0</v>
      </c>
      <c r="G473" s="132">
        <v>0</v>
      </c>
      <c r="H473" s="132"/>
      <c r="I473" s="185" t="e">
        <f t="shared" si="50"/>
        <v>#DIV/0!</v>
      </c>
      <c r="J473" s="185" t="e">
        <f t="shared" si="51"/>
        <v>#DIV/0!</v>
      </c>
    </row>
    <row r="474" spans="1:10" s="115" customFormat="1" ht="15" customHeight="1">
      <c r="A474" s="110"/>
      <c r="B474" s="128">
        <v>32</v>
      </c>
      <c r="C474" s="110"/>
      <c r="D474" s="128" t="s">
        <v>1323</v>
      </c>
      <c r="E474" s="111">
        <f>SUM(E475:E484)</f>
        <v>135.68</v>
      </c>
      <c r="F474" s="111">
        <f t="shared" ref="F474" si="56">SUM(F475:F484)</f>
        <v>0</v>
      </c>
      <c r="G474" s="111">
        <f t="shared" ref="G474:H474" si="57">SUM(G475:G484)</f>
        <v>0</v>
      </c>
      <c r="H474" s="111">
        <f t="shared" si="57"/>
        <v>0</v>
      </c>
      <c r="I474" s="185">
        <f t="shared" si="50"/>
        <v>0</v>
      </c>
      <c r="J474" s="185" t="e">
        <f t="shared" si="51"/>
        <v>#DIV/0!</v>
      </c>
    </row>
    <row r="475" spans="1:10" s="115" customFormat="1" ht="15" customHeight="1">
      <c r="A475" s="110"/>
      <c r="B475" s="110"/>
      <c r="C475" s="110">
        <v>3211</v>
      </c>
      <c r="D475" s="85" t="s">
        <v>1264</v>
      </c>
      <c r="E475" s="132">
        <v>135.68</v>
      </c>
      <c r="F475" s="132"/>
      <c r="G475" s="132"/>
      <c r="H475" s="132"/>
      <c r="I475" s="185">
        <f t="shared" si="50"/>
        <v>0</v>
      </c>
      <c r="J475" s="185" t="e">
        <f t="shared" si="51"/>
        <v>#DIV/0!</v>
      </c>
    </row>
    <row r="476" spans="1:10" s="115" customFormat="1" ht="15" customHeight="1">
      <c r="A476" s="110"/>
      <c r="B476" s="110"/>
      <c r="C476" s="110">
        <v>3212</v>
      </c>
      <c r="D476" s="85" t="s">
        <v>1265</v>
      </c>
      <c r="E476" s="132"/>
      <c r="F476" s="132"/>
      <c r="G476" s="132"/>
      <c r="H476" s="132"/>
      <c r="I476" s="185" t="e">
        <f t="shared" si="50"/>
        <v>#DIV/0!</v>
      </c>
      <c r="J476" s="185" t="e">
        <f t="shared" si="51"/>
        <v>#DIV/0!</v>
      </c>
    </row>
    <row r="477" spans="1:10" s="115" customFormat="1" ht="15" customHeight="1">
      <c r="A477" s="110"/>
      <c r="B477" s="110"/>
      <c r="C477" s="110">
        <v>3213</v>
      </c>
      <c r="D477" s="85" t="s">
        <v>1266</v>
      </c>
      <c r="E477" s="132"/>
      <c r="F477" s="132">
        <v>0</v>
      </c>
      <c r="G477" s="132">
        <v>0</v>
      </c>
      <c r="H477" s="132"/>
      <c r="I477" s="185" t="e">
        <f t="shared" si="50"/>
        <v>#DIV/0!</v>
      </c>
      <c r="J477" s="185" t="e">
        <f t="shared" si="51"/>
        <v>#DIV/0!</v>
      </c>
    </row>
    <row r="478" spans="1:10" s="115" customFormat="1" ht="15" customHeight="1">
      <c r="A478" s="110"/>
      <c r="B478" s="110"/>
      <c r="C478" s="110">
        <v>3221</v>
      </c>
      <c r="D478" s="85" t="s">
        <v>1267</v>
      </c>
      <c r="E478" s="132"/>
      <c r="F478" s="132">
        <v>0</v>
      </c>
      <c r="G478" s="132">
        <v>0</v>
      </c>
      <c r="H478" s="132"/>
      <c r="I478" s="185" t="e">
        <f t="shared" si="50"/>
        <v>#DIV/0!</v>
      </c>
      <c r="J478" s="185" t="e">
        <f t="shared" si="51"/>
        <v>#DIV/0!</v>
      </c>
    </row>
    <row r="479" spans="1:10" s="115" customFormat="1" ht="15" customHeight="1">
      <c r="A479" s="110"/>
      <c r="B479" s="110"/>
      <c r="C479" s="110">
        <v>3222</v>
      </c>
      <c r="D479" s="85" t="s">
        <v>1268</v>
      </c>
      <c r="E479" s="132"/>
      <c r="F479" s="132">
        <v>0</v>
      </c>
      <c r="G479" s="132">
        <v>0</v>
      </c>
      <c r="H479" s="132"/>
      <c r="I479" s="185" t="e">
        <f t="shared" si="50"/>
        <v>#DIV/0!</v>
      </c>
      <c r="J479" s="185" t="e">
        <f t="shared" si="51"/>
        <v>#DIV/0!</v>
      </c>
    </row>
    <row r="480" spans="1:10" s="115" customFormat="1" ht="15" customHeight="1">
      <c r="A480" s="110"/>
      <c r="B480" s="110"/>
      <c r="C480" s="110">
        <v>3223</v>
      </c>
      <c r="D480" s="85" t="s">
        <v>1269</v>
      </c>
      <c r="E480" s="132"/>
      <c r="F480" s="132">
        <v>0</v>
      </c>
      <c r="G480" s="132">
        <v>0</v>
      </c>
      <c r="H480" s="132"/>
      <c r="I480" s="185" t="e">
        <f t="shared" si="50"/>
        <v>#DIV/0!</v>
      </c>
      <c r="J480" s="185" t="e">
        <f t="shared" si="51"/>
        <v>#DIV/0!</v>
      </c>
    </row>
    <row r="481" spans="1:10" s="115" customFormat="1" ht="15" customHeight="1">
      <c r="A481" s="110"/>
      <c r="B481" s="110"/>
      <c r="C481" s="110">
        <v>3224</v>
      </c>
      <c r="D481" s="85" t="s">
        <v>1270</v>
      </c>
      <c r="E481" s="132"/>
      <c r="F481" s="132">
        <v>0</v>
      </c>
      <c r="G481" s="132">
        <v>0</v>
      </c>
      <c r="H481" s="132"/>
      <c r="I481" s="185" t="e">
        <f t="shared" si="50"/>
        <v>#DIV/0!</v>
      </c>
      <c r="J481" s="185" t="e">
        <f t="shared" si="51"/>
        <v>#DIV/0!</v>
      </c>
    </row>
    <row r="482" spans="1:10" s="115" customFormat="1" ht="15" customHeight="1">
      <c r="A482" s="110"/>
      <c r="B482" s="110"/>
      <c r="C482" s="110">
        <v>3231</v>
      </c>
      <c r="D482" s="85" t="s">
        <v>1272</v>
      </c>
      <c r="E482" s="132"/>
      <c r="F482" s="132">
        <v>0</v>
      </c>
      <c r="G482" s="132">
        <v>0</v>
      </c>
      <c r="H482" s="132"/>
      <c r="I482" s="185" t="e">
        <f t="shared" si="50"/>
        <v>#DIV/0!</v>
      </c>
      <c r="J482" s="185" t="e">
        <f t="shared" si="51"/>
        <v>#DIV/0!</v>
      </c>
    </row>
    <row r="483" spans="1:10" s="115" customFormat="1" ht="15" customHeight="1">
      <c r="A483" s="110"/>
      <c r="B483" s="110"/>
      <c r="C483" s="110">
        <v>3232</v>
      </c>
      <c r="D483" s="85" t="s">
        <v>1509</v>
      </c>
      <c r="E483" s="132">
        <v>0</v>
      </c>
      <c r="F483" s="132">
        <v>0</v>
      </c>
      <c r="G483" s="132">
        <v>0</v>
      </c>
      <c r="H483" s="132"/>
      <c r="I483" s="185" t="e">
        <f t="shared" si="50"/>
        <v>#DIV/0!</v>
      </c>
      <c r="J483" s="185" t="e">
        <f t="shared" si="51"/>
        <v>#DIV/0!</v>
      </c>
    </row>
    <row r="484" spans="1:10" s="115" customFormat="1" ht="15" customHeight="1">
      <c r="A484" s="110"/>
      <c r="B484" s="110"/>
      <c r="C484" s="110">
        <v>3233</v>
      </c>
      <c r="D484" s="85" t="s">
        <v>1274</v>
      </c>
      <c r="E484" s="132"/>
      <c r="F484" s="132">
        <v>0</v>
      </c>
      <c r="G484" s="132">
        <v>0</v>
      </c>
      <c r="H484" s="132"/>
      <c r="I484" s="185" t="e">
        <f t="shared" si="50"/>
        <v>#DIV/0!</v>
      </c>
      <c r="J484" s="185" t="e">
        <f t="shared" si="51"/>
        <v>#DIV/0!</v>
      </c>
    </row>
    <row r="485" spans="1:10" s="115" customFormat="1" ht="15" customHeight="1">
      <c r="A485" s="209" t="s">
        <v>1732</v>
      </c>
      <c r="B485" s="248"/>
      <c r="C485" s="248"/>
      <c r="D485" s="249"/>
      <c r="E485" s="205">
        <f>E486</f>
        <v>24093.510000000002</v>
      </c>
      <c r="F485" s="205">
        <f t="shared" ref="F485:H485" si="58">F486</f>
        <v>0</v>
      </c>
      <c r="G485" s="205">
        <f t="shared" si="58"/>
        <v>0</v>
      </c>
      <c r="H485" s="205">
        <f t="shared" si="58"/>
        <v>0</v>
      </c>
      <c r="I485" s="170">
        <f t="shared" si="50"/>
        <v>0</v>
      </c>
      <c r="J485" s="170" t="e">
        <f t="shared" si="51"/>
        <v>#DIV/0!</v>
      </c>
    </row>
    <row r="486" spans="1:10" s="115" customFormat="1" ht="15" customHeight="1">
      <c r="A486" s="128">
        <v>3</v>
      </c>
      <c r="B486" s="110"/>
      <c r="C486" s="53"/>
      <c r="D486" s="53" t="s">
        <v>1358</v>
      </c>
      <c r="E486" s="111">
        <f>E487+E493</f>
        <v>24093.510000000002</v>
      </c>
      <c r="F486" s="111">
        <f t="shared" ref="F486:G486" si="59">F487+F493</f>
        <v>0</v>
      </c>
      <c r="G486" s="111">
        <f t="shared" si="59"/>
        <v>0</v>
      </c>
      <c r="H486" s="111">
        <f t="shared" ref="H486" si="60">H487+H493</f>
        <v>0</v>
      </c>
      <c r="I486" s="172">
        <f t="shared" si="50"/>
        <v>0</v>
      </c>
      <c r="J486" s="172" t="e">
        <f t="shared" si="51"/>
        <v>#DIV/0!</v>
      </c>
    </row>
    <row r="487" spans="1:10" s="115" customFormat="1" ht="15" customHeight="1">
      <c r="A487" s="110"/>
      <c r="B487" s="128">
        <v>31</v>
      </c>
      <c r="C487" s="53"/>
      <c r="D487" s="53" t="s">
        <v>1320</v>
      </c>
      <c r="E487" s="111">
        <f>SUM(E488:E492)</f>
        <v>21689.34</v>
      </c>
      <c r="F487" s="111">
        <f>SUM(F488:F492)</f>
        <v>0</v>
      </c>
      <c r="G487" s="111">
        <f>SUM(G488:G492)</f>
        <v>0</v>
      </c>
      <c r="H487" s="111">
        <f>SUM(H488:H492)</f>
        <v>0</v>
      </c>
      <c r="I487" s="172">
        <f t="shared" si="50"/>
        <v>0</v>
      </c>
      <c r="J487" s="172" t="e">
        <f t="shared" si="51"/>
        <v>#DIV/0!</v>
      </c>
    </row>
    <row r="488" spans="1:10" s="115" customFormat="1" ht="15" customHeight="1">
      <c r="A488" s="110"/>
      <c r="B488" s="110"/>
      <c r="C488" s="110">
        <v>3111</v>
      </c>
      <c r="D488" s="85" t="s">
        <v>1397</v>
      </c>
      <c r="E488" s="132">
        <v>18617.46</v>
      </c>
      <c r="F488" s="132"/>
      <c r="G488" s="132"/>
      <c r="H488" s="132"/>
      <c r="I488" s="185">
        <f t="shared" si="50"/>
        <v>0</v>
      </c>
      <c r="J488" s="185" t="e">
        <f t="shared" si="51"/>
        <v>#DIV/0!</v>
      </c>
    </row>
    <row r="489" spans="1:10" s="115" customFormat="1" ht="15" customHeight="1">
      <c r="A489" s="110"/>
      <c r="B489" s="110"/>
      <c r="C489" s="110">
        <v>3112</v>
      </c>
      <c r="D489" s="85" t="s">
        <v>1475</v>
      </c>
      <c r="E489" s="132"/>
      <c r="F489" s="132"/>
      <c r="G489" s="132"/>
      <c r="H489" s="132"/>
      <c r="I489" s="185" t="e">
        <f t="shared" si="50"/>
        <v>#DIV/0!</v>
      </c>
      <c r="J489" s="185" t="e">
        <f t="shared" si="51"/>
        <v>#DIV/0!</v>
      </c>
    </row>
    <row r="490" spans="1:10" s="115" customFormat="1" ht="15" customHeight="1">
      <c r="A490" s="110"/>
      <c r="B490" s="110"/>
      <c r="C490" s="110">
        <v>3121</v>
      </c>
      <c r="D490" s="85" t="s">
        <v>1294</v>
      </c>
      <c r="E490" s="132"/>
      <c r="F490" s="132"/>
      <c r="G490" s="132"/>
      <c r="H490" s="132"/>
      <c r="I490" s="185" t="e">
        <f t="shared" si="50"/>
        <v>#DIV/0!</v>
      </c>
      <c r="J490" s="185" t="e">
        <f t="shared" si="51"/>
        <v>#DIV/0!</v>
      </c>
    </row>
    <row r="491" spans="1:10" s="115" customFormat="1" ht="15" customHeight="1">
      <c r="A491" s="110"/>
      <c r="B491" s="110"/>
      <c r="C491" s="110">
        <v>3132</v>
      </c>
      <c r="D491" s="85" t="s">
        <v>1356</v>
      </c>
      <c r="E491" s="132">
        <v>3071.88</v>
      </c>
      <c r="F491" s="132"/>
      <c r="G491" s="132"/>
      <c r="H491" s="132"/>
      <c r="I491" s="185">
        <f t="shared" si="50"/>
        <v>0</v>
      </c>
      <c r="J491" s="185" t="e">
        <f t="shared" si="51"/>
        <v>#DIV/0!</v>
      </c>
    </row>
    <row r="492" spans="1:10" s="115" customFormat="1" ht="15" customHeight="1">
      <c r="A492" s="110"/>
      <c r="B492" s="110"/>
      <c r="C492" s="110">
        <v>3133</v>
      </c>
      <c r="D492" s="85" t="s">
        <v>1398</v>
      </c>
      <c r="E492" s="132"/>
      <c r="F492" s="132">
        <v>0</v>
      </c>
      <c r="G492" s="132">
        <v>0</v>
      </c>
      <c r="H492" s="132"/>
      <c r="I492" s="185" t="e">
        <f t="shared" si="50"/>
        <v>#DIV/0!</v>
      </c>
      <c r="J492" s="185" t="e">
        <f t="shared" si="51"/>
        <v>#DIV/0!</v>
      </c>
    </row>
    <row r="493" spans="1:10" s="115" customFormat="1" ht="15" customHeight="1">
      <c r="A493" s="110"/>
      <c r="B493" s="128">
        <v>32</v>
      </c>
      <c r="C493" s="110"/>
      <c r="D493" s="128" t="s">
        <v>1323</v>
      </c>
      <c r="E493" s="111">
        <f>SUM(E494:E503)</f>
        <v>2404.17</v>
      </c>
      <c r="F493" s="111">
        <f t="shared" ref="F493:G493" si="61">SUM(F494:F503)</f>
        <v>0</v>
      </c>
      <c r="G493" s="111">
        <f t="shared" si="61"/>
        <v>0</v>
      </c>
      <c r="H493" s="111">
        <f t="shared" ref="H493" si="62">SUM(H494:H503)</f>
        <v>0</v>
      </c>
      <c r="I493" s="185">
        <f t="shared" si="50"/>
        <v>0</v>
      </c>
      <c r="J493" s="185" t="e">
        <f t="shared" si="51"/>
        <v>#DIV/0!</v>
      </c>
    </row>
    <row r="494" spans="1:10" s="115" customFormat="1" ht="15" customHeight="1">
      <c r="A494" s="110"/>
      <c r="B494" s="110"/>
      <c r="C494" s="110">
        <v>3211</v>
      </c>
      <c r="D494" s="85" t="s">
        <v>1264</v>
      </c>
      <c r="E494" s="132">
        <v>1664.34</v>
      </c>
      <c r="F494" s="132"/>
      <c r="G494" s="132"/>
      <c r="H494" s="132"/>
      <c r="I494" s="185">
        <f t="shared" si="50"/>
        <v>0</v>
      </c>
      <c r="J494" s="185" t="e">
        <f t="shared" si="51"/>
        <v>#DIV/0!</v>
      </c>
    </row>
    <row r="495" spans="1:10" s="115" customFormat="1" ht="15" customHeight="1">
      <c r="A495" s="110"/>
      <c r="B495" s="110"/>
      <c r="C495" s="110">
        <v>3212</v>
      </c>
      <c r="D495" s="85" t="s">
        <v>1265</v>
      </c>
      <c r="E495" s="132"/>
      <c r="F495" s="132"/>
      <c r="G495" s="132"/>
      <c r="H495" s="132"/>
      <c r="I495" s="185" t="e">
        <f t="shared" si="50"/>
        <v>#DIV/0!</v>
      </c>
      <c r="J495" s="185" t="e">
        <f t="shared" si="51"/>
        <v>#DIV/0!</v>
      </c>
    </row>
    <row r="496" spans="1:10" s="115" customFormat="1" ht="15" customHeight="1">
      <c r="A496" s="110"/>
      <c r="B496" s="110"/>
      <c r="C496" s="110">
        <v>3213</v>
      </c>
      <c r="D496" s="85" t="s">
        <v>1266</v>
      </c>
      <c r="E496" s="132"/>
      <c r="F496" s="132">
        <v>0</v>
      </c>
      <c r="G496" s="132">
        <v>0</v>
      </c>
      <c r="H496" s="132"/>
      <c r="I496" s="185" t="e">
        <f t="shared" si="50"/>
        <v>#DIV/0!</v>
      </c>
      <c r="J496" s="185" t="e">
        <f t="shared" si="51"/>
        <v>#DIV/0!</v>
      </c>
    </row>
    <row r="497" spans="1:10" s="115" customFormat="1" ht="15" customHeight="1">
      <c r="A497" s="110"/>
      <c r="B497" s="110"/>
      <c r="C497" s="110">
        <v>3221</v>
      </c>
      <c r="D497" s="85" t="s">
        <v>1267</v>
      </c>
      <c r="E497" s="132"/>
      <c r="F497" s="132">
        <v>0</v>
      </c>
      <c r="G497" s="132">
        <v>0</v>
      </c>
      <c r="H497" s="132"/>
      <c r="I497" s="185" t="e">
        <f t="shared" si="50"/>
        <v>#DIV/0!</v>
      </c>
      <c r="J497" s="185" t="e">
        <f t="shared" si="51"/>
        <v>#DIV/0!</v>
      </c>
    </row>
    <row r="498" spans="1:10" s="115" customFormat="1" ht="15" customHeight="1">
      <c r="A498" s="110"/>
      <c r="B498" s="110"/>
      <c r="C498" s="110">
        <v>3222</v>
      </c>
      <c r="D498" s="85" t="s">
        <v>1268</v>
      </c>
      <c r="E498" s="132"/>
      <c r="F498" s="132">
        <v>0</v>
      </c>
      <c r="G498" s="132">
        <v>0</v>
      </c>
      <c r="H498" s="132"/>
      <c r="I498" s="185" t="e">
        <f t="shared" si="50"/>
        <v>#DIV/0!</v>
      </c>
      <c r="J498" s="185" t="e">
        <f t="shared" si="51"/>
        <v>#DIV/0!</v>
      </c>
    </row>
    <row r="499" spans="1:10" s="115" customFormat="1" ht="15" customHeight="1">
      <c r="A499" s="110"/>
      <c r="B499" s="110"/>
      <c r="C499" s="110">
        <v>3223</v>
      </c>
      <c r="D499" s="85" t="s">
        <v>1269</v>
      </c>
      <c r="E499" s="132"/>
      <c r="F499" s="132">
        <v>0</v>
      </c>
      <c r="G499" s="132">
        <v>0</v>
      </c>
      <c r="H499" s="132"/>
      <c r="I499" s="185" t="e">
        <f t="shared" si="50"/>
        <v>#DIV/0!</v>
      </c>
      <c r="J499" s="185" t="e">
        <f t="shared" si="51"/>
        <v>#DIV/0!</v>
      </c>
    </row>
    <row r="500" spans="1:10" s="115" customFormat="1" ht="15" customHeight="1">
      <c r="A500" s="110"/>
      <c r="B500" s="110"/>
      <c r="C500" s="110">
        <v>3224</v>
      </c>
      <c r="D500" s="85" t="s">
        <v>1270</v>
      </c>
      <c r="E500" s="132"/>
      <c r="F500" s="132">
        <v>0</v>
      </c>
      <c r="G500" s="132">
        <v>0</v>
      </c>
      <c r="H500" s="132"/>
      <c r="I500" s="185" t="e">
        <f t="shared" si="50"/>
        <v>#DIV/0!</v>
      </c>
      <c r="J500" s="185" t="e">
        <f t="shared" si="51"/>
        <v>#DIV/0!</v>
      </c>
    </row>
    <row r="501" spans="1:10" s="115" customFormat="1" ht="15" customHeight="1">
      <c r="A501" s="110"/>
      <c r="B501" s="110"/>
      <c r="C501" s="110">
        <v>3231</v>
      </c>
      <c r="D501" s="85" t="s">
        <v>1272</v>
      </c>
      <c r="E501" s="132"/>
      <c r="F501" s="132">
        <v>0</v>
      </c>
      <c r="G501" s="132">
        <v>0</v>
      </c>
      <c r="H501" s="132"/>
      <c r="I501" s="185" t="e">
        <f t="shared" si="50"/>
        <v>#DIV/0!</v>
      </c>
      <c r="J501" s="185" t="e">
        <f t="shared" si="51"/>
        <v>#DIV/0!</v>
      </c>
    </row>
    <row r="502" spans="1:10" s="115" customFormat="1" ht="15" customHeight="1">
      <c r="A502" s="110"/>
      <c r="B502" s="110"/>
      <c r="C502" s="110">
        <v>3232</v>
      </c>
      <c r="D502" s="85" t="s">
        <v>1509</v>
      </c>
      <c r="E502" s="132">
        <v>0</v>
      </c>
      <c r="F502" s="132">
        <v>0</v>
      </c>
      <c r="G502" s="132">
        <v>0</v>
      </c>
      <c r="H502" s="132"/>
      <c r="I502" s="185" t="e">
        <f t="shared" si="50"/>
        <v>#DIV/0!</v>
      </c>
      <c r="J502" s="185" t="e">
        <f t="shared" si="51"/>
        <v>#DIV/0!</v>
      </c>
    </row>
    <row r="503" spans="1:10" s="115" customFormat="1" ht="15" customHeight="1">
      <c r="A503" s="110"/>
      <c r="B503" s="110"/>
      <c r="C503" s="110">
        <v>3233</v>
      </c>
      <c r="D503" s="85" t="s">
        <v>1274</v>
      </c>
      <c r="E503" s="132">
        <v>739.83</v>
      </c>
      <c r="F503" s="132">
        <v>0</v>
      </c>
      <c r="G503" s="132">
        <v>0</v>
      </c>
      <c r="H503" s="132"/>
      <c r="I503" s="185">
        <f t="shared" si="50"/>
        <v>0</v>
      </c>
      <c r="J503" s="185" t="e">
        <f t="shared" si="51"/>
        <v>#DIV/0!</v>
      </c>
    </row>
    <row r="504" spans="1:10" s="115" customFormat="1" ht="15" customHeight="1">
      <c r="A504" s="209" t="s">
        <v>1735</v>
      </c>
      <c r="B504" s="248"/>
      <c r="C504" s="248"/>
      <c r="D504" s="249"/>
      <c r="E504" s="205">
        <f>E505+E571</f>
        <v>67204.2</v>
      </c>
      <c r="F504" s="205">
        <f>F505+F571</f>
        <v>0</v>
      </c>
      <c r="G504" s="205">
        <f>G505+G571</f>
        <v>0</v>
      </c>
      <c r="H504" s="205">
        <f>H505+H571</f>
        <v>0</v>
      </c>
      <c r="I504" s="170">
        <f t="shared" si="50"/>
        <v>0</v>
      </c>
      <c r="J504" s="170" t="e">
        <f t="shared" si="51"/>
        <v>#DIV/0!</v>
      </c>
    </row>
    <row r="505" spans="1:10" s="115" customFormat="1" ht="15" customHeight="1">
      <c r="A505" s="128">
        <v>3</v>
      </c>
      <c r="B505" s="110"/>
      <c r="C505" s="53"/>
      <c r="D505" s="53" t="s">
        <v>1358</v>
      </c>
      <c r="E505" s="111">
        <f>E506+E512</f>
        <v>67204.2</v>
      </c>
      <c r="F505" s="111">
        <f t="shared" ref="F505" si="63">F506+F512</f>
        <v>0</v>
      </c>
      <c r="G505" s="111">
        <f t="shared" ref="G505:H505" si="64">G506+G512</f>
        <v>0</v>
      </c>
      <c r="H505" s="111">
        <f t="shared" si="64"/>
        <v>0</v>
      </c>
      <c r="I505" s="172">
        <f t="shared" si="50"/>
        <v>0</v>
      </c>
      <c r="J505" s="172" t="e">
        <f t="shared" si="51"/>
        <v>#DIV/0!</v>
      </c>
    </row>
    <row r="506" spans="1:10" s="115" customFormat="1" ht="15" customHeight="1">
      <c r="A506" s="110"/>
      <c r="B506" s="128">
        <v>31</v>
      </c>
      <c r="C506" s="53"/>
      <c r="D506" s="53" t="s">
        <v>1320</v>
      </c>
      <c r="E506" s="111">
        <f>SUM(E507:E511)</f>
        <v>55902.9</v>
      </c>
      <c r="F506" s="111">
        <f>SUM(F507:F511)</f>
        <v>0</v>
      </c>
      <c r="G506" s="111">
        <f>SUM(G507:G511)</f>
        <v>0</v>
      </c>
      <c r="H506" s="111">
        <f>SUM(H507:H511)</f>
        <v>0</v>
      </c>
      <c r="I506" s="172">
        <f t="shared" si="50"/>
        <v>0</v>
      </c>
      <c r="J506" s="172" t="e">
        <f t="shared" si="51"/>
        <v>#DIV/0!</v>
      </c>
    </row>
    <row r="507" spans="1:10" s="115" customFormat="1" ht="15" customHeight="1">
      <c r="A507" s="110"/>
      <c r="B507" s="110"/>
      <c r="C507" s="110">
        <v>3111</v>
      </c>
      <c r="D507" s="85" t="s">
        <v>1397</v>
      </c>
      <c r="E507" s="132">
        <v>47985.32</v>
      </c>
      <c r="F507" s="132"/>
      <c r="G507" s="132"/>
      <c r="H507" s="132"/>
      <c r="I507" s="185">
        <f t="shared" si="50"/>
        <v>0</v>
      </c>
      <c r="J507" s="185" t="e">
        <f t="shared" si="51"/>
        <v>#DIV/0!</v>
      </c>
    </row>
    <row r="508" spans="1:10" s="115" customFormat="1" ht="15" customHeight="1">
      <c r="A508" s="110"/>
      <c r="B508" s="110"/>
      <c r="C508" s="110">
        <v>3112</v>
      </c>
      <c r="D508" s="85" t="s">
        <v>1475</v>
      </c>
      <c r="E508" s="132"/>
      <c r="F508" s="132"/>
      <c r="G508" s="132"/>
      <c r="H508" s="132"/>
      <c r="I508" s="185" t="e">
        <f t="shared" si="50"/>
        <v>#DIV/0!</v>
      </c>
      <c r="J508" s="185" t="e">
        <f t="shared" si="51"/>
        <v>#DIV/0!</v>
      </c>
    </row>
    <row r="509" spans="1:10" s="115" customFormat="1" ht="15" customHeight="1">
      <c r="A509" s="110"/>
      <c r="B509" s="110"/>
      <c r="C509" s="110">
        <v>3121</v>
      </c>
      <c r="D509" s="85" t="s">
        <v>1294</v>
      </c>
      <c r="E509" s="132"/>
      <c r="F509" s="132"/>
      <c r="G509" s="132"/>
      <c r="H509" s="132"/>
      <c r="I509" s="185" t="e">
        <f t="shared" si="50"/>
        <v>#DIV/0!</v>
      </c>
      <c r="J509" s="185" t="e">
        <f t="shared" si="51"/>
        <v>#DIV/0!</v>
      </c>
    </row>
    <row r="510" spans="1:10" s="115" customFormat="1" ht="15" customHeight="1">
      <c r="A510" s="110"/>
      <c r="B510" s="110"/>
      <c r="C510" s="110">
        <v>3132</v>
      </c>
      <c r="D510" s="85" t="s">
        <v>1356</v>
      </c>
      <c r="E510" s="132">
        <v>7917.58</v>
      </c>
      <c r="F510" s="132"/>
      <c r="G510" s="132"/>
      <c r="H510" s="132"/>
      <c r="I510" s="185">
        <f t="shared" si="50"/>
        <v>0</v>
      </c>
      <c r="J510" s="185" t="e">
        <f t="shared" si="51"/>
        <v>#DIV/0!</v>
      </c>
    </row>
    <row r="511" spans="1:10" s="115" customFormat="1" ht="15" customHeight="1">
      <c r="A511" s="110"/>
      <c r="B511" s="110"/>
      <c r="C511" s="110">
        <v>3133</v>
      </c>
      <c r="D511" s="85" t="s">
        <v>1398</v>
      </c>
      <c r="E511" s="132"/>
      <c r="F511" s="132">
        <v>0</v>
      </c>
      <c r="G511" s="132">
        <v>0</v>
      </c>
      <c r="H511" s="132"/>
      <c r="I511" s="185" t="e">
        <f t="shared" si="50"/>
        <v>#DIV/0!</v>
      </c>
      <c r="J511" s="185" t="e">
        <f t="shared" si="51"/>
        <v>#DIV/0!</v>
      </c>
    </row>
    <row r="512" spans="1:10" s="115" customFormat="1" ht="15" customHeight="1">
      <c r="A512" s="110"/>
      <c r="B512" s="128">
        <v>32</v>
      </c>
      <c r="C512" s="110"/>
      <c r="D512" s="128" t="s">
        <v>1323</v>
      </c>
      <c r="E512" s="111">
        <f>SUM(E513:E528)</f>
        <v>11301.3</v>
      </c>
      <c r="F512" s="111">
        <f>SUM(F513:F528)</f>
        <v>0</v>
      </c>
      <c r="G512" s="111">
        <f>SUM(G513:G528)</f>
        <v>0</v>
      </c>
      <c r="H512" s="111">
        <f>SUM(H513:H528)</f>
        <v>0</v>
      </c>
      <c r="I512" s="185">
        <f t="shared" si="50"/>
        <v>0</v>
      </c>
      <c r="J512" s="185" t="e">
        <f t="shared" si="51"/>
        <v>#DIV/0!</v>
      </c>
    </row>
    <row r="513" spans="1:10" s="115" customFormat="1" ht="15" customHeight="1">
      <c r="A513" s="110"/>
      <c r="B513" s="110"/>
      <c r="C513" s="110">
        <v>3211</v>
      </c>
      <c r="D513" s="85" t="s">
        <v>1264</v>
      </c>
      <c r="E513" s="132">
        <v>3252.13</v>
      </c>
      <c r="F513" s="132"/>
      <c r="G513" s="132"/>
      <c r="H513" s="132"/>
      <c r="I513" s="185">
        <f t="shared" si="50"/>
        <v>0</v>
      </c>
      <c r="J513" s="185" t="e">
        <f t="shared" si="51"/>
        <v>#DIV/0!</v>
      </c>
    </row>
    <row r="514" spans="1:10" s="115" customFormat="1" ht="15" customHeight="1">
      <c r="A514" s="110"/>
      <c r="B514" s="110"/>
      <c r="C514" s="110">
        <v>3212</v>
      </c>
      <c r="D514" s="85" t="s">
        <v>1265</v>
      </c>
      <c r="E514" s="132"/>
      <c r="F514" s="132"/>
      <c r="G514" s="132"/>
      <c r="H514" s="132"/>
      <c r="I514" s="185" t="e">
        <f t="shared" si="50"/>
        <v>#DIV/0!</v>
      </c>
      <c r="J514" s="185" t="e">
        <f t="shared" si="51"/>
        <v>#DIV/0!</v>
      </c>
    </row>
    <row r="515" spans="1:10" s="115" customFormat="1" ht="15" customHeight="1">
      <c r="A515" s="110"/>
      <c r="B515" s="110"/>
      <c r="C515" s="110">
        <v>3213</v>
      </c>
      <c r="D515" s="85" t="s">
        <v>1266</v>
      </c>
      <c r="E515" s="132"/>
      <c r="F515" s="132">
        <v>0</v>
      </c>
      <c r="G515" s="132">
        <v>0</v>
      </c>
      <c r="H515" s="132"/>
      <c r="I515" s="185" t="e">
        <f t="shared" si="50"/>
        <v>#DIV/0!</v>
      </c>
      <c r="J515" s="185" t="e">
        <f t="shared" si="51"/>
        <v>#DIV/0!</v>
      </c>
    </row>
    <row r="516" spans="1:10" s="115" customFormat="1" ht="15" customHeight="1">
      <c r="A516" s="110"/>
      <c r="B516" s="110"/>
      <c r="C516" s="110">
        <v>3221</v>
      </c>
      <c r="D516" s="85" t="s">
        <v>1267</v>
      </c>
      <c r="E516" s="132"/>
      <c r="F516" s="132">
        <v>0</v>
      </c>
      <c r="G516" s="132">
        <v>0</v>
      </c>
      <c r="H516" s="132"/>
      <c r="I516" s="185" t="e">
        <f t="shared" si="50"/>
        <v>#DIV/0!</v>
      </c>
      <c r="J516" s="185" t="e">
        <f t="shared" si="51"/>
        <v>#DIV/0!</v>
      </c>
    </row>
    <row r="517" spans="1:10" s="115" customFormat="1" ht="15" customHeight="1">
      <c r="A517" s="110"/>
      <c r="B517" s="110"/>
      <c r="C517" s="110">
        <v>3222</v>
      </c>
      <c r="D517" s="85" t="s">
        <v>1268</v>
      </c>
      <c r="E517" s="132"/>
      <c r="F517" s="132">
        <v>0</v>
      </c>
      <c r="G517" s="132">
        <v>0</v>
      </c>
      <c r="H517" s="132"/>
      <c r="I517" s="185" t="e">
        <f t="shared" si="50"/>
        <v>#DIV/0!</v>
      </c>
      <c r="J517" s="185" t="e">
        <f t="shared" si="51"/>
        <v>#DIV/0!</v>
      </c>
    </row>
    <row r="518" spans="1:10" s="115" customFormat="1" ht="15" customHeight="1">
      <c r="A518" s="110"/>
      <c r="B518" s="110"/>
      <c r="C518" s="110">
        <v>3223</v>
      </c>
      <c r="D518" s="85" t="s">
        <v>1269</v>
      </c>
      <c r="E518" s="132"/>
      <c r="F518" s="132">
        <v>0</v>
      </c>
      <c r="G518" s="132">
        <v>0</v>
      </c>
      <c r="H518" s="132"/>
      <c r="I518" s="185" t="e">
        <f t="shared" ref="I518:I581" si="65">H518/E518*100</f>
        <v>#DIV/0!</v>
      </c>
      <c r="J518" s="185" t="e">
        <f t="shared" ref="J518:J581" si="66">H518/G518*100</f>
        <v>#DIV/0!</v>
      </c>
    </row>
    <row r="519" spans="1:10" s="115" customFormat="1" ht="15" customHeight="1">
      <c r="A519" s="110"/>
      <c r="B519" s="110"/>
      <c r="C519" s="110">
        <v>3224</v>
      </c>
      <c r="D519" s="85" t="s">
        <v>1270</v>
      </c>
      <c r="E519" s="132"/>
      <c r="F519" s="132">
        <v>0</v>
      </c>
      <c r="G519" s="132">
        <v>0</v>
      </c>
      <c r="H519" s="132"/>
      <c r="I519" s="185" t="e">
        <f t="shared" si="65"/>
        <v>#DIV/0!</v>
      </c>
      <c r="J519" s="185" t="e">
        <f t="shared" si="66"/>
        <v>#DIV/0!</v>
      </c>
    </row>
    <row r="520" spans="1:10" s="115" customFormat="1" ht="15" customHeight="1">
      <c r="A520" s="110"/>
      <c r="B520" s="110"/>
      <c r="C520" s="110">
        <v>3231</v>
      </c>
      <c r="D520" s="85" t="s">
        <v>1272</v>
      </c>
      <c r="E520" s="132"/>
      <c r="F520" s="132">
        <v>0</v>
      </c>
      <c r="G520" s="132">
        <v>0</v>
      </c>
      <c r="H520" s="132"/>
      <c r="I520" s="185" t="e">
        <f t="shared" si="65"/>
        <v>#DIV/0!</v>
      </c>
      <c r="J520" s="185" t="e">
        <f t="shared" si="66"/>
        <v>#DIV/0!</v>
      </c>
    </row>
    <row r="521" spans="1:10" s="115" customFormat="1" ht="15" customHeight="1">
      <c r="A521" s="110"/>
      <c r="B521" s="110"/>
      <c r="C521" s="110">
        <v>3232</v>
      </c>
      <c r="D521" s="85" t="s">
        <v>1509</v>
      </c>
      <c r="E521" s="132">
        <v>0</v>
      </c>
      <c r="F521" s="132">
        <v>0</v>
      </c>
      <c r="G521" s="132">
        <v>0</v>
      </c>
      <c r="H521" s="132"/>
      <c r="I521" s="185" t="e">
        <f t="shared" si="65"/>
        <v>#DIV/0!</v>
      </c>
      <c r="J521" s="185" t="e">
        <f t="shared" si="66"/>
        <v>#DIV/0!</v>
      </c>
    </row>
    <row r="522" spans="1:10" s="115" customFormat="1" ht="15" customHeight="1">
      <c r="A522" s="110"/>
      <c r="B522" s="110"/>
      <c r="C522" s="110">
        <v>3233</v>
      </c>
      <c r="D522" s="85" t="s">
        <v>1274</v>
      </c>
      <c r="E522" s="132">
        <v>6304.33</v>
      </c>
      <c r="F522" s="132">
        <v>0</v>
      </c>
      <c r="G522" s="132">
        <v>0</v>
      </c>
      <c r="H522" s="132"/>
      <c r="I522" s="185">
        <f t="shared" si="65"/>
        <v>0</v>
      </c>
      <c r="J522" s="185" t="e">
        <f t="shared" si="66"/>
        <v>#DIV/0!</v>
      </c>
    </row>
    <row r="523" spans="1:10" s="115" customFormat="1" ht="15" customHeight="1">
      <c r="A523" s="110"/>
      <c r="B523" s="110"/>
      <c r="C523" s="110">
        <v>3234</v>
      </c>
      <c r="D523" s="85" t="s">
        <v>1275</v>
      </c>
      <c r="E523" s="132"/>
      <c r="F523" s="132">
        <v>0</v>
      </c>
      <c r="G523" s="132">
        <v>0</v>
      </c>
      <c r="H523" s="132"/>
      <c r="I523" s="185" t="e">
        <f t="shared" si="65"/>
        <v>#DIV/0!</v>
      </c>
      <c r="J523" s="185" t="e">
        <f t="shared" si="66"/>
        <v>#DIV/0!</v>
      </c>
    </row>
    <row r="524" spans="1:10" s="115" customFormat="1" ht="15" customHeight="1">
      <c r="A524" s="110"/>
      <c r="B524" s="110"/>
      <c r="C524" s="110">
        <v>3235</v>
      </c>
      <c r="D524" s="85" t="s">
        <v>1276</v>
      </c>
      <c r="E524" s="132">
        <v>52.81</v>
      </c>
      <c r="F524" s="132">
        <v>0</v>
      </c>
      <c r="G524" s="132">
        <v>0</v>
      </c>
      <c r="H524" s="132"/>
      <c r="I524" s="185">
        <f t="shared" si="65"/>
        <v>0</v>
      </c>
      <c r="J524" s="185" t="e">
        <f t="shared" si="66"/>
        <v>#DIV/0!</v>
      </c>
    </row>
    <row r="525" spans="1:10" s="115" customFormat="1" ht="15" customHeight="1">
      <c r="A525" s="110"/>
      <c r="B525" s="110"/>
      <c r="C525" s="110">
        <v>3237</v>
      </c>
      <c r="D525" s="85" t="s">
        <v>1278</v>
      </c>
      <c r="E525" s="132">
        <v>1612.49</v>
      </c>
      <c r="F525" s="132"/>
      <c r="G525" s="132"/>
      <c r="H525" s="132"/>
      <c r="I525" s="185">
        <f t="shared" si="65"/>
        <v>0</v>
      </c>
      <c r="J525" s="185" t="e">
        <f t="shared" si="66"/>
        <v>#DIV/0!</v>
      </c>
    </row>
    <row r="526" spans="1:10" s="115" customFormat="1" ht="15" customHeight="1">
      <c r="A526" s="110"/>
      <c r="B526" s="110"/>
      <c r="C526" s="110">
        <v>3239</v>
      </c>
      <c r="D526" s="85" t="s">
        <v>1280</v>
      </c>
      <c r="E526" s="132"/>
      <c r="F526" s="132">
        <v>0</v>
      </c>
      <c r="G526" s="132">
        <v>0</v>
      </c>
      <c r="H526" s="132"/>
      <c r="I526" s="185" t="e">
        <f t="shared" si="65"/>
        <v>#DIV/0!</v>
      </c>
      <c r="J526" s="185" t="e">
        <f t="shared" si="66"/>
        <v>#DIV/0!</v>
      </c>
    </row>
    <row r="527" spans="1:10" s="115" customFormat="1" ht="15" customHeight="1">
      <c r="A527" s="110"/>
      <c r="B527" s="110"/>
      <c r="C527" s="110">
        <v>3293</v>
      </c>
      <c r="D527" s="85" t="s">
        <v>1298</v>
      </c>
      <c r="E527" s="132">
        <v>79.540000000000006</v>
      </c>
      <c r="F527" s="132"/>
      <c r="G527" s="132"/>
      <c r="H527" s="132"/>
      <c r="I527" s="185">
        <f t="shared" si="65"/>
        <v>0</v>
      </c>
      <c r="J527" s="185" t="e">
        <f t="shared" si="66"/>
        <v>#DIV/0!</v>
      </c>
    </row>
    <row r="528" spans="1:10" s="115" customFormat="1" ht="15" customHeight="1">
      <c r="A528" s="110"/>
      <c r="B528" s="110"/>
      <c r="C528" s="110">
        <v>3295</v>
      </c>
      <c r="D528" s="85" t="s">
        <v>1284</v>
      </c>
      <c r="E528" s="132"/>
      <c r="F528" s="132">
        <v>0</v>
      </c>
      <c r="G528" s="132">
        <v>0</v>
      </c>
      <c r="H528" s="132"/>
      <c r="I528" s="185" t="e">
        <f t="shared" si="65"/>
        <v>#DIV/0!</v>
      </c>
      <c r="J528" s="185" t="e">
        <f t="shared" si="66"/>
        <v>#DIV/0!</v>
      </c>
    </row>
    <row r="529" spans="1:10" s="115" customFormat="1" ht="15" customHeight="1">
      <c r="A529" s="313" t="s">
        <v>1652</v>
      </c>
      <c r="B529" s="326"/>
      <c r="C529" s="326"/>
      <c r="D529" s="327"/>
      <c r="E529" s="205">
        <f>E530</f>
        <v>387.73</v>
      </c>
      <c r="F529" s="205">
        <f t="shared" ref="F529:G530" si="67">F530</f>
        <v>0</v>
      </c>
      <c r="G529" s="205">
        <f t="shared" si="67"/>
        <v>0</v>
      </c>
      <c r="H529" s="205">
        <f>H530</f>
        <v>0</v>
      </c>
      <c r="I529" s="170">
        <f t="shared" si="65"/>
        <v>0</v>
      </c>
      <c r="J529" s="170" t="e">
        <f t="shared" si="66"/>
        <v>#DIV/0!</v>
      </c>
    </row>
    <row r="530" spans="1:10" s="115" customFormat="1" ht="15" customHeight="1">
      <c r="A530" s="128">
        <v>3</v>
      </c>
      <c r="B530" s="110"/>
      <c r="C530" s="53"/>
      <c r="D530" s="53" t="s">
        <v>1358</v>
      </c>
      <c r="E530" s="111">
        <f>E531</f>
        <v>387.73</v>
      </c>
      <c r="F530" s="111">
        <f t="shared" si="67"/>
        <v>0</v>
      </c>
      <c r="G530" s="111">
        <f t="shared" si="67"/>
        <v>0</v>
      </c>
      <c r="H530" s="111">
        <f t="shared" ref="H530" si="68">H531</f>
        <v>0</v>
      </c>
      <c r="I530" s="172">
        <f t="shared" si="65"/>
        <v>0</v>
      </c>
      <c r="J530" s="172" t="e">
        <f t="shared" si="66"/>
        <v>#DIV/0!</v>
      </c>
    </row>
    <row r="531" spans="1:10" s="115" customFormat="1" ht="15" customHeight="1">
      <c r="A531" s="110"/>
      <c r="B531" s="128">
        <v>31</v>
      </c>
      <c r="C531" s="53"/>
      <c r="D531" s="53" t="s">
        <v>1320</v>
      </c>
      <c r="E531" s="111">
        <f>SUM(E532:E534)</f>
        <v>387.73</v>
      </c>
      <c r="F531" s="111">
        <f>SUM(F532:F534)</f>
        <v>0</v>
      </c>
      <c r="G531" s="111">
        <f>SUM(G532:G534)</f>
        <v>0</v>
      </c>
      <c r="H531" s="111">
        <f>SUM(H532:H534)</f>
        <v>0</v>
      </c>
      <c r="I531" s="172">
        <f t="shared" si="65"/>
        <v>0</v>
      </c>
      <c r="J531" s="172" t="e">
        <f t="shared" si="66"/>
        <v>#DIV/0!</v>
      </c>
    </row>
    <row r="532" spans="1:10" s="115" customFormat="1" ht="15.6" customHeight="1">
      <c r="A532" s="110"/>
      <c r="B532" s="110"/>
      <c r="C532" s="110">
        <v>3111</v>
      </c>
      <c r="D532" s="85" t="s">
        <v>1397</v>
      </c>
      <c r="E532" s="132">
        <v>332.8</v>
      </c>
      <c r="F532" s="132"/>
      <c r="G532" s="132"/>
      <c r="H532" s="132"/>
      <c r="I532" s="185">
        <f t="shared" si="65"/>
        <v>0</v>
      </c>
      <c r="J532" s="185" t="e">
        <f t="shared" si="66"/>
        <v>#DIV/0!</v>
      </c>
    </row>
    <row r="533" spans="1:10" s="115" customFormat="1" ht="15" customHeight="1">
      <c r="A533" s="110"/>
      <c r="B533" s="110"/>
      <c r="C533" s="110">
        <v>3121</v>
      </c>
      <c r="D533" s="85" t="s">
        <v>1294</v>
      </c>
      <c r="E533" s="132"/>
      <c r="F533" s="132"/>
      <c r="G533" s="132"/>
      <c r="H533" s="132"/>
      <c r="I533" s="185" t="e">
        <f t="shared" si="65"/>
        <v>#DIV/0!</v>
      </c>
      <c r="J533" s="185" t="e">
        <f t="shared" si="66"/>
        <v>#DIV/0!</v>
      </c>
    </row>
    <row r="534" spans="1:10" s="115" customFormat="1" ht="15" customHeight="1">
      <c r="A534" s="110"/>
      <c r="B534" s="110"/>
      <c r="C534" s="110">
        <v>3132</v>
      </c>
      <c r="D534" s="85" t="s">
        <v>1356</v>
      </c>
      <c r="E534" s="132">
        <v>54.93</v>
      </c>
      <c r="F534" s="132"/>
      <c r="G534" s="132"/>
      <c r="H534" s="132"/>
      <c r="I534" s="185">
        <f t="shared" si="65"/>
        <v>0</v>
      </c>
      <c r="J534" s="185" t="e">
        <f t="shared" si="66"/>
        <v>#DIV/0!</v>
      </c>
    </row>
    <row r="535" spans="1:10" s="115" customFormat="1" ht="15" customHeight="1">
      <c r="A535" s="321" t="s">
        <v>1669</v>
      </c>
      <c r="B535" s="334"/>
      <c r="C535" s="334"/>
      <c r="D535" s="335"/>
      <c r="E535" s="205">
        <f>E536</f>
        <v>0</v>
      </c>
      <c r="F535" s="205">
        <f t="shared" ref="F535:G535" si="69">F536</f>
        <v>0</v>
      </c>
      <c r="G535" s="205">
        <f t="shared" si="69"/>
        <v>3995</v>
      </c>
      <c r="H535" s="205">
        <f>H536</f>
        <v>4127.45</v>
      </c>
      <c r="I535" s="170" t="e">
        <f t="shared" si="65"/>
        <v>#DIV/0!</v>
      </c>
      <c r="J535" s="170">
        <f t="shared" si="66"/>
        <v>103.31539424280349</v>
      </c>
    </row>
    <row r="536" spans="1:10" s="115" customFormat="1" ht="15" customHeight="1">
      <c r="A536" s="128">
        <v>3</v>
      </c>
      <c r="B536" s="110"/>
      <c r="C536" s="53"/>
      <c r="D536" s="53" t="s">
        <v>1358</v>
      </c>
      <c r="E536" s="111">
        <f>E537+E543</f>
        <v>0</v>
      </c>
      <c r="F536" s="111">
        <f t="shared" ref="F536:H536" si="70">F537+F543</f>
        <v>0</v>
      </c>
      <c r="G536" s="111">
        <f t="shared" si="70"/>
        <v>3995</v>
      </c>
      <c r="H536" s="111">
        <f t="shared" si="70"/>
        <v>4127.45</v>
      </c>
      <c r="I536" s="172" t="e">
        <f t="shared" si="65"/>
        <v>#DIV/0!</v>
      </c>
      <c r="J536" s="172">
        <f t="shared" si="66"/>
        <v>103.31539424280349</v>
      </c>
    </row>
    <row r="537" spans="1:10" s="115" customFormat="1" ht="15" customHeight="1">
      <c r="A537" s="110"/>
      <c r="B537" s="128">
        <v>31</v>
      </c>
      <c r="C537" s="53"/>
      <c r="D537" s="53" t="s">
        <v>1320</v>
      </c>
      <c r="E537" s="111">
        <f>SUM(E538:E542)</f>
        <v>0</v>
      </c>
      <c r="F537" s="111">
        <f>SUM(F538:F542)</f>
        <v>0</v>
      </c>
      <c r="G537" s="111">
        <f>SUM(G538:G542)</f>
        <v>3495</v>
      </c>
      <c r="H537" s="111">
        <f>SUM(H538:H542)</f>
        <v>3700.0499999999997</v>
      </c>
      <c r="I537" s="172" t="e">
        <f t="shared" si="65"/>
        <v>#DIV/0!</v>
      </c>
      <c r="J537" s="172">
        <f t="shared" si="66"/>
        <v>105.86695278969955</v>
      </c>
    </row>
    <row r="538" spans="1:10" s="115" customFormat="1" ht="15" customHeight="1">
      <c r="A538" s="110"/>
      <c r="B538" s="110"/>
      <c r="C538" s="110">
        <v>3111</v>
      </c>
      <c r="D538" s="85" t="s">
        <v>1397</v>
      </c>
      <c r="E538" s="132"/>
      <c r="F538" s="132"/>
      <c r="G538" s="132">
        <v>3000</v>
      </c>
      <c r="H538" s="132">
        <v>3175.99</v>
      </c>
      <c r="I538" s="185" t="e">
        <f t="shared" si="65"/>
        <v>#DIV/0!</v>
      </c>
      <c r="J538" s="185">
        <f t="shared" si="66"/>
        <v>105.86633333333333</v>
      </c>
    </row>
    <row r="539" spans="1:10" s="115" customFormat="1" ht="15" customHeight="1">
      <c r="A539" s="110"/>
      <c r="B539" s="110"/>
      <c r="C539" s="110">
        <v>3112</v>
      </c>
      <c r="D539" s="85" t="s">
        <v>1475</v>
      </c>
      <c r="E539" s="132"/>
      <c r="F539" s="132"/>
      <c r="G539" s="132"/>
      <c r="H539" s="132"/>
      <c r="I539" s="185" t="e">
        <f t="shared" si="65"/>
        <v>#DIV/0!</v>
      </c>
      <c r="J539" s="185" t="e">
        <f t="shared" si="66"/>
        <v>#DIV/0!</v>
      </c>
    </row>
    <row r="540" spans="1:10" s="115" customFormat="1" ht="15" customHeight="1">
      <c r="A540" s="110"/>
      <c r="B540" s="110"/>
      <c r="C540" s="110">
        <v>3121</v>
      </c>
      <c r="D540" s="85" t="s">
        <v>1294</v>
      </c>
      <c r="E540" s="132"/>
      <c r="F540" s="132"/>
      <c r="G540" s="132"/>
      <c r="H540" s="132"/>
      <c r="I540" s="185" t="e">
        <f t="shared" si="65"/>
        <v>#DIV/0!</v>
      </c>
      <c r="J540" s="185" t="e">
        <f t="shared" si="66"/>
        <v>#DIV/0!</v>
      </c>
    </row>
    <row r="541" spans="1:10" s="115" customFormat="1" ht="15" customHeight="1">
      <c r="A541" s="110"/>
      <c r="B541" s="110"/>
      <c r="C541" s="110">
        <v>3132</v>
      </c>
      <c r="D541" s="85" t="s">
        <v>1356</v>
      </c>
      <c r="E541" s="132"/>
      <c r="F541" s="132"/>
      <c r="G541" s="132">
        <v>495</v>
      </c>
      <c r="H541" s="132">
        <v>524.05999999999995</v>
      </c>
      <c r="I541" s="185" t="e">
        <f t="shared" si="65"/>
        <v>#DIV/0!</v>
      </c>
      <c r="J541" s="185">
        <f t="shared" si="66"/>
        <v>105.87070707070707</v>
      </c>
    </row>
    <row r="542" spans="1:10" s="115" customFormat="1" ht="15" customHeight="1">
      <c r="A542" s="110"/>
      <c r="B542" s="110"/>
      <c r="C542" s="110">
        <v>3133</v>
      </c>
      <c r="D542" s="85" t="s">
        <v>1398</v>
      </c>
      <c r="E542" s="132"/>
      <c r="F542" s="132">
        <v>0</v>
      </c>
      <c r="G542" s="132"/>
      <c r="H542" s="132"/>
      <c r="I542" s="185" t="e">
        <f t="shared" si="65"/>
        <v>#DIV/0!</v>
      </c>
      <c r="J542" s="185" t="e">
        <f t="shared" si="66"/>
        <v>#DIV/0!</v>
      </c>
    </row>
    <row r="543" spans="1:10" s="115" customFormat="1" ht="15" customHeight="1">
      <c r="A543" s="110"/>
      <c r="B543" s="128">
        <v>32</v>
      </c>
      <c r="C543" s="110"/>
      <c r="D543" s="128" t="s">
        <v>1323</v>
      </c>
      <c r="E543" s="111">
        <f>SUM(E544:E547)</f>
        <v>0</v>
      </c>
      <c r="F543" s="111">
        <f t="shared" ref="F543:H543" si="71">SUM(F544:F547)</f>
        <v>0</v>
      </c>
      <c r="G543" s="111">
        <f t="shared" si="71"/>
        <v>500</v>
      </c>
      <c r="H543" s="111">
        <f t="shared" si="71"/>
        <v>427.4</v>
      </c>
      <c r="I543" s="185" t="e">
        <f t="shared" si="65"/>
        <v>#DIV/0!</v>
      </c>
      <c r="J543" s="185">
        <f t="shared" si="66"/>
        <v>85.48</v>
      </c>
    </row>
    <row r="544" spans="1:10" s="115" customFormat="1" ht="15" customHeight="1">
      <c r="A544" s="110"/>
      <c r="B544" s="110"/>
      <c r="C544" s="110">
        <v>3211</v>
      </c>
      <c r="D544" s="85" t="s">
        <v>1264</v>
      </c>
      <c r="E544" s="132"/>
      <c r="F544" s="132"/>
      <c r="G544" s="132">
        <v>500</v>
      </c>
      <c r="H544" s="132">
        <v>427.4</v>
      </c>
      <c r="I544" s="185" t="e">
        <f t="shared" si="65"/>
        <v>#DIV/0!</v>
      </c>
      <c r="J544" s="185">
        <f t="shared" si="66"/>
        <v>85.48</v>
      </c>
    </row>
    <row r="545" spans="1:10" s="115" customFormat="1" ht="15" customHeight="1">
      <c r="A545" s="110"/>
      <c r="B545" s="110"/>
      <c r="C545" s="110">
        <v>3212</v>
      </c>
      <c r="D545" s="85" t="s">
        <v>1265</v>
      </c>
      <c r="E545" s="132"/>
      <c r="F545" s="132">
        <v>0</v>
      </c>
      <c r="G545" s="132">
        <v>0</v>
      </c>
      <c r="H545" s="132"/>
      <c r="I545" s="185" t="e">
        <f t="shared" si="65"/>
        <v>#DIV/0!</v>
      </c>
      <c r="J545" s="185" t="e">
        <f t="shared" si="66"/>
        <v>#DIV/0!</v>
      </c>
    </row>
    <row r="546" spans="1:10" s="115" customFormat="1" ht="15" customHeight="1">
      <c r="A546" s="110"/>
      <c r="B546" s="110"/>
      <c r="C546" s="110">
        <v>3213</v>
      </c>
      <c r="D546" s="85" t="s">
        <v>1266</v>
      </c>
      <c r="E546" s="132"/>
      <c r="F546" s="132">
        <v>0</v>
      </c>
      <c r="G546" s="132">
        <v>0</v>
      </c>
      <c r="H546" s="132"/>
      <c r="I546" s="185" t="e">
        <f t="shared" si="65"/>
        <v>#DIV/0!</v>
      </c>
      <c r="J546" s="185" t="e">
        <f t="shared" si="66"/>
        <v>#DIV/0!</v>
      </c>
    </row>
    <row r="547" spans="1:10" s="115" customFormat="1" ht="15" customHeight="1">
      <c r="A547" s="110"/>
      <c r="B547" s="110"/>
      <c r="C547" s="110">
        <v>3221</v>
      </c>
      <c r="D547" s="85" t="s">
        <v>1267</v>
      </c>
      <c r="E547" s="132"/>
      <c r="F547" s="132">
        <v>0</v>
      </c>
      <c r="G547" s="132">
        <v>0</v>
      </c>
      <c r="H547" s="132"/>
      <c r="I547" s="185" t="e">
        <f t="shared" si="65"/>
        <v>#DIV/0!</v>
      </c>
      <c r="J547" s="185" t="e">
        <f t="shared" si="66"/>
        <v>#DIV/0!</v>
      </c>
    </row>
    <row r="548" spans="1:10" s="115" customFormat="1" ht="15" customHeight="1">
      <c r="A548" s="321" t="s">
        <v>1680</v>
      </c>
      <c r="B548" s="334"/>
      <c r="C548" s="334"/>
      <c r="D548" s="335"/>
      <c r="E548" s="205">
        <f>E549</f>
        <v>0</v>
      </c>
      <c r="F548" s="205">
        <f t="shared" ref="F548:G548" si="72">F549</f>
        <v>0</v>
      </c>
      <c r="G548" s="205">
        <f t="shared" si="72"/>
        <v>0</v>
      </c>
      <c r="H548" s="205">
        <f>H549</f>
        <v>399.82</v>
      </c>
      <c r="I548" s="170" t="e">
        <f t="shared" si="65"/>
        <v>#DIV/0!</v>
      </c>
      <c r="J548" s="170" t="e">
        <f t="shared" si="66"/>
        <v>#DIV/0!</v>
      </c>
    </row>
    <row r="549" spans="1:10" s="115" customFormat="1" ht="15" customHeight="1">
      <c r="A549" s="128">
        <v>3</v>
      </c>
      <c r="B549" s="110"/>
      <c r="C549" s="53"/>
      <c r="D549" s="53" t="s">
        <v>1358</v>
      </c>
      <c r="E549" s="111">
        <f>E550+E556</f>
        <v>0</v>
      </c>
      <c r="F549" s="111">
        <f t="shared" ref="F549:H549" si="73">F550+F556</f>
        <v>0</v>
      </c>
      <c r="G549" s="111">
        <f t="shared" si="73"/>
        <v>0</v>
      </c>
      <c r="H549" s="111">
        <f t="shared" si="73"/>
        <v>399.82</v>
      </c>
      <c r="I549" s="172" t="e">
        <f t="shared" si="65"/>
        <v>#DIV/0!</v>
      </c>
      <c r="J549" s="172" t="e">
        <f t="shared" si="66"/>
        <v>#DIV/0!</v>
      </c>
    </row>
    <row r="550" spans="1:10" s="115" customFormat="1" ht="15" customHeight="1">
      <c r="A550" s="110"/>
      <c r="B550" s="128">
        <v>31</v>
      </c>
      <c r="C550" s="53"/>
      <c r="D550" s="53" t="s">
        <v>1320</v>
      </c>
      <c r="E550" s="111">
        <f>SUM(E551:E555)</f>
        <v>0</v>
      </c>
      <c r="F550" s="111">
        <f>SUM(F551:F555)</f>
        <v>0</v>
      </c>
      <c r="G550" s="111">
        <f>SUM(G551:G555)</f>
        <v>0</v>
      </c>
      <c r="H550" s="111">
        <f>SUM(H551:H555)</f>
        <v>0</v>
      </c>
      <c r="I550" s="172" t="e">
        <f t="shared" si="65"/>
        <v>#DIV/0!</v>
      </c>
      <c r="J550" s="172" t="e">
        <f t="shared" si="66"/>
        <v>#DIV/0!</v>
      </c>
    </row>
    <row r="551" spans="1:10" s="115" customFormat="1" ht="15" customHeight="1">
      <c r="A551" s="110"/>
      <c r="B551" s="110"/>
      <c r="C551" s="110">
        <v>3111</v>
      </c>
      <c r="D551" s="85" t="s">
        <v>1397</v>
      </c>
      <c r="E551" s="132"/>
      <c r="F551" s="132"/>
      <c r="G551" s="132"/>
      <c r="H551" s="132"/>
      <c r="I551" s="185" t="e">
        <f t="shared" si="65"/>
        <v>#DIV/0!</v>
      </c>
      <c r="J551" s="185" t="e">
        <f t="shared" si="66"/>
        <v>#DIV/0!</v>
      </c>
    </row>
    <row r="552" spans="1:10" s="115" customFormat="1" ht="15" customHeight="1">
      <c r="A552" s="110"/>
      <c r="B552" s="110"/>
      <c r="C552" s="110">
        <v>3112</v>
      </c>
      <c r="D552" s="85" t="s">
        <v>1475</v>
      </c>
      <c r="E552" s="132"/>
      <c r="F552" s="132"/>
      <c r="G552" s="132"/>
      <c r="H552" s="132"/>
      <c r="I552" s="185" t="e">
        <f t="shared" si="65"/>
        <v>#DIV/0!</v>
      </c>
      <c r="J552" s="185" t="e">
        <f t="shared" si="66"/>
        <v>#DIV/0!</v>
      </c>
    </row>
    <row r="553" spans="1:10" s="115" customFormat="1" ht="15" customHeight="1">
      <c r="A553" s="110"/>
      <c r="B553" s="110"/>
      <c r="C553" s="110">
        <v>3121</v>
      </c>
      <c r="D553" s="85" t="s">
        <v>1294</v>
      </c>
      <c r="E553" s="132"/>
      <c r="F553" s="132"/>
      <c r="G553" s="132"/>
      <c r="H553" s="132"/>
      <c r="I553" s="185" t="e">
        <f t="shared" si="65"/>
        <v>#DIV/0!</v>
      </c>
      <c r="J553" s="185" t="e">
        <f t="shared" si="66"/>
        <v>#DIV/0!</v>
      </c>
    </row>
    <row r="554" spans="1:10" s="115" customFormat="1" ht="15" customHeight="1">
      <c r="A554" s="110"/>
      <c r="B554" s="110"/>
      <c r="C554" s="110">
        <v>3132</v>
      </c>
      <c r="D554" s="85" t="s">
        <v>1356</v>
      </c>
      <c r="E554" s="132"/>
      <c r="F554" s="132"/>
      <c r="G554" s="132"/>
      <c r="H554" s="132"/>
      <c r="I554" s="185" t="e">
        <f t="shared" si="65"/>
        <v>#DIV/0!</v>
      </c>
      <c r="J554" s="185" t="e">
        <f t="shared" si="66"/>
        <v>#DIV/0!</v>
      </c>
    </row>
    <row r="555" spans="1:10" s="115" customFormat="1" ht="15" customHeight="1">
      <c r="A555" s="110"/>
      <c r="B555" s="110"/>
      <c r="C555" s="110">
        <v>3133</v>
      </c>
      <c r="D555" s="85" t="s">
        <v>1398</v>
      </c>
      <c r="E555" s="132"/>
      <c r="F555" s="132">
        <v>0</v>
      </c>
      <c r="G555" s="132"/>
      <c r="H555" s="132"/>
      <c r="I555" s="185" t="e">
        <f t="shared" si="65"/>
        <v>#DIV/0!</v>
      </c>
      <c r="J555" s="185" t="e">
        <f t="shared" si="66"/>
        <v>#DIV/0!</v>
      </c>
    </row>
    <row r="556" spans="1:10" s="115" customFormat="1" ht="15" customHeight="1">
      <c r="A556" s="110"/>
      <c r="B556" s="128">
        <v>32</v>
      </c>
      <c r="C556" s="110"/>
      <c r="D556" s="128" t="s">
        <v>1323</v>
      </c>
      <c r="E556" s="111">
        <f>SUM(E557:E560)</f>
        <v>0</v>
      </c>
      <c r="F556" s="111">
        <f t="shared" ref="F556:H556" si="74">SUM(F557:F560)</f>
        <v>0</v>
      </c>
      <c r="G556" s="111">
        <f>SUM(G557:G560)</f>
        <v>0</v>
      </c>
      <c r="H556" s="111">
        <f t="shared" si="74"/>
        <v>399.82</v>
      </c>
      <c r="I556" s="185" t="e">
        <f t="shared" si="65"/>
        <v>#DIV/0!</v>
      </c>
      <c r="J556" s="185" t="e">
        <f t="shared" si="66"/>
        <v>#DIV/0!</v>
      </c>
    </row>
    <row r="557" spans="1:10" s="115" customFormat="1" ht="15" customHeight="1">
      <c r="A557" s="110"/>
      <c r="B557" s="110"/>
      <c r="C557" s="110">
        <v>3211</v>
      </c>
      <c r="D557" s="85" t="s">
        <v>1264</v>
      </c>
      <c r="E557" s="132"/>
      <c r="F557" s="132"/>
      <c r="G557" s="132"/>
      <c r="H557" s="132">
        <v>399.82</v>
      </c>
      <c r="I557" s="185" t="e">
        <f t="shared" si="65"/>
        <v>#DIV/0!</v>
      </c>
      <c r="J557" s="185" t="e">
        <f t="shared" si="66"/>
        <v>#DIV/0!</v>
      </c>
    </row>
    <row r="558" spans="1:10" s="115" customFormat="1" ht="15" customHeight="1">
      <c r="A558" s="110"/>
      <c r="B558" s="110"/>
      <c r="C558" s="110">
        <v>3212</v>
      </c>
      <c r="D558" s="85" t="s">
        <v>1265</v>
      </c>
      <c r="E558" s="132"/>
      <c r="F558" s="132">
        <v>0</v>
      </c>
      <c r="G558" s="132">
        <v>0</v>
      </c>
      <c r="H558" s="132"/>
      <c r="I558" s="185" t="e">
        <f t="shared" si="65"/>
        <v>#DIV/0!</v>
      </c>
      <c r="J558" s="185" t="e">
        <f t="shared" si="66"/>
        <v>#DIV/0!</v>
      </c>
    </row>
    <row r="559" spans="1:10" s="115" customFormat="1" ht="15" customHeight="1">
      <c r="A559" s="110"/>
      <c r="B559" s="110"/>
      <c r="C559" s="110">
        <v>3213</v>
      </c>
      <c r="D559" s="85" t="s">
        <v>1266</v>
      </c>
      <c r="E559" s="132"/>
      <c r="F559" s="132">
        <v>0</v>
      </c>
      <c r="G559" s="132">
        <v>0</v>
      </c>
      <c r="H559" s="132"/>
      <c r="I559" s="185" t="e">
        <f t="shared" si="65"/>
        <v>#DIV/0!</v>
      </c>
      <c r="J559" s="185" t="e">
        <f t="shared" si="66"/>
        <v>#DIV/0!</v>
      </c>
    </row>
    <row r="560" spans="1:10" s="115" customFormat="1" ht="15" customHeight="1">
      <c r="A560" s="110"/>
      <c r="B560" s="110"/>
      <c r="C560" s="110">
        <v>3221</v>
      </c>
      <c r="D560" s="85" t="s">
        <v>1267</v>
      </c>
      <c r="E560" s="132"/>
      <c r="F560" s="132">
        <v>0</v>
      </c>
      <c r="G560" s="132">
        <v>0</v>
      </c>
      <c r="H560" s="132"/>
      <c r="I560" s="185" t="e">
        <f t="shared" si="65"/>
        <v>#DIV/0!</v>
      </c>
      <c r="J560" s="185" t="e">
        <f t="shared" si="66"/>
        <v>#DIV/0!</v>
      </c>
    </row>
    <row r="561" spans="1:10" s="138" customFormat="1" ht="15" customHeight="1">
      <c r="A561" s="250" t="s">
        <v>1664</v>
      </c>
      <c r="B561" s="178"/>
      <c r="C561" s="178"/>
      <c r="D561" s="179"/>
      <c r="E561" s="211">
        <f>E562+E590+E618+E665+E678+E646+E674</f>
        <v>64585.25</v>
      </c>
      <c r="F561" s="211">
        <f>F562+F590+F618+F665+F678+F646+F674</f>
        <v>44735</v>
      </c>
      <c r="G561" s="211">
        <f>G562+G590+G618+G665+G678+G646+G674</f>
        <v>105831</v>
      </c>
      <c r="H561" s="211">
        <f>H562+H590+H618+H665+H678+H646+H674</f>
        <v>106086.50000000001</v>
      </c>
      <c r="I561" s="187">
        <f t="shared" si="65"/>
        <v>164.25809298562754</v>
      </c>
      <c r="J561" s="187">
        <f t="shared" si="66"/>
        <v>100.24142264553866</v>
      </c>
    </row>
    <row r="562" spans="1:10" s="115" customFormat="1" ht="15" customHeight="1">
      <c r="A562" s="313" t="s">
        <v>1671</v>
      </c>
      <c r="B562" s="326"/>
      <c r="C562" s="326"/>
      <c r="D562" s="327"/>
      <c r="E562" s="205">
        <f>E563+E583</f>
        <v>12822.820000000002</v>
      </c>
      <c r="F562" s="205">
        <f>F563+F583</f>
        <v>6090</v>
      </c>
      <c r="G562" s="205">
        <f>G563+G583</f>
        <v>7693</v>
      </c>
      <c r="H562" s="205">
        <f>H563+H583</f>
        <v>8183.2699999999995</v>
      </c>
      <c r="I562" s="170">
        <f t="shared" si="65"/>
        <v>63.818021308885243</v>
      </c>
      <c r="J562" s="170">
        <f t="shared" si="66"/>
        <v>106.37293643572079</v>
      </c>
    </row>
    <row r="563" spans="1:10" s="115" customFormat="1" ht="15" customHeight="1">
      <c r="A563" s="128">
        <v>3</v>
      </c>
      <c r="B563" s="110"/>
      <c r="C563" s="53"/>
      <c r="D563" s="53" t="s">
        <v>1358</v>
      </c>
      <c r="E563" s="111">
        <f>E564+E568+E581</f>
        <v>12822.820000000002</v>
      </c>
      <c r="F563" s="111">
        <f>F564+F568+F581</f>
        <v>6090</v>
      </c>
      <c r="G563" s="111">
        <f>G564+G568+G581</f>
        <v>7693</v>
      </c>
      <c r="H563" s="111">
        <f>H564+H568+H581</f>
        <v>8183.2699999999995</v>
      </c>
      <c r="I563" s="172">
        <f t="shared" si="65"/>
        <v>63.818021308885243</v>
      </c>
      <c r="J563" s="172">
        <f t="shared" si="66"/>
        <v>106.37293643572079</v>
      </c>
    </row>
    <row r="564" spans="1:10" s="115" customFormat="1" ht="15" customHeight="1">
      <c r="A564" s="110"/>
      <c r="B564" s="128">
        <v>31</v>
      </c>
      <c r="C564" s="53"/>
      <c r="D564" s="53" t="s">
        <v>1320</v>
      </c>
      <c r="E564" s="111">
        <f>SUM(E565:E567)</f>
        <v>12409.130000000001</v>
      </c>
      <c r="F564" s="111">
        <f>SUM(F565:F567)</f>
        <v>6090</v>
      </c>
      <c r="G564" s="111">
        <f>SUM(G565:G567)</f>
        <v>6873</v>
      </c>
      <c r="H564" s="111">
        <f>SUM(H565:H567)</f>
        <v>7360.91</v>
      </c>
      <c r="I564" s="172">
        <f t="shared" si="65"/>
        <v>59.318501780543833</v>
      </c>
      <c r="J564" s="172">
        <f t="shared" si="66"/>
        <v>107.09893787283573</v>
      </c>
    </row>
    <row r="565" spans="1:10" s="115" customFormat="1" ht="15.6" customHeight="1">
      <c r="A565" s="110"/>
      <c r="B565" s="110"/>
      <c r="C565" s="110">
        <v>3111</v>
      </c>
      <c r="D565" s="85" t="s">
        <v>1397</v>
      </c>
      <c r="E565" s="132">
        <v>10651.61</v>
      </c>
      <c r="F565" s="132">
        <v>5085</v>
      </c>
      <c r="G565" s="132">
        <v>5900</v>
      </c>
      <c r="H565" s="132">
        <v>6318.38</v>
      </c>
      <c r="I565" s="185">
        <f t="shared" si="65"/>
        <v>59.318544332734668</v>
      </c>
      <c r="J565" s="185">
        <f t="shared" si="66"/>
        <v>107.09118644067797</v>
      </c>
    </row>
    <row r="566" spans="1:10" s="115" customFormat="1" ht="15" customHeight="1">
      <c r="A566" s="110"/>
      <c r="B566" s="110"/>
      <c r="C566" s="110">
        <v>3121</v>
      </c>
      <c r="D566" s="85" t="s">
        <v>1294</v>
      </c>
      <c r="E566" s="132"/>
      <c r="F566" s="132"/>
      <c r="G566" s="132"/>
      <c r="H566" s="132"/>
      <c r="I566" s="185" t="e">
        <f t="shared" si="65"/>
        <v>#DIV/0!</v>
      </c>
      <c r="J566" s="185" t="e">
        <f t="shared" si="66"/>
        <v>#DIV/0!</v>
      </c>
    </row>
    <row r="567" spans="1:10" s="115" customFormat="1" ht="15" customHeight="1">
      <c r="A567" s="110"/>
      <c r="B567" s="110"/>
      <c r="C567" s="110">
        <v>3132</v>
      </c>
      <c r="D567" s="85" t="s">
        <v>1356</v>
      </c>
      <c r="E567" s="132">
        <v>1757.52</v>
      </c>
      <c r="F567" s="132">
        <v>1005</v>
      </c>
      <c r="G567" s="132">
        <v>973</v>
      </c>
      <c r="H567" s="132">
        <v>1042.53</v>
      </c>
      <c r="I567" s="185">
        <f t="shared" si="65"/>
        <v>59.318243889116488</v>
      </c>
      <c r="J567" s="185">
        <f t="shared" si="66"/>
        <v>107.14594039054471</v>
      </c>
    </row>
    <row r="568" spans="1:10" s="115" customFormat="1" ht="15" customHeight="1">
      <c r="A568" s="110"/>
      <c r="B568" s="128">
        <v>32</v>
      </c>
      <c r="C568" s="110"/>
      <c r="D568" s="128" t="s">
        <v>1323</v>
      </c>
      <c r="E568" s="111">
        <f>SUM(E569:E580)</f>
        <v>413.69</v>
      </c>
      <c r="F568" s="111">
        <f>SUM(F569:F580)</f>
        <v>0</v>
      </c>
      <c r="G568" s="111">
        <f>SUM(G569:G580)</f>
        <v>820</v>
      </c>
      <c r="H568" s="111">
        <f>SUM(H569:H580)</f>
        <v>822.3599999999999</v>
      </c>
      <c r="I568" s="185">
        <f t="shared" si="65"/>
        <v>198.78653097730182</v>
      </c>
      <c r="J568" s="185">
        <f t="shared" si="66"/>
        <v>100.28780487804876</v>
      </c>
    </row>
    <row r="569" spans="1:10" s="115" customFormat="1" ht="15" customHeight="1">
      <c r="A569" s="110"/>
      <c r="B569" s="110"/>
      <c r="C569" s="110">
        <v>3211</v>
      </c>
      <c r="D569" s="85" t="s">
        <v>1264</v>
      </c>
      <c r="E569" s="132">
        <v>413.69</v>
      </c>
      <c r="F569" s="132"/>
      <c r="G569" s="132">
        <v>380</v>
      </c>
      <c r="H569" s="132">
        <v>382.9</v>
      </c>
      <c r="I569" s="185">
        <f t="shared" si="65"/>
        <v>92.557228842853334</v>
      </c>
      <c r="J569" s="185">
        <f t="shared" si="66"/>
        <v>100.76315789473685</v>
      </c>
    </row>
    <row r="570" spans="1:10" s="115" customFormat="1" ht="15" customHeight="1">
      <c r="A570" s="110"/>
      <c r="B570" s="110"/>
      <c r="C570" s="110">
        <v>3212</v>
      </c>
      <c r="D570" s="85" t="s">
        <v>1265</v>
      </c>
      <c r="E570" s="132"/>
      <c r="F570" s="132">
        <v>0</v>
      </c>
      <c r="G570" s="132">
        <v>0</v>
      </c>
      <c r="H570" s="132"/>
      <c r="I570" s="185" t="e">
        <f t="shared" si="65"/>
        <v>#DIV/0!</v>
      </c>
      <c r="J570" s="185" t="e">
        <f t="shared" si="66"/>
        <v>#DIV/0!</v>
      </c>
    </row>
    <row r="571" spans="1:10" s="115" customFormat="1" ht="15" customHeight="1">
      <c r="A571" s="110"/>
      <c r="B571" s="110"/>
      <c r="C571" s="110">
        <v>3213</v>
      </c>
      <c r="D571" s="85" t="s">
        <v>1266</v>
      </c>
      <c r="E571" s="132"/>
      <c r="F571" s="132">
        <v>0</v>
      </c>
      <c r="G571" s="132">
        <v>0</v>
      </c>
      <c r="H571" s="132"/>
      <c r="I571" s="185" t="e">
        <f t="shared" si="65"/>
        <v>#DIV/0!</v>
      </c>
      <c r="J571" s="185" t="e">
        <f t="shared" si="66"/>
        <v>#DIV/0!</v>
      </c>
    </row>
    <row r="572" spans="1:10" s="115" customFormat="1" ht="15" customHeight="1">
      <c r="A572" s="110"/>
      <c r="B572" s="110"/>
      <c r="C572" s="110">
        <v>3221</v>
      </c>
      <c r="D572" s="85" t="s">
        <v>1267</v>
      </c>
      <c r="E572" s="132"/>
      <c r="F572" s="132">
        <v>0</v>
      </c>
      <c r="G572" s="132">
        <v>0</v>
      </c>
      <c r="H572" s="132"/>
      <c r="I572" s="185" t="e">
        <f t="shared" si="65"/>
        <v>#DIV/0!</v>
      </c>
      <c r="J572" s="185" t="e">
        <f t="shared" si="66"/>
        <v>#DIV/0!</v>
      </c>
    </row>
    <row r="573" spans="1:10" s="115" customFormat="1" ht="15" customHeight="1">
      <c r="A573" s="110"/>
      <c r="B573" s="110"/>
      <c r="C573" s="110">
        <v>3231</v>
      </c>
      <c r="D573" s="85" t="s">
        <v>1272</v>
      </c>
      <c r="E573" s="132"/>
      <c r="F573" s="132">
        <v>0</v>
      </c>
      <c r="G573" s="132">
        <v>0</v>
      </c>
      <c r="H573" s="132"/>
      <c r="I573" s="185" t="e">
        <f t="shared" si="65"/>
        <v>#DIV/0!</v>
      </c>
      <c r="J573" s="185" t="e">
        <f t="shared" si="66"/>
        <v>#DIV/0!</v>
      </c>
    </row>
    <row r="574" spans="1:10" s="115" customFormat="1" ht="15" customHeight="1">
      <c r="A574" s="110"/>
      <c r="B574" s="110"/>
      <c r="C574" s="110">
        <v>3233</v>
      </c>
      <c r="D574" s="85" t="s">
        <v>1274</v>
      </c>
      <c r="E574" s="132"/>
      <c r="F574" s="132">
        <v>0</v>
      </c>
      <c r="G574" s="132">
        <v>0</v>
      </c>
      <c r="H574" s="132"/>
      <c r="I574" s="185" t="e">
        <f t="shared" si="65"/>
        <v>#DIV/0!</v>
      </c>
      <c r="J574" s="185" t="e">
        <f t="shared" si="66"/>
        <v>#DIV/0!</v>
      </c>
    </row>
    <row r="575" spans="1:10" s="115" customFormat="1" ht="15" customHeight="1">
      <c r="A575" s="110"/>
      <c r="B575" s="110"/>
      <c r="C575" s="110">
        <v>3235</v>
      </c>
      <c r="D575" s="85" t="s">
        <v>1276</v>
      </c>
      <c r="E575" s="132"/>
      <c r="F575" s="132">
        <v>0</v>
      </c>
      <c r="G575" s="132">
        <v>0</v>
      </c>
      <c r="H575" s="132"/>
      <c r="I575" s="185" t="e">
        <f t="shared" si="65"/>
        <v>#DIV/0!</v>
      </c>
      <c r="J575" s="185" t="e">
        <f t="shared" si="66"/>
        <v>#DIV/0!</v>
      </c>
    </row>
    <row r="576" spans="1:10" s="115" customFormat="1" ht="15" customHeight="1">
      <c r="A576" s="110"/>
      <c r="B576" s="110"/>
      <c r="C576" s="110">
        <v>3237</v>
      </c>
      <c r="D576" s="85" t="s">
        <v>1278</v>
      </c>
      <c r="E576" s="132"/>
      <c r="F576" s="132">
        <v>0</v>
      </c>
      <c r="G576" s="132">
        <v>0</v>
      </c>
      <c r="H576" s="132"/>
      <c r="I576" s="185" t="e">
        <f t="shared" si="65"/>
        <v>#DIV/0!</v>
      </c>
      <c r="J576" s="185" t="e">
        <f t="shared" si="66"/>
        <v>#DIV/0!</v>
      </c>
    </row>
    <row r="577" spans="1:10" s="115" customFormat="1" ht="15" customHeight="1">
      <c r="A577" s="110"/>
      <c r="B577" s="110"/>
      <c r="C577" s="110">
        <v>3238</v>
      </c>
      <c r="D577" s="85" t="s">
        <v>1279</v>
      </c>
      <c r="E577" s="132"/>
      <c r="F577" s="132"/>
      <c r="G577" s="132"/>
      <c r="H577" s="132"/>
      <c r="I577" s="185" t="e">
        <f t="shared" si="65"/>
        <v>#DIV/0!</v>
      </c>
      <c r="J577" s="185" t="e">
        <f t="shared" si="66"/>
        <v>#DIV/0!</v>
      </c>
    </row>
    <row r="578" spans="1:10" s="115" customFormat="1" ht="15" customHeight="1">
      <c r="A578" s="110"/>
      <c r="B578" s="110"/>
      <c r="C578" s="110">
        <v>3239</v>
      </c>
      <c r="D578" s="85" t="s">
        <v>1280</v>
      </c>
      <c r="E578" s="132"/>
      <c r="F578" s="132">
        <v>0</v>
      </c>
      <c r="G578" s="132">
        <v>0</v>
      </c>
      <c r="H578" s="132"/>
      <c r="I578" s="185" t="e">
        <f t="shared" si="65"/>
        <v>#DIV/0!</v>
      </c>
      <c r="J578" s="185" t="e">
        <f t="shared" si="66"/>
        <v>#DIV/0!</v>
      </c>
    </row>
    <row r="579" spans="1:10" s="115" customFormat="1" ht="15" customHeight="1">
      <c r="A579" s="110"/>
      <c r="B579" s="110"/>
      <c r="C579" s="110">
        <v>3293</v>
      </c>
      <c r="D579" s="85" t="s">
        <v>1298</v>
      </c>
      <c r="E579" s="132"/>
      <c r="F579" s="132">
        <v>0</v>
      </c>
      <c r="G579" s="132">
        <v>440</v>
      </c>
      <c r="H579" s="132">
        <v>439.46</v>
      </c>
      <c r="I579" s="185" t="e">
        <f t="shared" si="65"/>
        <v>#DIV/0!</v>
      </c>
      <c r="J579" s="185">
        <f t="shared" si="66"/>
        <v>99.877272727272725</v>
      </c>
    </row>
    <row r="580" spans="1:10" s="115" customFormat="1" ht="15" customHeight="1">
      <c r="A580" s="110"/>
      <c r="B580" s="110"/>
      <c r="C580" s="110">
        <v>3295</v>
      </c>
      <c r="D580" s="85" t="s">
        <v>1284</v>
      </c>
      <c r="E580" s="132"/>
      <c r="F580" s="132">
        <v>0</v>
      </c>
      <c r="G580" s="132">
        <v>0</v>
      </c>
      <c r="H580" s="132"/>
      <c r="I580" s="185" t="e">
        <f t="shared" si="65"/>
        <v>#DIV/0!</v>
      </c>
      <c r="J580" s="185" t="e">
        <f t="shared" si="66"/>
        <v>#DIV/0!</v>
      </c>
    </row>
    <row r="581" spans="1:10" s="115" customFormat="1" ht="15" customHeight="1">
      <c r="A581" s="110"/>
      <c r="B581" s="128">
        <v>34</v>
      </c>
      <c r="C581" s="110"/>
      <c r="D581" s="128" t="s">
        <v>1343</v>
      </c>
      <c r="E581" s="111">
        <f>E582</f>
        <v>0</v>
      </c>
      <c r="F581" s="111">
        <f>F582</f>
        <v>0</v>
      </c>
      <c r="G581" s="111">
        <f>G582</f>
        <v>0</v>
      </c>
      <c r="H581" s="111">
        <f>H582</f>
        <v>0</v>
      </c>
      <c r="I581" s="185" t="e">
        <f t="shared" si="65"/>
        <v>#DIV/0!</v>
      </c>
      <c r="J581" s="185" t="e">
        <f t="shared" si="66"/>
        <v>#DIV/0!</v>
      </c>
    </row>
    <row r="582" spans="1:10" s="115" customFormat="1" ht="19.5" customHeight="1">
      <c r="A582" s="110"/>
      <c r="B582" s="110"/>
      <c r="C582" s="110">
        <v>3432</v>
      </c>
      <c r="D582" s="175" t="s">
        <v>1299</v>
      </c>
      <c r="E582" s="132"/>
      <c r="F582" s="132">
        <v>0</v>
      </c>
      <c r="G582" s="132">
        <v>0</v>
      </c>
      <c r="H582" s="132"/>
      <c r="I582" s="185" t="e">
        <f t="shared" ref="I582:I645" si="75">H582/E582*100</f>
        <v>#DIV/0!</v>
      </c>
      <c r="J582" s="185" t="e">
        <f t="shared" ref="J582:J645" si="76">H582/G582*100</f>
        <v>#DIV/0!</v>
      </c>
    </row>
    <row r="583" spans="1:10" s="115" customFormat="1" ht="19.5" customHeight="1">
      <c r="A583" s="128">
        <v>4</v>
      </c>
      <c r="B583" s="110"/>
      <c r="C583" s="110"/>
      <c r="D583" s="128" t="s">
        <v>1345</v>
      </c>
      <c r="E583" s="111">
        <f>E584+E586</f>
        <v>0</v>
      </c>
      <c r="F583" s="111">
        <f>F584+F586</f>
        <v>0</v>
      </c>
      <c r="G583" s="111">
        <f>G584+G586</f>
        <v>0</v>
      </c>
      <c r="H583" s="111">
        <f>H584+H586</f>
        <v>0</v>
      </c>
      <c r="I583" s="185" t="e">
        <f t="shared" si="75"/>
        <v>#DIV/0!</v>
      </c>
      <c r="J583" s="185" t="e">
        <f t="shared" si="76"/>
        <v>#DIV/0!</v>
      </c>
    </row>
    <row r="584" spans="1:10" s="115" customFormat="1" ht="19.5" customHeight="1">
      <c r="A584" s="110"/>
      <c r="B584" s="128">
        <v>41</v>
      </c>
      <c r="C584" s="110"/>
      <c r="D584" s="128" t="s">
        <v>1355</v>
      </c>
      <c r="E584" s="111">
        <f>E585</f>
        <v>0</v>
      </c>
      <c r="F584" s="111">
        <f>F585</f>
        <v>0</v>
      </c>
      <c r="G584" s="111">
        <f>G585</f>
        <v>0</v>
      </c>
      <c r="H584" s="111">
        <f>H585</f>
        <v>0</v>
      </c>
      <c r="I584" s="185" t="e">
        <f t="shared" si="75"/>
        <v>#DIV/0!</v>
      </c>
      <c r="J584" s="185" t="e">
        <f t="shared" si="76"/>
        <v>#DIV/0!</v>
      </c>
    </row>
    <row r="585" spans="1:10" s="115" customFormat="1" ht="17.25" customHeight="1">
      <c r="A585" s="110"/>
      <c r="B585" s="110"/>
      <c r="C585" s="110">
        <v>4123</v>
      </c>
      <c r="D585" s="175" t="s">
        <v>1310</v>
      </c>
      <c r="E585" s="132"/>
      <c r="F585" s="132">
        <v>0</v>
      </c>
      <c r="G585" s="132">
        <v>0</v>
      </c>
      <c r="H585" s="132"/>
      <c r="I585" s="185" t="e">
        <f t="shared" si="75"/>
        <v>#DIV/0!</v>
      </c>
      <c r="J585" s="185" t="e">
        <f t="shared" si="76"/>
        <v>#DIV/0!</v>
      </c>
    </row>
    <row r="586" spans="1:10" s="115" customFormat="1" ht="17.25" customHeight="1">
      <c r="A586" s="110"/>
      <c r="B586" s="128">
        <v>42</v>
      </c>
      <c r="C586" s="110"/>
      <c r="D586" s="128" t="s">
        <v>1346</v>
      </c>
      <c r="E586" s="111">
        <f>SUM(E587:E589)</f>
        <v>0</v>
      </c>
      <c r="F586" s="111">
        <f>SUM(F587:F589)</f>
        <v>0</v>
      </c>
      <c r="G586" s="111">
        <f>SUM(G587:G589)</f>
        <v>0</v>
      </c>
      <c r="H586" s="111">
        <f>SUM(H587:H589)</f>
        <v>0</v>
      </c>
      <c r="I586" s="185" t="e">
        <f t="shared" si="75"/>
        <v>#DIV/0!</v>
      </c>
      <c r="J586" s="185" t="e">
        <f t="shared" si="76"/>
        <v>#DIV/0!</v>
      </c>
    </row>
    <row r="587" spans="1:10" s="115" customFormat="1" ht="15" customHeight="1">
      <c r="A587" s="110"/>
      <c r="B587" s="110"/>
      <c r="C587" s="110">
        <v>4221</v>
      </c>
      <c r="D587" s="85" t="s">
        <v>1287</v>
      </c>
      <c r="E587" s="132"/>
      <c r="F587" s="132">
        <v>0</v>
      </c>
      <c r="G587" s="132">
        <v>0</v>
      </c>
      <c r="H587" s="132"/>
      <c r="I587" s="185" t="e">
        <f t="shared" si="75"/>
        <v>#DIV/0!</v>
      </c>
      <c r="J587" s="185" t="e">
        <f t="shared" si="76"/>
        <v>#DIV/0!</v>
      </c>
    </row>
    <row r="588" spans="1:10" s="115" customFormat="1" ht="15" customHeight="1">
      <c r="A588" s="110"/>
      <c r="B588" s="110"/>
      <c r="C588" s="110">
        <v>4227</v>
      </c>
      <c r="D588" s="85" t="s">
        <v>1593</v>
      </c>
      <c r="E588" s="132"/>
      <c r="F588" s="132">
        <v>0</v>
      </c>
      <c r="G588" s="132">
        <v>0</v>
      </c>
      <c r="H588" s="132"/>
      <c r="I588" s="185" t="e">
        <f t="shared" si="75"/>
        <v>#DIV/0!</v>
      </c>
      <c r="J588" s="185" t="e">
        <f t="shared" si="76"/>
        <v>#DIV/0!</v>
      </c>
    </row>
    <row r="589" spans="1:10" s="115" customFormat="1" ht="15" customHeight="1">
      <c r="A589" s="110"/>
      <c r="B589" s="110"/>
      <c r="C589" s="110">
        <v>4262</v>
      </c>
      <c r="D589" s="85" t="s">
        <v>1498</v>
      </c>
      <c r="E589" s="132"/>
      <c r="F589" s="132"/>
      <c r="G589" s="132"/>
      <c r="H589" s="132"/>
      <c r="I589" s="185" t="e">
        <f t="shared" si="75"/>
        <v>#DIV/0!</v>
      </c>
      <c r="J589" s="185" t="e">
        <f t="shared" si="76"/>
        <v>#DIV/0!</v>
      </c>
    </row>
    <row r="590" spans="1:10" s="115" customFormat="1" ht="15" customHeight="1">
      <c r="A590" s="313" t="s">
        <v>1743</v>
      </c>
      <c r="B590" s="326"/>
      <c r="C590" s="326"/>
      <c r="D590" s="327"/>
      <c r="E590" s="205">
        <f>E591+E611</f>
        <v>45187.619999999995</v>
      </c>
      <c r="F590" s="205">
        <f>F591+F611</f>
        <v>25205</v>
      </c>
      <c r="G590" s="205">
        <f>G591+G611</f>
        <v>88928</v>
      </c>
      <c r="H590" s="205">
        <f>H591+H611</f>
        <v>88928.63</v>
      </c>
      <c r="I590" s="170">
        <f t="shared" si="75"/>
        <v>196.79865857064394</v>
      </c>
      <c r="J590" s="170">
        <f t="shared" si="76"/>
        <v>100.00070843828716</v>
      </c>
    </row>
    <row r="591" spans="1:10" s="115" customFormat="1" ht="15" customHeight="1">
      <c r="A591" s="128">
        <v>3</v>
      </c>
      <c r="B591" s="110"/>
      <c r="C591" s="53"/>
      <c r="D591" s="53" t="s">
        <v>1358</v>
      </c>
      <c r="E591" s="111">
        <f>E592+E596+E609</f>
        <v>45187.619999999995</v>
      </c>
      <c r="F591" s="111">
        <f>F592+F596+F609</f>
        <v>25205</v>
      </c>
      <c r="G591" s="111">
        <f>G592+G596+G609</f>
        <v>88928</v>
      </c>
      <c r="H591" s="111">
        <f>H592+H596+H609</f>
        <v>88928.63</v>
      </c>
      <c r="I591" s="172">
        <f t="shared" si="75"/>
        <v>196.79865857064394</v>
      </c>
      <c r="J591" s="172">
        <f t="shared" si="76"/>
        <v>100.00070843828716</v>
      </c>
    </row>
    <row r="592" spans="1:10" s="115" customFormat="1" ht="15" customHeight="1">
      <c r="A592" s="110"/>
      <c r="B592" s="128">
        <v>31</v>
      </c>
      <c r="C592" s="53"/>
      <c r="D592" s="53" t="s">
        <v>1320</v>
      </c>
      <c r="E592" s="111">
        <f>SUM(E593:E595)</f>
        <v>36033.03</v>
      </c>
      <c r="F592" s="111">
        <f>SUM(F593:F595)</f>
        <v>22550</v>
      </c>
      <c r="G592" s="111">
        <f>SUM(G593:G595)</f>
        <v>80580</v>
      </c>
      <c r="H592" s="111">
        <f>SUM(H593:H595)</f>
        <v>80580.06</v>
      </c>
      <c r="I592" s="172">
        <f t="shared" si="75"/>
        <v>223.62832101546832</v>
      </c>
      <c r="J592" s="172">
        <f t="shared" si="76"/>
        <v>100.00007446016382</v>
      </c>
    </row>
    <row r="593" spans="1:10" s="115" customFormat="1" ht="15.6" customHeight="1">
      <c r="A593" s="110"/>
      <c r="B593" s="110"/>
      <c r="C593" s="110">
        <v>3111</v>
      </c>
      <c r="D593" s="85" t="s">
        <v>1397</v>
      </c>
      <c r="E593" s="132">
        <v>30644.44</v>
      </c>
      <c r="F593" s="132">
        <v>18200</v>
      </c>
      <c r="G593" s="132">
        <v>68910</v>
      </c>
      <c r="H593" s="132">
        <v>68909.83</v>
      </c>
      <c r="I593" s="185">
        <f t="shared" si="75"/>
        <v>224.86894849440878</v>
      </c>
      <c r="J593" s="185">
        <f t="shared" si="76"/>
        <v>99.999753301407637</v>
      </c>
    </row>
    <row r="594" spans="1:10" s="115" customFormat="1" ht="15" customHeight="1">
      <c r="A594" s="110"/>
      <c r="B594" s="110"/>
      <c r="C594" s="110">
        <v>3121</v>
      </c>
      <c r="D594" s="85" t="s">
        <v>1294</v>
      </c>
      <c r="E594" s="132">
        <v>332.26</v>
      </c>
      <c r="F594" s="132">
        <v>750</v>
      </c>
      <c r="G594" s="132">
        <v>300</v>
      </c>
      <c r="H594" s="132">
        <v>300</v>
      </c>
      <c r="I594" s="185">
        <f t="shared" si="75"/>
        <v>90.290736170468904</v>
      </c>
      <c r="J594" s="185">
        <f t="shared" si="76"/>
        <v>100</v>
      </c>
    </row>
    <row r="595" spans="1:10" s="115" customFormat="1" ht="15" customHeight="1">
      <c r="A595" s="110"/>
      <c r="B595" s="110"/>
      <c r="C595" s="110">
        <v>3132</v>
      </c>
      <c r="D595" s="85" t="s">
        <v>1356</v>
      </c>
      <c r="E595" s="132">
        <v>5056.33</v>
      </c>
      <c r="F595" s="132">
        <v>3600</v>
      </c>
      <c r="G595" s="132">
        <v>11370</v>
      </c>
      <c r="H595" s="132">
        <v>11370.23</v>
      </c>
      <c r="I595" s="185">
        <f t="shared" si="75"/>
        <v>224.87120104898219</v>
      </c>
      <c r="J595" s="185">
        <f t="shared" si="76"/>
        <v>100.00202286719437</v>
      </c>
    </row>
    <row r="596" spans="1:10" s="115" customFormat="1" ht="15" customHeight="1">
      <c r="A596" s="110"/>
      <c r="B596" s="128">
        <v>32</v>
      </c>
      <c r="C596" s="110"/>
      <c r="D596" s="128" t="s">
        <v>1323</v>
      </c>
      <c r="E596" s="111">
        <f>SUM(E597:E608)</f>
        <v>9154.59</v>
      </c>
      <c r="F596" s="111">
        <f>SUM(F597:F608)</f>
        <v>2655</v>
      </c>
      <c r="G596" s="111">
        <f>SUM(G597:G608)</f>
        <v>8348</v>
      </c>
      <c r="H596" s="111">
        <f>SUM(H597:H608)</f>
        <v>8348.57</v>
      </c>
      <c r="I596" s="185">
        <f t="shared" si="75"/>
        <v>91.195454957567733</v>
      </c>
      <c r="J596" s="185">
        <f t="shared" si="76"/>
        <v>100.00682798275035</v>
      </c>
    </row>
    <row r="597" spans="1:10" s="115" customFormat="1" ht="15" customHeight="1">
      <c r="A597" s="110"/>
      <c r="B597" s="110"/>
      <c r="C597" s="110">
        <v>3211</v>
      </c>
      <c r="D597" s="85" t="s">
        <v>1264</v>
      </c>
      <c r="E597" s="132">
        <v>4565.24</v>
      </c>
      <c r="F597" s="132">
        <v>2655</v>
      </c>
      <c r="G597" s="132">
        <v>8028</v>
      </c>
      <c r="H597" s="132">
        <v>8028.57</v>
      </c>
      <c r="I597" s="185">
        <f t="shared" si="75"/>
        <v>175.8630433449282</v>
      </c>
      <c r="J597" s="185">
        <f t="shared" si="76"/>
        <v>100.00710014947683</v>
      </c>
    </row>
    <row r="598" spans="1:10" s="115" customFormat="1" ht="15" customHeight="1">
      <c r="A598" s="110"/>
      <c r="B598" s="110"/>
      <c r="C598" s="110">
        <v>3212</v>
      </c>
      <c r="D598" s="85" t="s">
        <v>1265</v>
      </c>
      <c r="E598" s="132"/>
      <c r="F598" s="132">
        <v>0</v>
      </c>
      <c r="G598" s="132">
        <v>0</v>
      </c>
      <c r="H598" s="132"/>
      <c r="I598" s="185" t="e">
        <f t="shared" si="75"/>
        <v>#DIV/0!</v>
      </c>
      <c r="J598" s="185" t="e">
        <f t="shared" si="76"/>
        <v>#DIV/0!</v>
      </c>
    </row>
    <row r="599" spans="1:10" s="115" customFormat="1" ht="15" customHeight="1">
      <c r="A599" s="110"/>
      <c r="B599" s="110"/>
      <c r="C599" s="110">
        <v>3213</v>
      </c>
      <c r="D599" s="85" t="s">
        <v>1266</v>
      </c>
      <c r="E599" s="132"/>
      <c r="F599" s="132">
        <v>0</v>
      </c>
      <c r="G599" s="132">
        <v>320</v>
      </c>
      <c r="H599" s="132">
        <v>320</v>
      </c>
      <c r="I599" s="185" t="e">
        <f t="shared" si="75"/>
        <v>#DIV/0!</v>
      </c>
      <c r="J599" s="185">
        <f t="shared" si="76"/>
        <v>100</v>
      </c>
    </row>
    <row r="600" spans="1:10" s="115" customFormat="1" ht="15" customHeight="1">
      <c r="A600" s="110"/>
      <c r="B600" s="110"/>
      <c r="C600" s="110">
        <v>3221</v>
      </c>
      <c r="D600" s="85" t="s">
        <v>1267</v>
      </c>
      <c r="E600" s="132"/>
      <c r="F600" s="132">
        <v>0</v>
      </c>
      <c r="G600" s="132">
        <v>0</v>
      </c>
      <c r="H600" s="132"/>
      <c r="I600" s="185" t="e">
        <f t="shared" si="75"/>
        <v>#DIV/0!</v>
      </c>
      <c r="J600" s="185" t="e">
        <f t="shared" si="76"/>
        <v>#DIV/0!</v>
      </c>
    </row>
    <row r="601" spans="1:10" s="115" customFormat="1" ht="15" customHeight="1">
      <c r="A601" s="110"/>
      <c r="B601" s="110"/>
      <c r="C601" s="110">
        <v>3231</v>
      </c>
      <c r="D601" s="85" t="s">
        <v>1272</v>
      </c>
      <c r="E601" s="132">
        <v>630.87</v>
      </c>
      <c r="F601" s="132">
        <v>0</v>
      </c>
      <c r="G601" s="132">
        <v>0</v>
      </c>
      <c r="H601" s="132"/>
      <c r="I601" s="185">
        <f t="shared" si="75"/>
        <v>0</v>
      </c>
      <c r="J601" s="185" t="e">
        <f t="shared" si="76"/>
        <v>#DIV/0!</v>
      </c>
    </row>
    <row r="602" spans="1:10" s="115" customFormat="1" ht="15" customHeight="1">
      <c r="A602" s="110"/>
      <c r="B602" s="110"/>
      <c r="C602" s="110">
        <v>3233</v>
      </c>
      <c r="D602" s="85" t="s">
        <v>1274</v>
      </c>
      <c r="E602" s="132">
        <v>3958.48</v>
      </c>
      <c r="F602" s="132">
        <v>0</v>
      </c>
      <c r="G602" s="132">
        <v>0</v>
      </c>
      <c r="H602" s="132"/>
      <c r="I602" s="185">
        <f t="shared" si="75"/>
        <v>0</v>
      </c>
      <c r="J602" s="185" t="e">
        <f t="shared" si="76"/>
        <v>#DIV/0!</v>
      </c>
    </row>
    <row r="603" spans="1:10" s="115" customFormat="1" ht="15" customHeight="1">
      <c r="A603" s="110"/>
      <c r="B603" s="110"/>
      <c r="C603" s="110">
        <v>3235</v>
      </c>
      <c r="D603" s="85" t="s">
        <v>1276</v>
      </c>
      <c r="E603" s="132"/>
      <c r="F603" s="132">
        <v>0</v>
      </c>
      <c r="G603" s="132">
        <v>0</v>
      </c>
      <c r="H603" s="132"/>
      <c r="I603" s="185" t="e">
        <f t="shared" si="75"/>
        <v>#DIV/0!</v>
      </c>
      <c r="J603" s="185" t="e">
        <f t="shared" si="76"/>
        <v>#DIV/0!</v>
      </c>
    </row>
    <row r="604" spans="1:10" s="115" customFormat="1" ht="15" customHeight="1">
      <c r="A604" s="110"/>
      <c r="B604" s="110"/>
      <c r="C604" s="110">
        <v>3237</v>
      </c>
      <c r="D604" s="85" t="s">
        <v>1278</v>
      </c>
      <c r="E604" s="132"/>
      <c r="F604" s="132">
        <v>0</v>
      </c>
      <c r="G604" s="132">
        <v>0</v>
      </c>
      <c r="H604" s="132"/>
      <c r="I604" s="185" t="e">
        <f t="shared" si="75"/>
        <v>#DIV/0!</v>
      </c>
      <c r="J604" s="185" t="e">
        <f t="shared" si="76"/>
        <v>#DIV/0!</v>
      </c>
    </row>
    <row r="605" spans="1:10" s="115" customFormat="1" ht="15" customHeight="1">
      <c r="A605" s="110"/>
      <c r="B605" s="110"/>
      <c r="C605" s="110">
        <v>3238</v>
      </c>
      <c r="D605" s="85" t="s">
        <v>1279</v>
      </c>
      <c r="E605" s="132"/>
      <c r="F605" s="132"/>
      <c r="G605" s="132"/>
      <c r="H605" s="132"/>
      <c r="I605" s="185" t="e">
        <f t="shared" si="75"/>
        <v>#DIV/0!</v>
      </c>
      <c r="J605" s="185" t="e">
        <f t="shared" si="76"/>
        <v>#DIV/0!</v>
      </c>
    </row>
    <row r="606" spans="1:10" s="115" customFormat="1" ht="15" customHeight="1">
      <c r="A606" s="110"/>
      <c r="B606" s="110"/>
      <c r="C606" s="110">
        <v>3239</v>
      </c>
      <c r="D606" s="85" t="s">
        <v>1280</v>
      </c>
      <c r="E606" s="132"/>
      <c r="F606" s="132">
        <v>0</v>
      </c>
      <c r="G606" s="132">
        <v>0</v>
      </c>
      <c r="H606" s="132"/>
      <c r="I606" s="185" t="e">
        <f t="shared" si="75"/>
        <v>#DIV/0!</v>
      </c>
      <c r="J606" s="185" t="e">
        <f t="shared" si="76"/>
        <v>#DIV/0!</v>
      </c>
    </row>
    <row r="607" spans="1:10" s="115" customFormat="1" ht="15" customHeight="1">
      <c r="A607" s="110"/>
      <c r="B607" s="110"/>
      <c r="C607" s="110">
        <v>3293</v>
      </c>
      <c r="D607" s="85" t="s">
        <v>1298</v>
      </c>
      <c r="E607" s="132"/>
      <c r="F607" s="132">
        <v>0</v>
      </c>
      <c r="G607" s="132">
        <v>0</v>
      </c>
      <c r="H607" s="132"/>
      <c r="I607" s="185" t="e">
        <f t="shared" si="75"/>
        <v>#DIV/0!</v>
      </c>
      <c r="J607" s="185" t="e">
        <f t="shared" si="76"/>
        <v>#DIV/0!</v>
      </c>
    </row>
    <row r="608" spans="1:10" s="115" customFormat="1" ht="15" customHeight="1">
      <c r="A608" s="110"/>
      <c r="B608" s="110"/>
      <c r="C608" s="110">
        <v>3295</v>
      </c>
      <c r="D608" s="85" t="s">
        <v>1284</v>
      </c>
      <c r="E608" s="132"/>
      <c r="F608" s="132">
        <v>0</v>
      </c>
      <c r="G608" s="132">
        <v>0</v>
      </c>
      <c r="H608" s="132"/>
      <c r="I608" s="185" t="e">
        <f t="shared" si="75"/>
        <v>#DIV/0!</v>
      </c>
      <c r="J608" s="185" t="e">
        <f t="shared" si="76"/>
        <v>#DIV/0!</v>
      </c>
    </row>
    <row r="609" spans="1:10" s="115" customFormat="1" ht="15" customHeight="1">
      <c r="A609" s="110"/>
      <c r="B609" s="128">
        <v>34</v>
      </c>
      <c r="C609" s="110"/>
      <c r="D609" s="128" t="s">
        <v>1343</v>
      </c>
      <c r="E609" s="111">
        <f>E610</f>
        <v>0</v>
      </c>
      <c r="F609" s="111">
        <f>F610</f>
        <v>0</v>
      </c>
      <c r="G609" s="111">
        <f>G610</f>
        <v>0</v>
      </c>
      <c r="H609" s="111">
        <f>H610</f>
        <v>0</v>
      </c>
      <c r="I609" s="185" t="e">
        <f t="shared" si="75"/>
        <v>#DIV/0!</v>
      </c>
      <c r="J609" s="185" t="e">
        <f t="shared" si="76"/>
        <v>#DIV/0!</v>
      </c>
    </row>
    <row r="610" spans="1:10" s="115" customFormat="1" ht="19.5" customHeight="1">
      <c r="A610" s="110"/>
      <c r="B610" s="110"/>
      <c r="C610" s="110">
        <v>3432</v>
      </c>
      <c r="D610" s="175" t="s">
        <v>1299</v>
      </c>
      <c r="E610" s="132"/>
      <c r="F610" s="132">
        <v>0</v>
      </c>
      <c r="G610" s="132">
        <v>0</v>
      </c>
      <c r="H610" s="132"/>
      <c r="I610" s="185" t="e">
        <f t="shared" si="75"/>
        <v>#DIV/0!</v>
      </c>
      <c r="J610" s="185" t="e">
        <f t="shared" si="76"/>
        <v>#DIV/0!</v>
      </c>
    </row>
    <row r="611" spans="1:10" s="115" customFormat="1" ht="19.5" customHeight="1">
      <c r="A611" s="128">
        <v>4</v>
      </c>
      <c r="B611" s="110"/>
      <c r="C611" s="110"/>
      <c r="D611" s="128" t="s">
        <v>1345</v>
      </c>
      <c r="E611" s="111">
        <f>E612+E614</f>
        <v>0</v>
      </c>
      <c r="F611" s="111">
        <f>F612+F614</f>
        <v>0</v>
      </c>
      <c r="G611" s="111">
        <f>G612+G614</f>
        <v>0</v>
      </c>
      <c r="H611" s="111">
        <f>H612+H614</f>
        <v>0</v>
      </c>
      <c r="I611" s="185" t="e">
        <f t="shared" si="75"/>
        <v>#DIV/0!</v>
      </c>
      <c r="J611" s="185" t="e">
        <f t="shared" si="76"/>
        <v>#DIV/0!</v>
      </c>
    </row>
    <row r="612" spans="1:10" s="115" customFormat="1" ht="19.5" customHeight="1">
      <c r="A612" s="110"/>
      <c r="B612" s="128">
        <v>41</v>
      </c>
      <c r="C612" s="110"/>
      <c r="D612" s="128" t="s">
        <v>1355</v>
      </c>
      <c r="E612" s="111">
        <f>E613</f>
        <v>0</v>
      </c>
      <c r="F612" s="111">
        <f>F613</f>
        <v>0</v>
      </c>
      <c r="G612" s="111">
        <f>G613</f>
        <v>0</v>
      </c>
      <c r="H612" s="111">
        <f>H613</f>
        <v>0</v>
      </c>
      <c r="I612" s="185" t="e">
        <f t="shared" si="75"/>
        <v>#DIV/0!</v>
      </c>
      <c r="J612" s="185" t="e">
        <f t="shared" si="76"/>
        <v>#DIV/0!</v>
      </c>
    </row>
    <row r="613" spans="1:10" s="115" customFormat="1" ht="17.25" customHeight="1">
      <c r="A613" s="110"/>
      <c r="B613" s="110"/>
      <c r="C613" s="110">
        <v>4123</v>
      </c>
      <c r="D613" s="175">
        <f>60232+1609</f>
        <v>61841</v>
      </c>
      <c r="E613" s="132"/>
      <c r="F613" s="132">
        <v>0</v>
      </c>
      <c r="G613" s="132">
        <v>0</v>
      </c>
      <c r="H613" s="132"/>
      <c r="I613" s="185" t="e">
        <f t="shared" si="75"/>
        <v>#DIV/0!</v>
      </c>
      <c r="J613" s="185" t="e">
        <f t="shared" si="76"/>
        <v>#DIV/0!</v>
      </c>
    </row>
    <row r="614" spans="1:10" s="115" customFormat="1" ht="17.25" customHeight="1">
      <c r="A614" s="110"/>
      <c r="B614" s="128">
        <v>42</v>
      </c>
      <c r="C614" s="110"/>
      <c r="D614" s="128" t="s">
        <v>1346</v>
      </c>
      <c r="E614" s="111">
        <f>SUM(E615:E617)</f>
        <v>0</v>
      </c>
      <c r="F614" s="111">
        <f>SUM(F615:F617)</f>
        <v>0</v>
      </c>
      <c r="G614" s="111">
        <f>SUM(G615:G617)</f>
        <v>0</v>
      </c>
      <c r="H614" s="111">
        <f>SUM(H615:H617)</f>
        <v>0</v>
      </c>
      <c r="I614" s="185" t="e">
        <f t="shared" si="75"/>
        <v>#DIV/0!</v>
      </c>
      <c r="J614" s="185" t="e">
        <f t="shared" si="76"/>
        <v>#DIV/0!</v>
      </c>
    </row>
    <row r="615" spans="1:10" s="115" customFormat="1" ht="15" customHeight="1">
      <c r="A615" s="110"/>
      <c r="B615" s="110"/>
      <c r="C615" s="110">
        <v>4221</v>
      </c>
      <c r="D615" s="85" t="s">
        <v>1287</v>
      </c>
      <c r="E615" s="132"/>
      <c r="F615" s="132">
        <v>0</v>
      </c>
      <c r="G615" s="132">
        <v>0</v>
      </c>
      <c r="H615" s="132"/>
      <c r="I615" s="185" t="e">
        <f t="shared" si="75"/>
        <v>#DIV/0!</v>
      </c>
      <c r="J615" s="185" t="e">
        <f t="shared" si="76"/>
        <v>#DIV/0!</v>
      </c>
    </row>
    <row r="616" spans="1:10" s="115" customFormat="1" ht="15" customHeight="1">
      <c r="A616" s="110"/>
      <c r="B616" s="110"/>
      <c r="C616" s="110">
        <v>4227</v>
      </c>
      <c r="D616" s="85" t="s">
        <v>1593</v>
      </c>
      <c r="E616" s="132"/>
      <c r="F616" s="132">
        <v>0</v>
      </c>
      <c r="G616" s="132">
        <v>0</v>
      </c>
      <c r="H616" s="132"/>
      <c r="I616" s="185" t="e">
        <f t="shared" si="75"/>
        <v>#DIV/0!</v>
      </c>
      <c r="J616" s="185" t="e">
        <f t="shared" si="76"/>
        <v>#DIV/0!</v>
      </c>
    </row>
    <row r="617" spans="1:10" s="115" customFormat="1" ht="15" customHeight="1">
      <c r="A617" s="110"/>
      <c r="B617" s="110"/>
      <c r="C617" s="110">
        <v>4262</v>
      </c>
      <c r="D617" s="85" t="s">
        <v>1498</v>
      </c>
      <c r="E617" s="132"/>
      <c r="F617" s="132"/>
      <c r="G617" s="132"/>
      <c r="H617" s="132"/>
      <c r="I617" s="185" t="e">
        <f t="shared" si="75"/>
        <v>#DIV/0!</v>
      </c>
      <c r="J617" s="185" t="e">
        <f t="shared" si="76"/>
        <v>#DIV/0!</v>
      </c>
    </row>
    <row r="618" spans="1:10" s="115" customFormat="1" ht="15" customHeight="1">
      <c r="A618" s="313" t="s">
        <v>1649</v>
      </c>
      <c r="B618" s="326"/>
      <c r="C618" s="326"/>
      <c r="D618" s="327"/>
      <c r="E618" s="205">
        <f>E619+E639</f>
        <v>222.18</v>
      </c>
      <c r="F618" s="205">
        <f>F619+F639</f>
        <v>0</v>
      </c>
      <c r="G618" s="205">
        <f>G619+G639</f>
        <v>5480</v>
      </c>
      <c r="H618" s="205">
        <f>H619+H639</f>
        <v>5246.99</v>
      </c>
      <c r="I618" s="170">
        <f t="shared" si="75"/>
        <v>2361.5942028985505</v>
      </c>
      <c r="J618" s="170">
        <f t="shared" si="76"/>
        <v>95.747992700729924</v>
      </c>
    </row>
    <row r="619" spans="1:10" s="115" customFormat="1" ht="15" customHeight="1">
      <c r="A619" s="128">
        <v>3</v>
      </c>
      <c r="B619" s="110"/>
      <c r="C619" s="53"/>
      <c r="D619" s="53" t="s">
        <v>1358</v>
      </c>
      <c r="E619" s="111">
        <f>E620+E624+E637</f>
        <v>222.18</v>
      </c>
      <c r="F619" s="111">
        <f>F620+F624+F637</f>
        <v>0</v>
      </c>
      <c r="G619" s="111">
        <f>G620+G624+G637</f>
        <v>5480</v>
      </c>
      <c r="H619" s="111">
        <f>H620+H624+H637</f>
        <v>5246.99</v>
      </c>
      <c r="I619" s="172">
        <f t="shared" si="75"/>
        <v>2361.5942028985505</v>
      </c>
      <c r="J619" s="172">
        <f t="shared" si="76"/>
        <v>95.747992700729924</v>
      </c>
    </row>
    <row r="620" spans="1:10" s="115" customFormat="1" ht="15" customHeight="1">
      <c r="A620" s="110"/>
      <c r="B620" s="128">
        <v>31</v>
      </c>
      <c r="C620" s="53"/>
      <c r="D620" s="53" t="s">
        <v>1320</v>
      </c>
      <c r="E620" s="111">
        <f>SUM(E621:E623)</f>
        <v>222.18</v>
      </c>
      <c r="F620" s="111">
        <f>SUM(F621:F623)</f>
        <v>0</v>
      </c>
      <c r="G620" s="111">
        <f>SUM(G621:G623)</f>
        <v>4660</v>
      </c>
      <c r="H620" s="111">
        <f>SUM(H621:H623)</f>
        <v>4444.7299999999996</v>
      </c>
      <c r="I620" s="172">
        <f t="shared" si="75"/>
        <v>2000.50859663336</v>
      </c>
      <c r="J620" s="172">
        <f t="shared" si="76"/>
        <v>95.380472103004294</v>
      </c>
    </row>
    <row r="621" spans="1:10" s="115" customFormat="1" ht="15.6" customHeight="1">
      <c r="A621" s="110"/>
      <c r="B621" s="110"/>
      <c r="C621" s="110">
        <v>3111</v>
      </c>
      <c r="D621" s="85" t="s">
        <v>1397</v>
      </c>
      <c r="E621" s="132">
        <v>190.71</v>
      </c>
      <c r="F621" s="132"/>
      <c r="G621" s="132">
        <v>4000</v>
      </c>
      <c r="H621" s="132">
        <v>3815.23</v>
      </c>
      <c r="I621" s="185">
        <f t="shared" si="75"/>
        <v>2000.5400870431545</v>
      </c>
      <c r="J621" s="185">
        <f t="shared" si="76"/>
        <v>95.380750000000006</v>
      </c>
    </row>
    <row r="622" spans="1:10" s="115" customFormat="1" ht="15" customHeight="1">
      <c r="A622" s="110"/>
      <c r="B622" s="110"/>
      <c r="C622" s="110">
        <v>3121</v>
      </c>
      <c r="D622" s="85" t="s">
        <v>1294</v>
      </c>
      <c r="E622" s="132"/>
      <c r="F622" s="132"/>
      <c r="G622" s="132"/>
      <c r="H622" s="132"/>
      <c r="I622" s="185" t="e">
        <f t="shared" si="75"/>
        <v>#DIV/0!</v>
      </c>
      <c r="J622" s="185" t="e">
        <f t="shared" si="76"/>
        <v>#DIV/0!</v>
      </c>
    </row>
    <row r="623" spans="1:10" s="115" customFormat="1" ht="15" customHeight="1">
      <c r="A623" s="110"/>
      <c r="B623" s="110"/>
      <c r="C623" s="110">
        <v>3132</v>
      </c>
      <c r="D623" s="85" t="s">
        <v>1356</v>
      </c>
      <c r="E623" s="132">
        <v>31.47</v>
      </c>
      <c r="F623" s="132"/>
      <c r="G623" s="132">
        <v>660</v>
      </c>
      <c r="H623" s="132">
        <v>629.5</v>
      </c>
      <c r="I623" s="185">
        <f t="shared" si="75"/>
        <v>2000.3177629488403</v>
      </c>
      <c r="J623" s="185">
        <f t="shared" si="76"/>
        <v>95.378787878787875</v>
      </c>
    </row>
    <row r="624" spans="1:10" s="115" customFormat="1" ht="15" customHeight="1">
      <c r="A624" s="110"/>
      <c r="B624" s="128">
        <v>32</v>
      </c>
      <c r="C624" s="110"/>
      <c r="D624" s="128" t="s">
        <v>1323</v>
      </c>
      <c r="E624" s="111">
        <f>SUM(E625:E636)</f>
        <v>0</v>
      </c>
      <c r="F624" s="111">
        <f>SUM(F625:F636)</f>
        <v>0</v>
      </c>
      <c r="G624" s="111">
        <f>SUM(G625:G636)</f>
        <v>820</v>
      </c>
      <c r="H624" s="111">
        <f>SUM(H625:H636)</f>
        <v>802.26</v>
      </c>
      <c r="I624" s="185" t="e">
        <f t="shared" si="75"/>
        <v>#DIV/0!</v>
      </c>
      <c r="J624" s="185">
        <f t="shared" si="76"/>
        <v>97.836585365853651</v>
      </c>
    </row>
    <row r="625" spans="1:10" s="115" customFormat="1" ht="15" customHeight="1">
      <c r="A625" s="110"/>
      <c r="B625" s="110"/>
      <c r="C625" s="110">
        <v>3211</v>
      </c>
      <c r="D625" s="85" t="s">
        <v>1264</v>
      </c>
      <c r="E625" s="132"/>
      <c r="F625" s="132"/>
      <c r="G625" s="132">
        <v>800</v>
      </c>
      <c r="H625" s="132">
        <v>784.26</v>
      </c>
      <c r="I625" s="185" t="e">
        <f t="shared" si="75"/>
        <v>#DIV/0!</v>
      </c>
      <c r="J625" s="185">
        <f t="shared" si="76"/>
        <v>98.032499999999999</v>
      </c>
    </row>
    <row r="626" spans="1:10" s="115" customFormat="1" ht="15" customHeight="1">
      <c r="A626" s="110"/>
      <c r="B626" s="110"/>
      <c r="C626" s="110">
        <v>3212</v>
      </c>
      <c r="D626" s="85" t="s">
        <v>1265</v>
      </c>
      <c r="E626" s="132"/>
      <c r="F626" s="132">
        <v>0</v>
      </c>
      <c r="G626" s="132">
        <v>0</v>
      </c>
      <c r="H626" s="132"/>
      <c r="I626" s="185" t="e">
        <f t="shared" si="75"/>
        <v>#DIV/0!</v>
      </c>
      <c r="J626" s="185" t="e">
        <f t="shared" si="76"/>
        <v>#DIV/0!</v>
      </c>
    </row>
    <row r="627" spans="1:10" s="115" customFormat="1" ht="15" customHeight="1">
      <c r="A627" s="110"/>
      <c r="B627" s="110"/>
      <c r="C627" s="110">
        <v>3213</v>
      </c>
      <c r="D627" s="85" t="s">
        <v>1266</v>
      </c>
      <c r="E627" s="132"/>
      <c r="F627" s="132">
        <v>0</v>
      </c>
      <c r="G627" s="132">
        <v>0</v>
      </c>
      <c r="H627" s="132"/>
      <c r="I627" s="185" t="e">
        <f t="shared" si="75"/>
        <v>#DIV/0!</v>
      </c>
      <c r="J627" s="185" t="e">
        <f t="shared" si="76"/>
        <v>#DIV/0!</v>
      </c>
    </row>
    <row r="628" spans="1:10" s="115" customFormat="1" ht="15" customHeight="1">
      <c r="A628" s="110"/>
      <c r="B628" s="110"/>
      <c r="C628" s="110">
        <v>3221</v>
      </c>
      <c r="D628" s="85" t="s">
        <v>1267</v>
      </c>
      <c r="E628" s="132"/>
      <c r="F628" s="132">
        <v>0</v>
      </c>
      <c r="G628" s="132">
        <v>0</v>
      </c>
      <c r="H628" s="132"/>
      <c r="I628" s="185" t="e">
        <f t="shared" si="75"/>
        <v>#DIV/0!</v>
      </c>
      <c r="J628" s="185" t="e">
        <f t="shared" si="76"/>
        <v>#DIV/0!</v>
      </c>
    </row>
    <row r="629" spans="1:10" s="115" customFormat="1" ht="15" customHeight="1">
      <c r="A629" s="110"/>
      <c r="B629" s="110"/>
      <c r="C629" s="110">
        <v>3231</v>
      </c>
      <c r="D629" s="85" t="s">
        <v>1272</v>
      </c>
      <c r="E629" s="132"/>
      <c r="F629" s="132">
        <v>0</v>
      </c>
      <c r="G629" s="132">
        <v>0</v>
      </c>
      <c r="H629" s="132"/>
      <c r="I629" s="185" t="e">
        <f t="shared" si="75"/>
        <v>#DIV/0!</v>
      </c>
      <c r="J629" s="185" t="e">
        <f t="shared" si="76"/>
        <v>#DIV/0!</v>
      </c>
    </row>
    <row r="630" spans="1:10" s="115" customFormat="1" ht="15" customHeight="1">
      <c r="A630" s="110"/>
      <c r="B630" s="110"/>
      <c r="C630" s="110">
        <v>3233</v>
      </c>
      <c r="D630" s="85" t="s">
        <v>1274</v>
      </c>
      <c r="E630" s="132"/>
      <c r="F630" s="132">
        <v>0</v>
      </c>
      <c r="G630" s="132">
        <v>0</v>
      </c>
      <c r="H630" s="132"/>
      <c r="I630" s="185" t="e">
        <f t="shared" si="75"/>
        <v>#DIV/0!</v>
      </c>
      <c r="J630" s="185" t="e">
        <f t="shared" si="76"/>
        <v>#DIV/0!</v>
      </c>
    </row>
    <row r="631" spans="1:10" s="115" customFormat="1" ht="15" customHeight="1">
      <c r="A631" s="110"/>
      <c r="B631" s="110"/>
      <c r="C631" s="110">
        <v>3235</v>
      </c>
      <c r="D631" s="85" t="s">
        <v>1276</v>
      </c>
      <c r="E631" s="132"/>
      <c r="F631" s="132">
        <v>0</v>
      </c>
      <c r="G631" s="132">
        <v>0</v>
      </c>
      <c r="H631" s="132"/>
      <c r="I631" s="185" t="e">
        <f t="shared" si="75"/>
        <v>#DIV/0!</v>
      </c>
      <c r="J631" s="185" t="e">
        <f t="shared" si="76"/>
        <v>#DIV/0!</v>
      </c>
    </row>
    <row r="632" spans="1:10" s="115" customFormat="1" ht="15" customHeight="1">
      <c r="A632" s="110"/>
      <c r="B632" s="110"/>
      <c r="C632" s="110">
        <v>3237</v>
      </c>
      <c r="D632" s="85" t="s">
        <v>1278</v>
      </c>
      <c r="E632" s="132"/>
      <c r="F632" s="132">
        <v>0</v>
      </c>
      <c r="G632" s="132">
        <v>0</v>
      </c>
      <c r="H632" s="132"/>
      <c r="I632" s="185" t="e">
        <f t="shared" si="75"/>
        <v>#DIV/0!</v>
      </c>
      <c r="J632" s="185" t="e">
        <f t="shared" si="76"/>
        <v>#DIV/0!</v>
      </c>
    </row>
    <row r="633" spans="1:10" s="115" customFormat="1" ht="15" customHeight="1">
      <c r="A633" s="110"/>
      <c r="B633" s="110"/>
      <c r="C633" s="110">
        <v>3238</v>
      </c>
      <c r="D633" s="85" t="s">
        <v>1279</v>
      </c>
      <c r="E633" s="132"/>
      <c r="F633" s="132"/>
      <c r="G633" s="132"/>
      <c r="H633" s="132"/>
      <c r="I633" s="185" t="e">
        <f t="shared" si="75"/>
        <v>#DIV/0!</v>
      </c>
      <c r="J633" s="185" t="e">
        <f t="shared" si="76"/>
        <v>#DIV/0!</v>
      </c>
    </row>
    <row r="634" spans="1:10" s="115" customFormat="1" ht="15" customHeight="1">
      <c r="A634" s="110"/>
      <c r="B634" s="110"/>
      <c r="C634" s="110">
        <v>3239</v>
      </c>
      <c r="D634" s="85" t="s">
        <v>1280</v>
      </c>
      <c r="E634" s="132"/>
      <c r="F634" s="132">
        <v>0</v>
      </c>
      <c r="G634" s="132">
        <v>0</v>
      </c>
      <c r="H634" s="132"/>
      <c r="I634" s="185" t="e">
        <f t="shared" si="75"/>
        <v>#DIV/0!</v>
      </c>
      <c r="J634" s="185" t="e">
        <f t="shared" si="76"/>
        <v>#DIV/0!</v>
      </c>
    </row>
    <row r="635" spans="1:10" s="115" customFormat="1" ht="15" customHeight="1">
      <c r="A635" s="110"/>
      <c r="B635" s="110"/>
      <c r="C635" s="110">
        <v>3293</v>
      </c>
      <c r="D635" s="85" t="s">
        <v>1298</v>
      </c>
      <c r="E635" s="132"/>
      <c r="F635" s="132">
        <v>0</v>
      </c>
      <c r="G635" s="132">
        <v>20</v>
      </c>
      <c r="H635" s="132">
        <v>18</v>
      </c>
      <c r="I635" s="185" t="e">
        <f t="shared" si="75"/>
        <v>#DIV/0!</v>
      </c>
      <c r="J635" s="185">
        <f t="shared" si="76"/>
        <v>90</v>
      </c>
    </row>
    <row r="636" spans="1:10" s="115" customFormat="1" ht="15" customHeight="1">
      <c r="A636" s="110"/>
      <c r="B636" s="110"/>
      <c r="C636" s="110">
        <v>3295</v>
      </c>
      <c r="D636" s="85" t="s">
        <v>1284</v>
      </c>
      <c r="E636" s="132"/>
      <c r="F636" s="132">
        <v>0</v>
      </c>
      <c r="G636" s="132">
        <v>0</v>
      </c>
      <c r="H636" s="132"/>
      <c r="I636" s="185" t="e">
        <f t="shared" si="75"/>
        <v>#DIV/0!</v>
      </c>
      <c r="J636" s="185" t="e">
        <f t="shared" si="76"/>
        <v>#DIV/0!</v>
      </c>
    </row>
    <row r="637" spans="1:10" s="115" customFormat="1" ht="15" customHeight="1">
      <c r="A637" s="110"/>
      <c r="B637" s="128">
        <v>34</v>
      </c>
      <c r="C637" s="110"/>
      <c r="D637" s="128" t="s">
        <v>1343</v>
      </c>
      <c r="E637" s="111">
        <f>E638</f>
        <v>0</v>
      </c>
      <c r="F637" s="111">
        <f>F638</f>
        <v>0</v>
      </c>
      <c r="G637" s="111">
        <f>G638</f>
        <v>0</v>
      </c>
      <c r="H637" s="111">
        <f>H638</f>
        <v>0</v>
      </c>
      <c r="I637" s="185" t="e">
        <f t="shared" si="75"/>
        <v>#DIV/0!</v>
      </c>
      <c r="J637" s="185" t="e">
        <f t="shared" si="76"/>
        <v>#DIV/0!</v>
      </c>
    </row>
    <row r="638" spans="1:10" s="115" customFormat="1" ht="19.5" customHeight="1">
      <c r="A638" s="110"/>
      <c r="B638" s="110"/>
      <c r="C638" s="110">
        <v>3432</v>
      </c>
      <c r="D638" s="175" t="s">
        <v>1299</v>
      </c>
      <c r="E638" s="132"/>
      <c r="F638" s="132">
        <v>0</v>
      </c>
      <c r="G638" s="132">
        <v>0</v>
      </c>
      <c r="H638" s="132"/>
      <c r="I638" s="185" t="e">
        <f t="shared" si="75"/>
        <v>#DIV/0!</v>
      </c>
      <c r="J638" s="185" t="e">
        <f t="shared" si="76"/>
        <v>#DIV/0!</v>
      </c>
    </row>
    <row r="639" spans="1:10" s="115" customFormat="1" ht="19.5" customHeight="1">
      <c r="A639" s="128">
        <v>4</v>
      </c>
      <c r="B639" s="110"/>
      <c r="C639" s="110"/>
      <c r="D639" s="128" t="s">
        <v>1345</v>
      </c>
      <c r="E639" s="111">
        <f>E640+E642</f>
        <v>0</v>
      </c>
      <c r="F639" s="111">
        <f>F640+F642</f>
        <v>0</v>
      </c>
      <c r="G639" s="111">
        <f>G640+G642</f>
        <v>0</v>
      </c>
      <c r="H639" s="111">
        <f>H640+H642</f>
        <v>0</v>
      </c>
      <c r="I639" s="185" t="e">
        <f t="shared" si="75"/>
        <v>#DIV/0!</v>
      </c>
      <c r="J639" s="185" t="e">
        <f t="shared" si="76"/>
        <v>#DIV/0!</v>
      </c>
    </row>
    <row r="640" spans="1:10" s="115" customFormat="1" ht="19.5" customHeight="1">
      <c r="A640" s="110"/>
      <c r="B640" s="128">
        <v>41</v>
      </c>
      <c r="C640" s="110"/>
      <c r="D640" s="128" t="s">
        <v>1355</v>
      </c>
      <c r="E640" s="111">
        <f>E641</f>
        <v>0</v>
      </c>
      <c r="F640" s="111">
        <f>F641</f>
        <v>0</v>
      </c>
      <c r="G640" s="111">
        <f>G641</f>
        <v>0</v>
      </c>
      <c r="H640" s="111">
        <f>H641</f>
        <v>0</v>
      </c>
      <c r="I640" s="185" t="e">
        <f t="shared" si="75"/>
        <v>#DIV/0!</v>
      </c>
      <c r="J640" s="185" t="e">
        <f t="shared" si="76"/>
        <v>#DIV/0!</v>
      </c>
    </row>
    <row r="641" spans="1:10" s="115" customFormat="1" ht="17.25" customHeight="1">
      <c r="A641" s="110"/>
      <c r="B641" s="110"/>
      <c r="C641" s="110">
        <v>4123</v>
      </c>
      <c r="D641" s="175" t="s">
        <v>1310</v>
      </c>
      <c r="E641" s="132"/>
      <c r="F641" s="132">
        <v>0</v>
      </c>
      <c r="G641" s="132">
        <v>0</v>
      </c>
      <c r="H641" s="132"/>
      <c r="I641" s="185" t="e">
        <f t="shared" si="75"/>
        <v>#DIV/0!</v>
      </c>
      <c r="J641" s="185" t="e">
        <f t="shared" si="76"/>
        <v>#DIV/0!</v>
      </c>
    </row>
    <row r="642" spans="1:10" s="115" customFormat="1" ht="17.25" customHeight="1">
      <c r="A642" s="110"/>
      <c r="B642" s="128">
        <v>42</v>
      </c>
      <c r="C642" s="110"/>
      <c r="D642" s="128" t="s">
        <v>1346</v>
      </c>
      <c r="E642" s="111">
        <f>SUM(E643:E645)</f>
        <v>0</v>
      </c>
      <c r="F642" s="111">
        <f>SUM(F643:F645)</f>
        <v>0</v>
      </c>
      <c r="G642" s="111">
        <f>SUM(G643:G645)</f>
        <v>0</v>
      </c>
      <c r="H642" s="111">
        <f>SUM(H643:H645)</f>
        <v>0</v>
      </c>
      <c r="I642" s="185" t="e">
        <f t="shared" si="75"/>
        <v>#DIV/0!</v>
      </c>
      <c r="J642" s="185" t="e">
        <f t="shared" si="76"/>
        <v>#DIV/0!</v>
      </c>
    </row>
    <row r="643" spans="1:10" s="115" customFormat="1" ht="15" customHeight="1">
      <c r="A643" s="110"/>
      <c r="B643" s="110"/>
      <c r="C643" s="110">
        <v>4221</v>
      </c>
      <c r="D643" s="85" t="s">
        <v>1287</v>
      </c>
      <c r="E643" s="132"/>
      <c r="F643" s="132">
        <v>0</v>
      </c>
      <c r="G643" s="132">
        <v>0</v>
      </c>
      <c r="H643" s="132"/>
      <c r="I643" s="185" t="e">
        <f t="shared" si="75"/>
        <v>#DIV/0!</v>
      </c>
      <c r="J643" s="185" t="e">
        <f t="shared" si="76"/>
        <v>#DIV/0!</v>
      </c>
    </row>
    <row r="644" spans="1:10" s="115" customFormat="1" ht="15" customHeight="1">
      <c r="A644" s="110"/>
      <c r="B644" s="110"/>
      <c r="C644" s="110">
        <v>4227</v>
      </c>
      <c r="D644" s="85" t="s">
        <v>1593</v>
      </c>
      <c r="E644" s="132"/>
      <c r="F644" s="132">
        <v>0</v>
      </c>
      <c r="G644" s="132">
        <v>0</v>
      </c>
      <c r="H644" s="132"/>
      <c r="I644" s="185" t="e">
        <f t="shared" si="75"/>
        <v>#DIV/0!</v>
      </c>
      <c r="J644" s="185" t="e">
        <f t="shared" si="76"/>
        <v>#DIV/0!</v>
      </c>
    </row>
    <row r="645" spans="1:10" s="115" customFormat="1" ht="15" customHeight="1">
      <c r="A645" s="110"/>
      <c r="B645" s="110"/>
      <c r="C645" s="110">
        <v>4262</v>
      </c>
      <c r="D645" s="85" t="s">
        <v>1498</v>
      </c>
      <c r="E645" s="132"/>
      <c r="F645" s="132"/>
      <c r="G645" s="132"/>
      <c r="H645" s="132"/>
      <c r="I645" s="185" t="e">
        <f t="shared" si="75"/>
        <v>#DIV/0!</v>
      </c>
      <c r="J645" s="185" t="e">
        <f t="shared" si="76"/>
        <v>#DIV/0!</v>
      </c>
    </row>
    <row r="646" spans="1:10" s="115" customFormat="1" ht="15" customHeight="1">
      <c r="A646" s="313" t="s">
        <v>1736</v>
      </c>
      <c r="B646" s="326"/>
      <c r="C646" s="326"/>
      <c r="D646" s="327"/>
      <c r="E646" s="205">
        <f>E647</f>
        <v>3909.33</v>
      </c>
      <c r="F646" s="205">
        <f t="shared" ref="F646:H646" si="77">F647</f>
        <v>0</v>
      </c>
      <c r="G646" s="205">
        <f t="shared" si="77"/>
        <v>0</v>
      </c>
      <c r="H646" s="205">
        <f t="shared" si="77"/>
        <v>0</v>
      </c>
      <c r="I646" s="170">
        <f t="shared" ref="I646:I709" si="78">H646/E646*100</f>
        <v>0</v>
      </c>
      <c r="J646" s="170" t="e">
        <f t="shared" ref="J646:J709" si="79">H646/G646*100</f>
        <v>#DIV/0!</v>
      </c>
    </row>
    <row r="647" spans="1:10" s="115" customFormat="1" ht="15" customHeight="1">
      <c r="A647" s="128">
        <v>3</v>
      </c>
      <c r="B647" s="110"/>
      <c r="C647" s="53"/>
      <c r="D647" s="53" t="s">
        <v>1358</v>
      </c>
      <c r="E647" s="111">
        <f>E648+E652</f>
        <v>3909.33</v>
      </c>
      <c r="F647" s="111">
        <f t="shared" ref="F647" si="80">F648+F652</f>
        <v>0</v>
      </c>
      <c r="G647" s="111">
        <f t="shared" ref="G647:H647" si="81">G648+G652</f>
        <v>0</v>
      </c>
      <c r="H647" s="111">
        <f t="shared" si="81"/>
        <v>0</v>
      </c>
      <c r="I647" s="172">
        <f t="shared" si="78"/>
        <v>0</v>
      </c>
      <c r="J647" s="172" t="e">
        <f t="shared" si="79"/>
        <v>#DIV/0!</v>
      </c>
    </row>
    <row r="648" spans="1:10" s="115" customFormat="1" ht="15" customHeight="1">
      <c r="A648" s="110"/>
      <c r="B648" s="128">
        <v>31</v>
      </c>
      <c r="C648" s="53"/>
      <c r="D648" s="53" t="s">
        <v>1320</v>
      </c>
      <c r="E648" s="111">
        <f>SUM(E649:E651)</f>
        <v>3787.23</v>
      </c>
      <c r="F648" s="111">
        <f>SUM(F649:F651)</f>
        <v>0</v>
      </c>
      <c r="G648" s="111">
        <f>SUM(G649:G651)</f>
        <v>0</v>
      </c>
      <c r="H648" s="111">
        <f>SUM(H649:H651)</f>
        <v>0</v>
      </c>
      <c r="I648" s="172">
        <f t="shared" si="78"/>
        <v>0</v>
      </c>
      <c r="J648" s="172" t="e">
        <f t="shared" si="79"/>
        <v>#DIV/0!</v>
      </c>
    </row>
    <row r="649" spans="1:10" s="115" customFormat="1" ht="15.6" customHeight="1">
      <c r="A649" s="110"/>
      <c r="B649" s="110"/>
      <c r="C649" s="110">
        <v>3111</v>
      </c>
      <c r="D649" s="85" t="s">
        <v>1397</v>
      </c>
      <c r="E649" s="132">
        <v>3250.84</v>
      </c>
      <c r="F649" s="132"/>
      <c r="G649" s="132"/>
      <c r="H649" s="132"/>
      <c r="I649" s="185">
        <f t="shared" si="78"/>
        <v>0</v>
      </c>
      <c r="J649" s="185" t="e">
        <f t="shared" si="79"/>
        <v>#DIV/0!</v>
      </c>
    </row>
    <row r="650" spans="1:10" s="115" customFormat="1" ht="15" customHeight="1">
      <c r="A650" s="110"/>
      <c r="B650" s="110"/>
      <c r="C650" s="110">
        <v>3121</v>
      </c>
      <c r="D650" s="85" t="s">
        <v>1294</v>
      </c>
      <c r="E650" s="132"/>
      <c r="F650" s="132"/>
      <c r="G650" s="132"/>
      <c r="H650" s="132"/>
      <c r="I650" s="185" t="e">
        <f t="shared" si="78"/>
        <v>#DIV/0!</v>
      </c>
      <c r="J650" s="185" t="e">
        <f t="shared" si="79"/>
        <v>#DIV/0!</v>
      </c>
    </row>
    <row r="651" spans="1:10" s="115" customFormat="1" ht="15" customHeight="1">
      <c r="A651" s="110"/>
      <c r="B651" s="110"/>
      <c r="C651" s="110">
        <v>3132</v>
      </c>
      <c r="D651" s="85" t="s">
        <v>1356</v>
      </c>
      <c r="E651" s="132">
        <v>536.39</v>
      </c>
      <c r="F651" s="132"/>
      <c r="G651" s="132"/>
      <c r="H651" s="132"/>
      <c r="I651" s="185">
        <f t="shared" si="78"/>
        <v>0</v>
      </c>
      <c r="J651" s="185" t="e">
        <f t="shared" si="79"/>
        <v>#DIV/0!</v>
      </c>
    </row>
    <row r="652" spans="1:10" s="115" customFormat="1" ht="15" customHeight="1">
      <c r="A652" s="110"/>
      <c r="B652" s="128">
        <v>32</v>
      </c>
      <c r="C652" s="110"/>
      <c r="D652" s="128" t="s">
        <v>1323</v>
      </c>
      <c r="E652" s="111">
        <f>SUM(E653:E664)</f>
        <v>122.1</v>
      </c>
      <c r="F652" s="111">
        <f>SUM(F653:F664)</f>
        <v>0</v>
      </c>
      <c r="G652" s="111">
        <f>SUM(G653:G664)</f>
        <v>0</v>
      </c>
      <c r="H652" s="111">
        <f>SUM(H653:H664)</f>
        <v>0</v>
      </c>
      <c r="I652" s="185">
        <f t="shared" si="78"/>
        <v>0</v>
      </c>
      <c r="J652" s="185" t="e">
        <f t="shared" si="79"/>
        <v>#DIV/0!</v>
      </c>
    </row>
    <row r="653" spans="1:10" s="115" customFormat="1" ht="15" customHeight="1">
      <c r="A653" s="110"/>
      <c r="B653" s="110"/>
      <c r="C653" s="110">
        <v>3211</v>
      </c>
      <c r="D653" s="85" t="s">
        <v>1264</v>
      </c>
      <c r="E653" s="132">
        <v>122.1</v>
      </c>
      <c r="F653" s="132"/>
      <c r="G653" s="132"/>
      <c r="H653" s="132"/>
      <c r="I653" s="185">
        <f t="shared" si="78"/>
        <v>0</v>
      </c>
      <c r="J653" s="185" t="e">
        <f t="shared" si="79"/>
        <v>#DIV/0!</v>
      </c>
    </row>
    <row r="654" spans="1:10" s="115" customFormat="1" ht="15" customHeight="1">
      <c r="A654" s="110"/>
      <c r="B654" s="110"/>
      <c r="C654" s="110">
        <v>3212</v>
      </c>
      <c r="D654" s="85" t="s">
        <v>1265</v>
      </c>
      <c r="E654" s="132"/>
      <c r="F654" s="132">
        <v>0</v>
      </c>
      <c r="G654" s="132">
        <v>0</v>
      </c>
      <c r="H654" s="132"/>
      <c r="I654" s="185" t="e">
        <f t="shared" si="78"/>
        <v>#DIV/0!</v>
      </c>
      <c r="J654" s="185" t="e">
        <f t="shared" si="79"/>
        <v>#DIV/0!</v>
      </c>
    </row>
    <row r="655" spans="1:10" s="115" customFormat="1" ht="15" customHeight="1">
      <c r="A655" s="110"/>
      <c r="B655" s="110"/>
      <c r="C655" s="110">
        <v>3213</v>
      </c>
      <c r="D655" s="85" t="s">
        <v>1266</v>
      </c>
      <c r="E655" s="132"/>
      <c r="F655" s="132">
        <v>0</v>
      </c>
      <c r="G655" s="132">
        <v>0</v>
      </c>
      <c r="H655" s="132"/>
      <c r="I655" s="185" t="e">
        <f t="shared" si="78"/>
        <v>#DIV/0!</v>
      </c>
      <c r="J655" s="185" t="e">
        <f t="shared" si="79"/>
        <v>#DIV/0!</v>
      </c>
    </row>
    <row r="656" spans="1:10" s="115" customFormat="1" ht="15" customHeight="1">
      <c r="A656" s="110"/>
      <c r="B656" s="110"/>
      <c r="C656" s="110">
        <v>3221</v>
      </c>
      <c r="D656" s="85" t="s">
        <v>1267</v>
      </c>
      <c r="E656" s="132"/>
      <c r="F656" s="132">
        <v>0</v>
      </c>
      <c r="G656" s="132">
        <v>0</v>
      </c>
      <c r="H656" s="132"/>
      <c r="I656" s="185" t="e">
        <f t="shared" si="78"/>
        <v>#DIV/0!</v>
      </c>
      <c r="J656" s="185" t="e">
        <f t="shared" si="79"/>
        <v>#DIV/0!</v>
      </c>
    </row>
    <row r="657" spans="1:10" s="115" customFormat="1" ht="15" customHeight="1">
      <c r="A657" s="110"/>
      <c r="B657" s="110"/>
      <c r="C657" s="110">
        <v>3231</v>
      </c>
      <c r="D657" s="85" t="s">
        <v>1272</v>
      </c>
      <c r="E657" s="132"/>
      <c r="F657" s="132">
        <v>0</v>
      </c>
      <c r="G657" s="132">
        <v>0</v>
      </c>
      <c r="H657" s="132"/>
      <c r="I657" s="185" t="e">
        <f t="shared" si="78"/>
        <v>#DIV/0!</v>
      </c>
      <c r="J657" s="185" t="e">
        <f t="shared" si="79"/>
        <v>#DIV/0!</v>
      </c>
    </row>
    <row r="658" spans="1:10" s="115" customFormat="1" ht="15" customHeight="1">
      <c r="A658" s="110"/>
      <c r="B658" s="110"/>
      <c r="C658" s="110">
        <v>3233</v>
      </c>
      <c r="D658" s="85" t="s">
        <v>1274</v>
      </c>
      <c r="E658" s="132"/>
      <c r="F658" s="132">
        <v>0</v>
      </c>
      <c r="G658" s="132">
        <v>0</v>
      </c>
      <c r="H658" s="132"/>
      <c r="I658" s="185" t="e">
        <f t="shared" si="78"/>
        <v>#DIV/0!</v>
      </c>
      <c r="J658" s="185" t="e">
        <f t="shared" si="79"/>
        <v>#DIV/0!</v>
      </c>
    </row>
    <row r="659" spans="1:10" s="115" customFormat="1" ht="15" customHeight="1">
      <c r="A659" s="110"/>
      <c r="B659" s="110"/>
      <c r="C659" s="110">
        <v>3235</v>
      </c>
      <c r="D659" s="85" t="s">
        <v>1276</v>
      </c>
      <c r="E659" s="132"/>
      <c r="F659" s="132">
        <v>0</v>
      </c>
      <c r="G659" s="132">
        <v>0</v>
      </c>
      <c r="H659" s="132"/>
      <c r="I659" s="185" t="e">
        <f t="shared" si="78"/>
        <v>#DIV/0!</v>
      </c>
      <c r="J659" s="185" t="e">
        <f t="shared" si="79"/>
        <v>#DIV/0!</v>
      </c>
    </row>
    <row r="660" spans="1:10" s="115" customFormat="1" ht="15" customHeight="1">
      <c r="A660" s="110"/>
      <c r="B660" s="110"/>
      <c r="C660" s="110">
        <v>3237</v>
      </c>
      <c r="D660" s="85" t="s">
        <v>1278</v>
      </c>
      <c r="E660" s="132"/>
      <c r="F660" s="132">
        <v>0</v>
      </c>
      <c r="G660" s="132">
        <v>0</v>
      </c>
      <c r="H660" s="132"/>
      <c r="I660" s="185" t="e">
        <f t="shared" si="78"/>
        <v>#DIV/0!</v>
      </c>
      <c r="J660" s="185" t="e">
        <f t="shared" si="79"/>
        <v>#DIV/0!</v>
      </c>
    </row>
    <row r="661" spans="1:10" s="115" customFormat="1" ht="15" customHeight="1">
      <c r="A661" s="110"/>
      <c r="B661" s="110"/>
      <c r="C661" s="110">
        <v>3238</v>
      </c>
      <c r="D661" s="85" t="s">
        <v>1279</v>
      </c>
      <c r="E661" s="132"/>
      <c r="F661" s="132"/>
      <c r="G661" s="132"/>
      <c r="H661" s="132"/>
      <c r="I661" s="185" t="e">
        <f t="shared" si="78"/>
        <v>#DIV/0!</v>
      </c>
      <c r="J661" s="185" t="e">
        <f t="shared" si="79"/>
        <v>#DIV/0!</v>
      </c>
    </row>
    <row r="662" spans="1:10" s="115" customFormat="1" ht="15" customHeight="1">
      <c r="A662" s="110"/>
      <c r="B662" s="110"/>
      <c r="C662" s="110">
        <v>3239</v>
      </c>
      <c r="D662" s="85" t="s">
        <v>1280</v>
      </c>
      <c r="E662" s="132"/>
      <c r="F662" s="132">
        <v>0</v>
      </c>
      <c r="G662" s="132">
        <v>0</v>
      </c>
      <c r="H662" s="132"/>
      <c r="I662" s="185" t="e">
        <f t="shared" si="78"/>
        <v>#DIV/0!</v>
      </c>
      <c r="J662" s="185" t="e">
        <f t="shared" si="79"/>
        <v>#DIV/0!</v>
      </c>
    </row>
    <row r="663" spans="1:10" s="115" customFormat="1" ht="15" customHeight="1">
      <c r="A663" s="110"/>
      <c r="B663" s="110"/>
      <c r="C663" s="110">
        <v>3293</v>
      </c>
      <c r="D663" s="85" t="s">
        <v>1298</v>
      </c>
      <c r="E663" s="132"/>
      <c r="F663" s="132">
        <v>0</v>
      </c>
      <c r="G663" s="132">
        <v>0</v>
      </c>
      <c r="H663" s="132"/>
      <c r="I663" s="185" t="e">
        <f t="shared" si="78"/>
        <v>#DIV/0!</v>
      </c>
      <c r="J663" s="185" t="e">
        <f t="shared" si="79"/>
        <v>#DIV/0!</v>
      </c>
    </row>
    <row r="664" spans="1:10" s="115" customFormat="1" ht="15" customHeight="1">
      <c r="A664" s="110"/>
      <c r="B664" s="110"/>
      <c r="C664" s="110">
        <v>3295</v>
      </c>
      <c r="D664" s="85" t="s">
        <v>1284</v>
      </c>
      <c r="E664" s="132"/>
      <c r="F664" s="132">
        <v>0</v>
      </c>
      <c r="G664" s="132">
        <v>0</v>
      </c>
      <c r="H664" s="132"/>
      <c r="I664" s="185" t="e">
        <f t="shared" si="78"/>
        <v>#DIV/0!</v>
      </c>
      <c r="J664" s="185" t="e">
        <f t="shared" si="79"/>
        <v>#DIV/0!</v>
      </c>
    </row>
    <row r="665" spans="1:10" s="115" customFormat="1">
      <c r="A665" s="383" t="s">
        <v>1748</v>
      </c>
      <c r="B665" s="326"/>
      <c r="C665" s="326"/>
      <c r="D665" s="327"/>
      <c r="E665" s="205">
        <f>E666+E671</f>
        <v>2443.2999999999997</v>
      </c>
      <c r="F665" s="205">
        <f t="shared" ref="F665:G665" si="82">F666+F671</f>
        <v>0</v>
      </c>
      <c r="G665" s="205">
        <f t="shared" si="82"/>
        <v>3560</v>
      </c>
      <c r="H665" s="205">
        <f>H666+H671</f>
        <v>3556.7</v>
      </c>
      <c r="I665" s="170">
        <f t="shared" si="78"/>
        <v>145.56951663733474</v>
      </c>
      <c r="J665" s="170">
        <f t="shared" si="79"/>
        <v>99.907303370786522</v>
      </c>
    </row>
    <row r="666" spans="1:10" s="115" customFormat="1">
      <c r="A666" s="128">
        <v>3</v>
      </c>
      <c r="B666" s="110"/>
      <c r="C666" s="53"/>
      <c r="D666" s="53" t="s">
        <v>1358</v>
      </c>
      <c r="E666" s="111">
        <f>E667</f>
        <v>122.24</v>
      </c>
      <c r="F666" s="111">
        <f t="shared" ref="F666:H666" si="83">F667</f>
        <v>0</v>
      </c>
      <c r="G666" s="111">
        <f t="shared" si="83"/>
        <v>3560</v>
      </c>
      <c r="H666" s="111">
        <f t="shared" si="83"/>
        <v>3556.7</v>
      </c>
      <c r="I666" s="172">
        <f t="shared" si="78"/>
        <v>2909.6040575916231</v>
      </c>
      <c r="J666" s="172">
        <f t="shared" si="79"/>
        <v>99.907303370786522</v>
      </c>
    </row>
    <row r="667" spans="1:10" s="115" customFormat="1" ht="15" customHeight="1">
      <c r="A667" s="110"/>
      <c r="B667" s="128">
        <v>32</v>
      </c>
      <c r="C667" s="110"/>
      <c r="D667" s="128" t="s">
        <v>1323</v>
      </c>
      <c r="E667" s="111">
        <f>E670+E668+E669</f>
        <v>122.24</v>
      </c>
      <c r="F667" s="111">
        <f t="shared" ref="F667:H667" si="84">F670+F668+F669</f>
        <v>0</v>
      </c>
      <c r="G667" s="111">
        <f t="shared" si="84"/>
        <v>3560</v>
      </c>
      <c r="H667" s="111">
        <f t="shared" si="84"/>
        <v>3556.7</v>
      </c>
      <c r="I667" s="185">
        <f t="shared" si="78"/>
        <v>2909.6040575916231</v>
      </c>
      <c r="J667" s="185">
        <f t="shared" si="79"/>
        <v>99.907303370786522</v>
      </c>
    </row>
    <row r="668" spans="1:10" s="115" customFormat="1">
      <c r="A668" s="110"/>
      <c r="B668" s="128"/>
      <c r="C668" s="110">
        <v>3233</v>
      </c>
      <c r="D668" s="110" t="s">
        <v>1274</v>
      </c>
      <c r="E668" s="208">
        <v>122.24</v>
      </c>
      <c r="F668" s="208"/>
      <c r="G668" s="208"/>
      <c r="H668" s="208"/>
      <c r="I668" s="185">
        <f t="shared" si="78"/>
        <v>0</v>
      </c>
      <c r="J668" s="185" t="e">
        <f t="shared" si="79"/>
        <v>#DIV/0!</v>
      </c>
    </row>
    <row r="669" spans="1:10" s="115" customFormat="1">
      <c r="A669" s="110"/>
      <c r="B669" s="128"/>
      <c r="C669" s="110">
        <v>3237</v>
      </c>
      <c r="D669" s="110" t="s">
        <v>1278</v>
      </c>
      <c r="E669" s="208"/>
      <c r="F669" s="208"/>
      <c r="G669" s="208">
        <v>2230</v>
      </c>
      <c r="H669" s="208">
        <v>2226.6999999999998</v>
      </c>
      <c r="I669" s="185" t="e">
        <f t="shared" si="78"/>
        <v>#DIV/0!</v>
      </c>
      <c r="J669" s="185">
        <f t="shared" si="79"/>
        <v>99.852017937219728</v>
      </c>
    </row>
    <row r="670" spans="1:10" s="115" customFormat="1">
      <c r="A670" s="110"/>
      <c r="B670" s="110"/>
      <c r="C670" s="110">
        <v>3238</v>
      </c>
      <c r="D670" s="85" t="s">
        <v>1279</v>
      </c>
      <c r="E670" s="132"/>
      <c r="F670" s="132"/>
      <c r="G670" s="132">
        <v>1330</v>
      </c>
      <c r="H670" s="132">
        <v>1330</v>
      </c>
      <c r="I670" s="185" t="e">
        <f t="shared" si="78"/>
        <v>#DIV/0!</v>
      </c>
      <c r="J670" s="185">
        <f t="shared" si="79"/>
        <v>100</v>
      </c>
    </row>
    <row r="671" spans="1:10" s="115" customFormat="1" ht="15" customHeight="1">
      <c r="A671" s="128">
        <v>4</v>
      </c>
      <c r="B671" s="128"/>
      <c r="C671" s="110"/>
      <c r="D671" s="183" t="s">
        <v>1345</v>
      </c>
      <c r="E671" s="132">
        <f>E672</f>
        <v>2321.06</v>
      </c>
      <c r="F671" s="132"/>
      <c r="G671" s="132"/>
      <c r="H671" s="132"/>
      <c r="I671" s="185">
        <f t="shared" si="78"/>
        <v>0</v>
      </c>
      <c r="J671" s="185" t="e">
        <f t="shared" si="79"/>
        <v>#DIV/0!</v>
      </c>
    </row>
    <row r="672" spans="1:10" s="115" customFormat="1" ht="15" customHeight="1">
      <c r="A672" s="128"/>
      <c r="B672" s="128">
        <v>42</v>
      </c>
      <c r="C672" s="110"/>
      <c r="D672" s="183" t="s">
        <v>1346</v>
      </c>
      <c r="E672" s="130">
        <f>E673</f>
        <v>2321.06</v>
      </c>
      <c r="F672" s="132"/>
      <c r="G672" s="132"/>
      <c r="H672" s="132"/>
      <c r="I672" s="185">
        <f t="shared" si="78"/>
        <v>0</v>
      </c>
      <c r="J672" s="185" t="e">
        <f t="shared" si="79"/>
        <v>#DIV/0!</v>
      </c>
    </row>
    <row r="673" spans="1:10" s="115" customFormat="1" ht="15" customHeight="1">
      <c r="A673" s="110"/>
      <c r="B673" s="110"/>
      <c r="C673" s="110">
        <v>4227</v>
      </c>
      <c r="D673" s="182" t="s">
        <v>1593</v>
      </c>
      <c r="E673" s="132">
        <v>2321.06</v>
      </c>
      <c r="F673" s="132"/>
      <c r="G673" s="132"/>
      <c r="H673" s="132"/>
      <c r="I673" s="185">
        <f t="shared" si="78"/>
        <v>0</v>
      </c>
      <c r="J673" s="185" t="e">
        <f t="shared" si="79"/>
        <v>#DIV/0!</v>
      </c>
    </row>
    <row r="674" spans="1:10" s="115" customFormat="1">
      <c r="A674" s="313" t="s">
        <v>1747</v>
      </c>
      <c r="B674" s="326"/>
      <c r="C674" s="326"/>
      <c r="D674" s="327"/>
      <c r="E674" s="205">
        <f>E675</f>
        <v>0</v>
      </c>
      <c r="F674" s="205">
        <f t="shared" ref="F674:H674" si="85">F675</f>
        <v>0</v>
      </c>
      <c r="G674" s="205">
        <f t="shared" si="85"/>
        <v>170</v>
      </c>
      <c r="H674" s="205">
        <f t="shared" si="85"/>
        <v>170.91</v>
      </c>
      <c r="I674" s="170" t="e">
        <f t="shared" si="78"/>
        <v>#DIV/0!</v>
      </c>
      <c r="J674" s="170">
        <f t="shared" si="79"/>
        <v>100.53529411764706</v>
      </c>
    </row>
    <row r="675" spans="1:10" s="115" customFormat="1">
      <c r="A675" s="128">
        <v>3</v>
      </c>
      <c r="B675" s="110"/>
      <c r="C675" s="53"/>
      <c r="D675" s="53" t="s">
        <v>1358</v>
      </c>
      <c r="E675" s="111">
        <f>E676</f>
        <v>0</v>
      </c>
      <c r="F675" s="111">
        <f t="shared" ref="F675:H676" si="86">F676</f>
        <v>0</v>
      </c>
      <c r="G675" s="111">
        <f t="shared" si="86"/>
        <v>170</v>
      </c>
      <c r="H675" s="111">
        <f t="shared" si="86"/>
        <v>170.91</v>
      </c>
      <c r="I675" s="172" t="e">
        <f t="shared" si="78"/>
        <v>#DIV/0!</v>
      </c>
      <c r="J675" s="172">
        <f t="shared" si="79"/>
        <v>100.53529411764706</v>
      </c>
    </row>
    <row r="676" spans="1:10" s="115" customFormat="1" ht="15" customHeight="1">
      <c r="A676" s="110"/>
      <c r="B676" s="128">
        <v>32</v>
      </c>
      <c r="C676" s="110"/>
      <c r="D676" s="128" t="s">
        <v>1323</v>
      </c>
      <c r="E676" s="111">
        <f>E677</f>
        <v>0</v>
      </c>
      <c r="F676" s="111">
        <f t="shared" si="86"/>
        <v>0</v>
      </c>
      <c r="G676" s="111">
        <f t="shared" si="86"/>
        <v>170</v>
      </c>
      <c r="H676" s="111">
        <f t="shared" si="86"/>
        <v>170.91</v>
      </c>
      <c r="I676" s="185" t="e">
        <f t="shared" si="78"/>
        <v>#DIV/0!</v>
      </c>
      <c r="J676" s="185">
        <f t="shared" si="79"/>
        <v>100.53529411764706</v>
      </c>
    </row>
    <row r="677" spans="1:10" s="115" customFormat="1">
      <c r="A677" s="110"/>
      <c r="B677" s="128"/>
      <c r="C677" s="110">
        <v>3299</v>
      </c>
      <c r="D677" s="110" t="s">
        <v>1488</v>
      </c>
      <c r="E677" s="208"/>
      <c r="F677" s="208"/>
      <c r="G677" s="208">
        <v>170</v>
      </c>
      <c r="H677" s="208">
        <v>170.91</v>
      </c>
      <c r="I677" s="185" t="e">
        <f t="shared" si="78"/>
        <v>#DIV/0!</v>
      </c>
      <c r="J677" s="185">
        <f t="shared" si="79"/>
        <v>100.53529411764706</v>
      </c>
    </row>
    <row r="678" spans="1:10" s="115" customFormat="1" ht="15" customHeight="1">
      <c r="A678" s="313" t="s">
        <v>1678</v>
      </c>
      <c r="B678" s="326"/>
      <c r="C678" s="326"/>
      <c r="D678" s="327"/>
      <c r="E678" s="205">
        <f>E679</f>
        <v>0</v>
      </c>
      <c r="F678" s="205">
        <f t="shared" ref="F678:G679" si="87">F679</f>
        <v>13440</v>
      </c>
      <c r="G678" s="205">
        <f t="shared" si="87"/>
        <v>0</v>
      </c>
      <c r="H678" s="205">
        <f t="shared" ref="H678:H679" si="88">H679</f>
        <v>0</v>
      </c>
      <c r="I678" s="170" t="e">
        <f t="shared" si="78"/>
        <v>#DIV/0!</v>
      </c>
      <c r="J678" s="170" t="e">
        <f t="shared" si="79"/>
        <v>#DIV/0!</v>
      </c>
    </row>
    <row r="679" spans="1:10" s="115" customFormat="1" ht="15" customHeight="1">
      <c r="A679" s="128">
        <v>3</v>
      </c>
      <c r="B679" s="110"/>
      <c r="C679" s="53"/>
      <c r="D679" s="53" t="s">
        <v>1358</v>
      </c>
      <c r="E679" s="111">
        <f>E680</f>
        <v>0</v>
      </c>
      <c r="F679" s="111">
        <f t="shared" si="87"/>
        <v>13440</v>
      </c>
      <c r="G679" s="111">
        <f t="shared" si="87"/>
        <v>0</v>
      </c>
      <c r="H679" s="111">
        <f t="shared" si="88"/>
        <v>0</v>
      </c>
      <c r="I679" s="172" t="e">
        <f t="shared" si="78"/>
        <v>#DIV/0!</v>
      </c>
      <c r="J679" s="172" t="e">
        <f t="shared" si="79"/>
        <v>#DIV/0!</v>
      </c>
    </row>
    <row r="680" spans="1:10" s="115" customFormat="1" ht="15" customHeight="1">
      <c r="A680" s="110"/>
      <c r="B680" s="128">
        <v>31</v>
      </c>
      <c r="C680" s="110"/>
      <c r="D680" s="128" t="s">
        <v>1320</v>
      </c>
      <c r="E680" s="111">
        <f>E682+E681</f>
        <v>0</v>
      </c>
      <c r="F680" s="111">
        <f>F682+F681</f>
        <v>13440</v>
      </c>
      <c r="G680" s="111">
        <f>G682+G681</f>
        <v>0</v>
      </c>
      <c r="H680" s="111">
        <f t="shared" ref="H680" si="89">H682+H681</f>
        <v>0</v>
      </c>
      <c r="I680" s="185" t="e">
        <f t="shared" si="78"/>
        <v>#DIV/0!</v>
      </c>
      <c r="J680" s="185" t="e">
        <f t="shared" si="79"/>
        <v>#DIV/0!</v>
      </c>
    </row>
    <row r="681" spans="1:10" s="115" customFormat="1" ht="15" customHeight="1">
      <c r="A681" s="110"/>
      <c r="B681" s="110"/>
      <c r="C681" s="110">
        <v>3111</v>
      </c>
      <c r="D681" s="110" t="s">
        <v>1397</v>
      </c>
      <c r="E681" s="208"/>
      <c r="F681" s="208">
        <v>11536</v>
      </c>
      <c r="G681" s="208"/>
      <c r="H681" s="208"/>
      <c r="I681" s="185" t="e">
        <f t="shared" si="78"/>
        <v>#DIV/0!</v>
      </c>
      <c r="J681" s="185" t="e">
        <f t="shared" si="79"/>
        <v>#DIV/0!</v>
      </c>
    </row>
    <row r="682" spans="1:10" s="115" customFormat="1" ht="15" customHeight="1">
      <c r="A682" s="110"/>
      <c r="B682" s="110"/>
      <c r="C682" s="110">
        <v>3132</v>
      </c>
      <c r="D682" s="85" t="s">
        <v>1356</v>
      </c>
      <c r="E682" s="132"/>
      <c r="F682" s="132">
        <v>1904</v>
      </c>
      <c r="G682" s="132"/>
      <c r="H682" s="132"/>
      <c r="I682" s="185" t="e">
        <f t="shared" si="78"/>
        <v>#DIV/0!</v>
      </c>
      <c r="J682" s="185" t="e">
        <f t="shared" si="79"/>
        <v>#DIV/0!</v>
      </c>
    </row>
    <row r="683" spans="1:10" s="115" customFormat="1" ht="15" customHeight="1">
      <c r="A683" s="321" t="s">
        <v>522</v>
      </c>
      <c r="B683" s="334"/>
      <c r="C683" s="334"/>
      <c r="D683" s="335"/>
      <c r="E683" s="205">
        <f>E684+E702</f>
        <v>125148.84999999999</v>
      </c>
      <c r="F683" s="205">
        <f t="shared" ref="F683:H683" si="90">F684+F702</f>
        <v>6221</v>
      </c>
      <c r="G683" s="205">
        <f t="shared" si="90"/>
        <v>12592</v>
      </c>
      <c r="H683" s="205">
        <f t="shared" si="90"/>
        <v>12588.11</v>
      </c>
      <c r="I683" s="170">
        <f t="shared" si="78"/>
        <v>10.058510325903915</v>
      </c>
      <c r="J683" s="170">
        <f t="shared" si="79"/>
        <v>99.969107369758575</v>
      </c>
    </row>
    <row r="684" spans="1:10" s="115" customFormat="1" ht="15" customHeight="1">
      <c r="A684" s="209" t="s">
        <v>1744</v>
      </c>
      <c r="B684" s="248"/>
      <c r="C684" s="248"/>
      <c r="D684" s="249"/>
      <c r="E684" s="205">
        <f>E685+E698</f>
        <v>125148.84999999999</v>
      </c>
      <c r="F684" s="205">
        <f t="shared" ref="F684:H684" si="91">F685+F698</f>
        <v>6221</v>
      </c>
      <c r="G684" s="205">
        <f t="shared" si="91"/>
        <v>12592</v>
      </c>
      <c r="H684" s="205">
        <f t="shared" si="91"/>
        <v>12588.11</v>
      </c>
      <c r="I684" s="170">
        <f t="shared" si="78"/>
        <v>10.058510325903915</v>
      </c>
      <c r="J684" s="170">
        <f t="shared" si="79"/>
        <v>99.969107369758575</v>
      </c>
    </row>
    <row r="685" spans="1:10" s="115" customFormat="1" ht="15" customHeight="1">
      <c r="A685" s="128">
        <v>3</v>
      </c>
      <c r="B685" s="110"/>
      <c r="C685" s="53"/>
      <c r="D685" s="53" t="s">
        <v>1358</v>
      </c>
      <c r="E685" s="111">
        <f>E686+E690</f>
        <v>125148.84999999999</v>
      </c>
      <c r="F685" s="111">
        <f>F686+F690</f>
        <v>6221</v>
      </c>
      <c r="G685" s="111">
        <f>G686+G690</f>
        <v>12592</v>
      </c>
      <c r="H685" s="111">
        <f>H686+H690</f>
        <v>12588.11</v>
      </c>
      <c r="I685" s="172">
        <f t="shared" si="78"/>
        <v>10.058510325903915</v>
      </c>
      <c r="J685" s="172">
        <f t="shared" si="79"/>
        <v>99.969107369758575</v>
      </c>
    </row>
    <row r="686" spans="1:10" s="115" customFormat="1" ht="15" customHeight="1">
      <c r="A686" s="110"/>
      <c r="B686" s="128">
        <v>31</v>
      </c>
      <c r="C686" s="53"/>
      <c r="D686" s="53" t="s">
        <v>1320</v>
      </c>
      <c r="E686" s="111">
        <f>SUM(E687:E689)</f>
        <v>34343.83</v>
      </c>
      <c r="F686" s="111">
        <f>SUM(F687:F689)</f>
        <v>5371</v>
      </c>
      <c r="G686" s="111">
        <f>SUM(G687:G689)</f>
        <v>12412</v>
      </c>
      <c r="H686" s="111">
        <f>SUM(H687:H689)</f>
        <v>12412.03</v>
      </c>
      <c r="I686" s="172">
        <f t="shared" si="78"/>
        <v>36.140494522596924</v>
      </c>
      <c r="J686" s="172">
        <f t="shared" si="79"/>
        <v>100.00024170157913</v>
      </c>
    </row>
    <row r="687" spans="1:10" s="115" customFormat="1" ht="15" customHeight="1">
      <c r="A687" s="110"/>
      <c r="B687" s="110"/>
      <c r="C687" s="110">
        <v>3111</v>
      </c>
      <c r="D687" s="85" t="s">
        <v>1397</v>
      </c>
      <c r="E687" s="132">
        <v>29479.68</v>
      </c>
      <c r="F687" s="132">
        <v>5150</v>
      </c>
      <c r="G687" s="132">
        <v>10654</v>
      </c>
      <c r="H687" s="132">
        <v>10654.11</v>
      </c>
      <c r="I687" s="185">
        <f t="shared" si="78"/>
        <v>36.140521199687385</v>
      </c>
      <c r="J687" s="185">
        <f t="shared" si="79"/>
        <v>100.00103247606533</v>
      </c>
    </row>
    <row r="688" spans="1:10" s="115" customFormat="1" ht="15" customHeight="1">
      <c r="A688" s="110"/>
      <c r="B688" s="110"/>
      <c r="C688" s="110">
        <v>3121</v>
      </c>
      <c r="D688" s="85" t="s">
        <v>1294</v>
      </c>
      <c r="E688" s="132"/>
      <c r="F688" s="132"/>
      <c r="G688" s="132"/>
      <c r="H688" s="132"/>
      <c r="I688" s="185" t="e">
        <f t="shared" si="78"/>
        <v>#DIV/0!</v>
      </c>
      <c r="J688" s="185" t="e">
        <f t="shared" si="79"/>
        <v>#DIV/0!</v>
      </c>
    </row>
    <row r="689" spans="1:10" s="115" customFormat="1" ht="15" customHeight="1">
      <c r="A689" s="110"/>
      <c r="B689" s="110"/>
      <c r="C689" s="110">
        <v>3132</v>
      </c>
      <c r="D689" s="85" t="s">
        <v>1356</v>
      </c>
      <c r="E689" s="132">
        <v>4864.1499999999996</v>
      </c>
      <c r="F689" s="132">
        <v>221</v>
      </c>
      <c r="G689" s="132">
        <v>1758</v>
      </c>
      <c r="H689" s="132">
        <v>1757.92</v>
      </c>
      <c r="I689" s="185">
        <f t="shared" si="78"/>
        <v>36.140332843353931</v>
      </c>
      <c r="J689" s="185">
        <f t="shared" si="79"/>
        <v>99.995449374288967</v>
      </c>
    </row>
    <row r="690" spans="1:10" s="115" customFormat="1" ht="15" customHeight="1">
      <c r="A690" s="110"/>
      <c r="B690" s="128">
        <v>32</v>
      </c>
      <c r="C690" s="110"/>
      <c r="D690" s="128" t="s">
        <v>1323</v>
      </c>
      <c r="E690" s="130">
        <f>SUM(E691:E697)</f>
        <v>90805.01999999999</v>
      </c>
      <c r="F690" s="130">
        <f>SUM(F691:F697)</f>
        <v>850</v>
      </c>
      <c r="G690" s="130">
        <f>SUM(G691:G697)</f>
        <v>180</v>
      </c>
      <c r="H690" s="130">
        <f>SUM(H691:H697)</f>
        <v>176.08</v>
      </c>
      <c r="I690" s="185">
        <f t="shared" si="78"/>
        <v>0.19390998427179471</v>
      </c>
      <c r="J690" s="185">
        <f t="shared" si="79"/>
        <v>97.822222222222237</v>
      </c>
    </row>
    <row r="691" spans="1:10" s="115" customFormat="1" ht="15" customHeight="1">
      <c r="A691" s="110"/>
      <c r="B691" s="110"/>
      <c r="C691" s="110">
        <v>3211</v>
      </c>
      <c r="D691" s="85" t="s">
        <v>1264</v>
      </c>
      <c r="E691" s="132">
        <v>3217.07</v>
      </c>
      <c r="F691" s="132">
        <v>850</v>
      </c>
      <c r="G691" s="132"/>
      <c r="H691" s="132"/>
      <c r="I691" s="185">
        <f t="shared" si="78"/>
        <v>0</v>
      </c>
      <c r="J691" s="185" t="e">
        <f t="shared" si="79"/>
        <v>#DIV/0!</v>
      </c>
    </row>
    <row r="692" spans="1:10" s="115" customFormat="1" ht="15" customHeight="1">
      <c r="A692" s="110"/>
      <c r="B692" s="110"/>
      <c r="C692" s="110">
        <v>3212</v>
      </c>
      <c r="D692" s="85" t="s">
        <v>1265</v>
      </c>
      <c r="E692" s="132"/>
      <c r="F692" s="132"/>
      <c r="G692" s="132">
        <v>180</v>
      </c>
      <c r="H692" s="132">
        <v>176.08</v>
      </c>
      <c r="I692" s="185" t="e">
        <f t="shared" si="78"/>
        <v>#DIV/0!</v>
      </c>
      <c r="J692" s="185">
        <f t="shared" si="79"/>
        <v>97.822222222222237</v>
      </c>
    </row>
    <row r="693" spans="1:10" s="115" customFormat="1" ht="15" customHeight="1">
      <c r="A693" s="110"/>
      <c r="B693" s="110"/>
      <c r="C693" s="110">
        <v>3213</v>
      </c>
      <c r="D693" s="85" t="s">
        <v>1266</v>
      </c>
      <c r="E693" s="132">
        <v>2396.5</v>
      </c>
      <c r="F693" s="132"/>
      <c r="G693" s="132"/>
      <c r="H693" s="132"/>
      <c r="I693" s="185">
        <f t="shared" si="78"/>
        <v>0</v>
      </c>
      <c r="J693" s="185" t="e">
        <f t="shared" si="79"/>
        <v>#DIV/0!</v>
      </c>
    </row>
    <row r="694" spans="1:10" s="115" customFormat="1" ht="15" customHeight="1">
      <c r="A694" s="110"/>
      <c r="B694" s="110"/>
      <c r="C694" s="110">
        <v>3231</v>
      </c>
      <c r="D694" s="85" t="s">
        <v>1272</v>
      </c>
      <c r="E694" s="132"/>
      <c r="F694" s="132"/>
      <c r="G694" s="132"/>
      <c r="H694" s="132"/>
      <c r="I694" s="185" t="e">
        <f t="shared" si="78"/>
        <v>#DIV/0!</v>
      </c>
      <c r="J694" s="185" t="e">
        <f t="shared" si="79"/>
        <v>#DIV/0!</v>
      </c>
    </row>
    <row r="695" spans="1:10" s="115" customFormat="1" ht="15" customHeight="1">
      <c r="A695" s="110"/>
      <c r="B695" s="110"/>
      <c r="C695" s="110">
        <v>3238</v>
      </c>
      <c r="D695" s="85" t="s">
        <v>1279</v>
      </c>
      <c r="E695" s="132">
        <v>85191.45</v>
      </c>
      <c r="F695" s="132"/>
      <c r="G695" s="132"/>
      <c r="H695" s="132"/>
      <c r="I695" s="185">
        <f t="shared" si="78"/>
        <v>0</v>
      </c>
      <c r="J695" s="185" t="e">
        <f t="shared" si="79"/>
        <v>#DIV/0!</v>
      </c>
    </row>
    <row r="696" spans="1:10" s="115" customFormat="1" ht="15" customHeight="1">
      <c r="A696" s="110"/>
      <c r="B696" s="110"/>
      <c r="C696" s="110">
        <v>3239</v>
      </c>
      <c r="D696" s="85" t="s">
        <v>1280</v>
      </c>
      <c r="E696" s="132"/>
      <c r="F696" s="132"/>
      <c r="G696" s="132"/>
      <c r="H696" s="132"/>
      <c r="I696" s="185" t="e">
        <f t="shared" si="78"/>
        <v>#DIV/0!</v>
      </c>
      <c r="J696" s="185" t="e">
        <f t="shared" si="79"/>
        <v>#DIV/0!</v>
      </c>
    </row>
    <row r="697" spans="1:10" s="115" customFormat="1" ht="15" customHeight="1">
      <c r="A697" s="110"/>
      <c r="B697" s="110"/>
      <c r="C697" s="110">
        <v>3294</v>
      </c>
      <c r="D697" s="85" t="s">
        <v>1283</v>
      </c>
      <c r="E697" s="132"/>
      <c r="F697" s="132"/>
      <c r="G697" s="132"/>
      <c r="H697" s="132"/>
      <c r="I697" s="185" t="e">
        <f t="shared" si="78"/>
        <v>#DIV/0!</v>
      </c>
      <c r="J697" s="185" t="e">
        <f t="shared" si="79"/>
        <v>#DIV/0!</v>
      </c>
    </row>
    <row r="698" spans="1:10" s="138" customFormat="1" ht="15" customHeight="1">
      <c r="A698" s="128">
        <v>4</v>
      </c>
      <c r="B698" s="128"/>
      <c r="C698" s="128"/>
      <c r="D698" s="129" t="s">
        <v>1345</v>
      </c>
      <c r="E698" s="130">
        <f>E699</f>
        <v>0</v>
      </c>
      <c r="F698" s="130">
        <f>F699</f>
        <v>0</v>
      </c>
      <c r="G698" s="130">
        <f>G699</f>
        <v>0</v>
      </c>
      <c r="H698" s="130">
        <f>H699</f>
        <v>0</v>
      </c>
      <c r="I698" s="187" t="e">
        <f t="shared" si="78"/>
        <v>#DIV/0!</v>
      </c>
      <c r="J698" s="187" t="e">
        <f t="shared" si="79"/>
        <v>#DIV/0!</v>
      </c>
    </row>
    <row r="699" spans="1:10" s="115" customFormat="1" ht="15" customHeight="1">
      <c r="A699" s="110"/>
      <c r="B699" s="128">
        <v>42</v>
      </c>
      <c r="C699" s="110"/>
      <c r="D699" s="128" t="s">
        <v>1346</v>
      </c>
      <c r="E699" s="132">
        <f>SUM(E700:E701)</f>
        <v>0</v>
      </c>
      <c r="F699" s="132">
        <f>SUM(F700:F701)</f>
        <v>0</v>
      </c>
      <c r="G699" s="132">
        <f>SUM(G700:G701)</f>
        <v>0</v>
      </c>
      <c r="H699" s="132">
        <f>SUM(H700:H701)</f>
        <v>0</v>
      </c>
      <c r="I699" s="185" t="e">
        <f t="shared" si="78"/>
        <v>#DIV/0!</v>
      </c>
      <c r="J699" s="185" t="e">
        <f t="shared" si="79"/>
        <v>#DIV/0!</v>
      </c>
    </row>
    <row r="700" spans="1:10" s="115" customFormat="1" ht="15" customHeight="1">
      <c r="A700" s="110"/>
      <c r="B700" s="110"/>
      <c r="C700" s="110">
        <v>4227</v>
      </c>
      <c r="D700" s="85" t="s">
        <v>1593</v>
      </c>
      <c r="E700" s="132"/>
      <c r="F700" s="132"/>
      <c r="G700" s="132"/>
      <c r="H700" s="132"/>
      <c r="I700" s="185" t="e">
        <f t="shared" si="78"/>
        <v>#DIV/0!</v>
      </c>
      <c r="J700" s="185" t="e">
        <f t="shared" si="79"/>
        <v>#DIV/0!</v>
      </c>
    </row>
    <row r="701" spans="1:10" s="115" customFormat="1" ht="15" customHeight="1">
      <c r="A701" s="110"/>
      <c r="B701" s="110"/>
      <c r="C701" s="110">
        <v>4262</v>
      </c>
      <c r="D701" s="85" t="s">
        <v>1411</v>
      </c>
      <c r="E701" s="132"/>
      <c r="F701" s="132"/>
      <c r="G701" s="132"/>
      <c r="H701" s="132"/>
      <c r="I701" s="185" t="e">
        <f t="shared" si="78"/>
        <v>#DIV/0!</v>
      </c>
      <c r="J701" s="185" t="e">
        <f t="shared" si="79"/>
        <v>#DIV/0!</v>
      </c>
    </row>
    <row r="702" spans="1:10" s="115" customFormat="1" ht="15" hidden="1" customHeight="1">
      <c r="A702" s="209" t="s">
        <v>1665</v>
      </c>
      <c r="B702" s="248"/>
      <c r="C702" s="248"/>
      <c r="D702" s="249"/>
      <c r="E702" s="205">
        <f>E703+E728</f>
        <v>0</v>
      </c>
      <c r="F702" s="205">
        <f>F703+F728</f>
        <v>0</v>
      </c>
      <c r="G702" s="205">
        <f>G703+G728</f>
        <v>0</v>
      </c>
      <c r="H702" s="205">
        <f>H703+H728</f>
        <v>0</v>
      </c>
      <c r="I702" s="170" t="e">
        <f t="shared" si="78"/>
        <v>#DIV/0!</v>
      </c>
      <c r="J702" s="170" t="e">
        <f t="shared" si="79"/>
        <v>#DIV/0!</v>
      </c>
    </row>
    <row r="703" spans="1:10" s="115" customFormat="1" ht="15" hidden="1" customHeight="1">
      <c r="A703" s="128">
        <v>3</v>
      </c>
      <c r="B703" s="110"/>
      <c r="C703" s="53"/>
      <c r="D703" s="53" t="s">
        <v>1358</v>
      </c>
      <c r="E703" s="111">
        <f>E704+E708+E726</f>
        <v>0</v>
      </c>
      <c r="F703" s="111">
        <f>F704+F708+F726</f>
        <v>0</v>
      </c>
      <c r="G703" s="111">
        <f>G704+G708+G726</f>
        <v>0</v>
      </c>
      <c r="H703" s="111">
        <f>H704+H708+H726</f>
        <v>0</v>
      </c>
      <c r="I703" s="172" t="e">
        <f t="shared" si="78"/>
        <v>#DIV/0!</v>
      </c>
      <c r="J703" s="172" t="e">
        <f t="shared" si="79"/>
        <v>#DIV/0!</v>
      </c>
    </row>
    <row r="704" spans="1:10" s="115" customFormat="1" ht="15" hidden="1" customHeight="1">
      <c r="A704" s="110"/>
      <c r="B704" s="128">
        <v>31</v>
      </c>
      <c r="C704" s="53"/>
      <c r="D704" s="53" t="s">
        <v>1320</v>
      </c>
      <c r="E704" s="111">
        <f>SUM(E705:E707)</f>
        <v>0</v>
      </c>
      <c r="F704" s="111">
        <f>SUM(F705:F707)</f>
        <v>0</v>
      </c>
      <c r="G704" s="111">
        <f>SUM(G705:G707)</f>
        <v>0</v>
      </c>
      <c r="H704" s="111">
        <f>SUM(H705:H707)</f>
        <v>0</v>
      </c>
      <c r="I704" s="172" t="e">
        <f t="shared" si="78"/>
        <v>#DIV/0!</v>
      </c>
      <c r="J704" s="172" t="e">
        <f t="shared" si="79"/>
        <v>#DIV/0!</v>
      </c>
    </row>
    <row r="705" spans="1:10" s="115" customFormat="1" ht="15" hidden="1" customHeight="1">
      <c r="A705" s="110"/>
      <c r="B705" s="110"/>
      <c r="C705" s="110">
        <v>3111</v>
      </c>
      <c r="D705" s="85" t="s">
        <v>1397</v>
      </c>
      <c r="E705" s="132"/>
      <c r="F705" s="132"/>
      <c r="G705" s="132"/>
      <c r="H705" s="132"/>
      <c r="I705" s="185" t="e">
        <f t="shared" si="78"/>
        <v>#DIV/0!</v>
      </c>
      <c r="J705" s="185" t="e">
        <f t="shared" si="79"/>
        <v>#DIV/0!</v>
      </c>
    </row>
    <row r="706" spans="1:10" s="115" customFormat="1" ht="15" hidden="1" customHeight="1">
      <c r="A706" s="110"/>
      <c r="B706" s="110"/>
      <c r="C706" s="110">
        <v>3121</v>
      </c>
      <c r="D706" s="85" t="s">
        <v>1294</v>
      </c>
      <c r="E706" s="132"/>
      <c r="F706" s="132"/>
      <c r="G706" s="132"/>
      <c r="H706" s="132"/>
      <c r="I706" s="185" t="e">
        <f t="shared" si="78"/>
        <v>#DIV/0!</v>
      </c>
      <c r="J706" s="185" t="e">
        <f t="shared" si="79"/>
        <v>#DIV/0!</v>
      </c>
    </row>
    <row r="707" spans="1:10" s="115" customFormat="1" ht="15" hidden="1" customHeight="1">
      <c r="A707" s="110"/>
      <c r="B707" s="110"/>
      <c r="C707" s="110">
        <v>3132</v>
      </c>
      <c r="D707" s="85" t="s">
        <v>1356</v>
      </c>
      <c r="E707" s="132"/>
      <c r="F707" s="132"/>
      <c r="G707" s="132"/>
      <c r="H707" s="132"/>
      <c r="I707" s="185" t="e">
        <f t="shared" si="78"/>
        <v>#DIV/0!</v>
      </c>
      <c r="J707" s="185" t="e">
        <f t="shared" si="79"/>
        <v>#DIV/0!</v>
      </c>
    </row>
    <row r="708" spans="1:10" s="115" customFormat="1" ht="15" hidden="1" customHeight="1">
      <c r="A708" s="110"/>
      <c r="B708" s="128">
        <v>32</v>
      </c>
      <c r="C708" s="110"/>
      <c r="D708" s="128" t="s">
        <v>1323</v>
      </c>
      <c r="E708" s="111">
        <f>SUM(E709:E725)</f>
        <v>0</v>
      </c>
      <c r="F708" s="111">
        <f>SUM(F709:F725)</f>
        <v>0</v>
      </c>
      <c r="G708" s="111">
        <f>SUM(G709:G725)</f>
        <v>0</v>
      </c>
      <c r="H708" s="111">
        <f>SUM(H709:H725)</f>
        <v>0</v>
      </c>
      <c r="I708" s="185" t="e">
        <f t="shared" si="78"/>
        <v>#DIV/0!</v>
      </c>
      <c r="J708" s="185" t="e">
        <f t="shared" si="79"/>
        <v>#DIV/0!</v>
      </c>
    </row>
    <row r="709" spans="1:10" s="115" customFormat="1" ht="15" hidden="1" customHeight="1">
      <c r="A709" s="110"/>
      <c r="B709" s="110"/>
      <c r="C709" s="110">
        <v>3211</v>
      </c>
      <c r="D709" s="85" t="s">
        <v>1264</v>
      </c>
      <c r="E709" s="132"/>
      <c r="F709" s="132"/>
      <c r="G709" s="132"/>
      <c r="H709" s="132"/>
      <c r="I709" s="185" t="e">
        <f t="shared" si="78"/>
        <v>#DIV/0!</v>
      </c>
      <c r="J709" s="185" t="e">
        <f t="shared" si="79"/>
        <v>#DIV/0!</v>
      </c>
    </row>
    <row r="710" spans="1:10" s="115" customFormat="1" ht="15" hidden="1" customHeight="1">
      <c r="A710" s="110"/>
      <c r="B710" s="110"/>
      <c r="C710" s="110">
        <v>3212</v>
      </c>
      <c r="D710" s="85" t="s">
        <v>1265</v>
      </c>
      <c r="E710" s="132"/>
      <c r="F710" s="132"/>
      <c r="G710" s="132"/>
      <c r="H710" s="132"/>
      <c r="I710" s="185" t="e">
        <f t="shared" ref="I710:I773" si="92">H710/E710*100</f>
        <v>#DIV/0!</v>
      </c>
      <c r="J710" s="185" t="e">
        <f t="shared" ref="J710:J773" si="93">H710/G710*100</f>
        <v>#DIV/0!</v>
      </c>
    </row>
    <row r="711" spans="1:10" s="115" customFormat="1" ht="15" hidden="1" customHeight="1">
      <c r="A711" s="110"/>
      <c r="B711" s="110"/>
      <c r="C711" s="110">
        <v>3213</v>
      </c>
      <c r="D711" s="85" t="s">
        <v>1266</v>
      </c>
      <c r="E711" s="132"/>
      <c r="F711" s="132">
        <v>0</v>
      </c>
      <c r="G711" s="132">
        <v>0</v>
      </c>
      <c r="H711" s="132"/>
      <c r="I711" s="185" t="e">
        <f t="shared" si="92"/>
        <v>#DIV/0!</v>
      </c>
      <c r="J711" s="185" t="e">
        <f t="shared" si="93"/>
        <v>#DIV/0!</v>
      </c>
    </row>
    <row r="712" spans="1:10" s="115" customFormat="1" ht="15" hidden="1" customHeight="1">
      <c r="A712" s="110"/>
      <c r="B712" s="110"/>
      <c r="C712" s="110">
        <v>3221</v>
      </c>
      <c r="D712" s="85" t="s">
        <v>1267</v>
      </c>
      <c r="E712" s="132"/>
      <c r="F712" s="132">
        <v>0</v>
      </c>
      <c r="G712" s="132">
        <v>0</v>
      </c>
      <c r="H712" s="132"/>
      <c r="I712" s="185" t="e">
        <f t="shared" si="92"/>
        <v>#DIV/0!</v>
      </c>
      <c r="J712" s="185" t="e">
        <f t="shared" si="93"/>
        <v>#DIV/0!</v>
      </c>
    </row>
    <row r="713" spans="1:10" s="115" customFormat="1" hidden="1">
      <c r="A713" s="110"/>
      <c r="B713" s="110"/>
      <c r="C713" s="110">
        <v>3222</v>
      </c>
      <c r="D713" s="85" t="s">
        <v>1268</v>
      </c>
      <c r="E713" s="132"/>
      <c r="F713" s="132">
        <v>0</v>
      </c>
      <c r="G713" s="132">
        <v>0</v>
      </c>
      <c r="H713" s="132"/>
      <c r="I713" s="185" t="e">
        <f t="shared" si="92"/>
        <v>#DIV/0!</v>
      </c>
      <c r="J713" s="185" t="e">
        <f t="shared" si="93"/>
        <v>#DIV/0!</v>
      </c>
    </row>
    <row r="714" spans="1:10" s="115" customFormat="1" ht="15" hidden="1" customHeight="1">
      <c r="A714" s="110"/>
      <c r="B714" s="110"/>
      <c r="C714" s="110">
        <v>3223</v>
      </c>
      <c r="D714" s="85" t="s">
        <v>1269</v>
      </c>
      <c r="E714" s="132"/>
      <c r="F714" s="132">
        <v>0</v>
      </c>
      <c r="G714" s="132">
        <v>0</v>
      </c>
      <c r="H714" s="132"/>
      <c r="I714" s="185" t="e">
        <f t="shared" si="92"/>
        <v>#DIV/0!</v>
      </c>
      <c r="J714" s="185" t="e">
        <f t="shared" si="93"/>
        <v>#DIV/0!</v>
      </c>
    </row>
    <row r="715" spans="1:10" s="115" customFormat="1" ht="15" hidden="1" customHeight="1">
      <c r="A715" s="110"/>
      <c r="B715" s="110"/>
      <c r="C715" s="110">
        <v>3224</v>
      </c>
      <c r="D715" s="85" t="s">
        <v>1270</v>
      </c>
      <c r="E715" s="132"/>
      <c r="F715" s="132">
        <v>0</v>
      </c>
      <c r="G715" s="132">
        <v>0</v>
      </c>
      <c r="H715" s="132"/>
      <c r="I715" s="185" t="e">
        <f t="shared" si="92"/>
        <v>#DIV/0!</v>
      </c>
      <c r="J715" s="185" t="e">
        <f t="shared" si="93"/>
        <v>#DIV/0!</v>
      </c>
    </row>
    <row r="716" spans="1:10" s="115" customFormat="1" ht="15" hidden="1" customHeight="1">
      <c r="A716" s="110"/>
      <c r="B716" s="110"/>
      <c r="C716" s="110">
        <v>3231</v>
      </c>
      <c r="D716" s="85" t="s">
        <v>1272</v>
      </c>
      <c r="E716" s="132"/>
      <c r="F716" s="132">
        <v>0</v>
      </c>
      <c r="G716" s="132">
        <v>0</v>
      </c>
      <c r="H716" s="132"/>
      <c r="I716" s="185" t="e">
        <f t="shared" si="92"/>
        <v>#DIV/0!</v>
      </c>
      <c r="J716" s="185" t="e">
        <f t="shared" si="93"/>
        <v>#DIV/0!</v>
      </c>
    </row>
    <row r="717" spans="1:10" s="115" customFormat="1" ht="15" hidden="1" customHeight="1">
      <c r="A717" s="110"/>
      <c r="B717" s="110"/>
      <c r="C717" s="110">
        <v>3232</v>
      </c>
      <c r="D717" s="85" t="s">
        <v>1509</v>
      </c>
      <c r="E717" s="132">
        <v>0</v>
      </c>
      <c r="F717" s="132">
        <v>0</v>
      </c>
      <c r="G717" s="132">
        <v>0</v>
      </c>
      <c r="H717" s="132"/>
      <c r="I717" s="185" t="e">
        <f t="shared" si="92"/>
        <v>#DIV/0!</v>
      </c>
      <c r="J717" s="185" t="e">
        <f t="shared" si="93"/>
        <v>#DIV/0!</v>
      </c>
    </row>
    <row r="718" spans="1:10" s="115" customFormat="1" ht="15" hidden="1" customHeight="1">
      <c r="A718" s="110"/>
      <c r="B718" s="110"/>
      <c r="C718" s="110">
        <v>3233</v>
      </c>
      <c r="D718" s="85" t="s">
        <v>1274</v>
      </c>
      <c r="E718" s="132"/>
      <c r="F718" s="132">
        <v>0</v>
      </c>
      <c r="G718" s="132">
        <v>0</v>
      </c>
      <c r="H718" s="132"/>
      <c r="I718" s="185" t="e">
        <f t="shared" si="92"/>
        <v>#DIV/0!</v>
      </c>
      <c r="J718" s="185" t="e">
        <f t="shared" si="93"/>
        <v>#DIV/0!</v>
      </c>
    </row>
    <row r="719" spans="1:10" s="115" customFormat="1" ht="15" hidden="1" customHeight="1">
      <c r="A719" s="110"/>
      <c r="B719" s="110"/>
      <c r="C719" s="110">
        <v>3234</v>
      </c>
      <c r="D719" s="85" t="s">
        <v>1275</v>
      </c>
      <c r="E719" s="132"/>
      <c r="F719" s="132">
        <v>0</v>
      </c>
      <c r="G719" s="132">
        <v>0</v>
      </c>
      <c r="H719" s="132"/>
      <c r="I719" s="185" t="e">
        <f t="shared" si="92"/>
        <v>#DIV/0!</v>
      </c>
      <c r="J719" s="185" t="e">
        <f t="shared" si="93"/>
        <v>#DIV/0!</v>
      </c>
    </row>
    <row r="720" spans="1:10" s="115" customFormat="1" ht="15" hidden="1" customHeight="1">
      <c r="A720" s="110"/>
      <c r="B720" s="110"/>
      <c r="C720" s="110">
        <v>3235</v>
      </c>
      <c r="D720" s="85" t="s">
        <v>1276</v>
      </c>
      <c r="E720" s="132"/>
      <c r="F720" s="132">
        <v>0</v>
      </c>
      <c r="G720" s="132">
        <v>0</v>
      </c>
      <c r="H720" s="132"/>
      <c r="I720" s="185" t="e">
        <f t="shared" si="92"/>
        <v>#DIV/0!</v>
      </c>
      <c r="J720" s="185" t="e">
        <f t="shared" si="93"/>
        <v>#DIV/0!</v>
      </c>
    </row>
    <row r="721" spans="1:10" s="115" customFormat="1" ht="15" hidden="1" customHeight="1">
      <c r="A721" s="110"/>
      <c r="B721" s="110"/>
      <c r="C721" s="110">
        <v>3237</v>
      </c>
      <c r="D721" s="85" t="s">
        <v>1278</v>
      </c>
      <c r="E721" s="132"/>
      <c r="F721" s="132"/>
      <c r="G721" s="132"/>
      <c r="H721" s="132"/>
      <c r="I721" s="185" t="e">
        <f t="shared" si="92"/>
        <v>#DIV/0!</v>
      </c>
      <c r="J721" s="185" t="e">
        <f t="shared" si="93"/>
        <v>#DIV/0!</v>
      </c>
    </row>
    <row r="722" spans="1:10" s="115" customFormat="1" ht="15" hidden="1" customHeight="1">
      <c r="A722" s="110"/>
      <c r="B722" s="110"/>
      <c r="C722" s="110">
        <v>3238</v>
      </c>
      <c r="D722" s="85" t="s">
        <v>1279</v>
      </c>
      <c r="E722" s="132"/>
      <c r="F722" s="132"/>
      <c r="G722" s="132"/>
      <c r="H722" s="132"/>
      <c r="I722" s="185" t="e">
        <f t="shared" si="92"/>
        <v>#DIV/0!</v>
      </c>
      <c r="J722" s="185" t="e">
        <f t="shared" si="93"/>
        <v>#DIV/0!</v>
      </c>
    </row>
    <row r="723" spans="1:10" s="115" customFormat="1" ht="15" hidden="1" customHeight="1">
      <c r="A723" s="110"/>
      <c r="B723" s="110"/>
      <c r="C723" s="110">
        <v>3239</v>
      </c>
      <c r="D723" s="85" t="s">
        <v>1280</v>
      </c>
      <c r="E723" s="132"/>
      <c r="F723" s="132">
        <v>0</v>
      </c>
      <c r="G723" s="132">
        <v>0</v>
      </c>
      <c r="H723" s="132"/>
      <c r="I723" s="185" t="e">
        <f t="shared" si="92"/>
        <v>#DIV/0!</v>
      </c>
      <c r="J723" s="185" t="e">
        <f t="shared" si="93"/>
        <v>#DIV/0!</v>
      </c>
    </row>
    <row r="724" spans="1:10" s="115" customFormat="1" ht="15" hidden="1" customHeight="1">
      <c r="A724" s="110"/>
      <c r="B724" s="110"/>
      <c r="C724" s="110">
        <v>3293</v>
      </c>
      <c r="D724" s="85" t="s">
        <v>1298</v>
      </c>
      <c r="E724" s="132"/>
      <c r="F724" s="132"/>
      <c r="G724" s="132"/>
      <c r="H724" s="132"/>
      <c r="I724" s="185" t="e">
        <f t="shared" si="92"/>
        <v>#DIV/0!</v>
      </c>
      <c r="J724" s="185" t="e">
        <f t="shared" si="93"/>
        <v>#DIV/0!</v>
      </c>
    </row>
    <row r="725" spans="1:10" s="115" customFormat="1" ht="15" hidden="1" customHeight="1">
      <c r="A725" s="110"/>
      <c r="B725" s="110"/>
      <c r="C725" s="110">
        <v>3295</v>
      </c>
      <c r="D725" s="85" t="s">
        <v>1284</v>
      </c>
      <c r="E725" s="132"/>
      <c r="F725" s="132">
        <v>0</v>
      </c>
      <c r="G725" s="132">
        <v>0</v>
      </c>
      <c r="H725" s="132"/>
      <c r="I725" s="185" t="e">
        <f t="shared" si="92"/>
        <v>#DIV/0!</v>
      </c>
      <c r="J725" s="185" t="e">
        <f t="shared" si="93"/>
        <v>#DIV/0!</v>
      </c>
    </row>
    <row r="726" spans="1:10" s="115" customFormat="1" ht="15" hidden="1" customHeight="1">
      <c r="A726" s="110"/>
      <c r="B726" s="128">
        <v>34</v>
      </c>
      <c r="C726" s="110"/>
      <c r="D726" s="128" t="s">
        <v>1343</v>
      </c>
      <c r="E726" s="111">
        <f>E727</f>
        <v>0</v>
      </c>
      <c r="F726" s="111">
        <f>F727</f>
        <v>0</v>
      </c>
      <c r="G726" s="111">
        <f>G727</f>
        <v>0</v>
      </c>
      <c r="H726" s="111">
        <f>H727</f>
        <v>0</v>
      </c>
      <c r="I726" s="185" t="e">
        <f t="shared" si="92"/>
        <v>#DIV/0!</v>
      </c>
      <c r="J726" s="185" t="e">
        <f t="shared" si="93"/>
        <v>#DIV/0!</v>
      </c>
    </row>
    <row r="727" spans="1:10" s="115" customFormat="1" ht="15.75" hidden="1" customHeight="1">
      <c r="A727" s="110"/>
      <c r="B727" s="110"/>
      <c r="C727" s="110">
        <v>3432</v>
      </c>
      <c r="D727" s="175" t="s">
        <v>1299</v>
      </c>
      <c r="E727" s="132"/>
      <c r="F727" s="132">
        <v>0</v>
      </c>
      <c r="G727" s="132">
        <v>0</v>
      </c>
      <c r="H727" s="132"/>
      <c r="I727" s="185" t="e">
        <f t="shared" si="92"/>
        <v>#DIV/0!</v>
      </c>
      <c r="J727" s="185" t="e">
        <f t="shared" si="93"/>
        <v>#DIV/0!</v>
      </c>
    </row>
    <row r="728" spans="1:10" s="115" customFormat="1" ht="15" hidden="1" customHeight="1">
      <c r="A728" s="128">
        <v>4</v>
      </c>
      <c r="B728" s="110"/>
      <c r="C728" s="110"/>
      <c r="D728" s="128" t="s">
        <v>1345</v>
      </c>
      <c r="E728" s="111">
        <f>E729+E731</f>
        <v>0</v>
      </c>
      <c r="F728" s="111">
        <f>F729+F731</f>
        <v>0</v>
      </c>
      <c r="G728" s="111">
        <f>G729+G731</f>
        <v>0</v>
      </c>
      <c r="H728" s="111">
        <f>H729+H731</f>
        <v>0</v>
      </c>
      <c r="I728" s="185" t="e">
        <f t="shared" si="92"/>
        <v>#DIV/0!</v>
      </c>
      <c r="J728" s="185" t="e">
        <f t="shared" si="93"/>
        <v>#DIV/0!</v>
      </c>
    </row>
    <row r="729" spans="1:10" s="115" customFormat="1" ht="15" hidden="1" customHeight="1">
      <c r="A729" s="110"/>
      <c r="B729" s="128">
        <v>41</v>
      </c>
      <c r="C729" s="110"/>
      <c r="D729" s="128" t="s">
        <v>1355</v>
      </c>
      <c r="E729" s="111">
        <f>E730</f>
        <v>0</v>
      </c>
      <c r="F729" s="111">
        <f>F730</f>
        <v>0</v>
      </c>
      <c r="G729" s="111">
        <f>G730</f>
        <v>0</v>
      </c>
      <c r="H729" s="111">
        <f>H730</f>
        <v>0</v>
      </c>
      <c r="I729" s="185" t="e">
        <f t="shared" si="92"/>
        <v>#DIV/0!</v>
      </c>
      <c r="J729" s="185" t="e">
        <f t="shared" si="93"/>
        <v>#DIV/0!</v>
      </c>
    </row>
    <row r="730" spans="1:10" s="115" customFormat="1" ht="15" hidden="1" customHeight="1">
      <c r="A730" s="110"/>
      <c r="B730" s="110"/>
      <c r="C730" s="110">
        <v>4123</v>
      </c>
      <c r="D730" s="85" t="s">
        <v>1310</v>
      </c>
      <c r="E730" s="132"/>
      <c r="F730" s="132"/>
      <c r="G730" s="132"/>
      <c r="H730" s="132"/>
      <c r="I730" s="185" t="e">
        <f t="shared" si="92"/>
        <v>#DIV/0!</v>
      </c>
      <c r="J730" s="185" t="e">
        <f t="shared" si="93"/>
        <v>#DIV/0!</v>
      </c>
    </row>
    <row r="731" spans="1:10" s="115" customFormat="1" ht="15" hidden="1" customHeight="1">
      <c r="A731" s="110"/>
      <c r="B731" s="128">
        <v>42</v>
      </c>
      <c r="C731" s="110"/>
      <c r="D731" s="128" t="s">
        <v>1346</v>
      </c>
      <c r="E731" s="111">
        <f>SUM(E732:E734)</f>
        <v>0</v>
      </c>
      <c r="F731" s="111">
        <f t="shared" ref="F731:H731" si="94">SUM(F732:F734)</f>
        <v>0</v>
      </c>
      <c r="G731" s="111">
        <f t="shared" si="94"/>
        <v>0</v>
      </c>
      <c r="H731" s="111">
        <f t="shared" si="94"/>
        <v>0</v>
      </c>
      <c r="I731" s="185" t="e">
        <f t="shared" si="92"/>
        <v>#DIV/0!</v>
      </c>
      <c r="J731" s="185" t="e">
        <f t="shared" si="93"/>
        <v>#DIV/0!</v>
      </c>
    </row>
    <row r="732" spans="1:10" s="115" customFormat="1" ht="15" hidden="1" customHeight="1">
      <c r="A732" s="110"/>
      <c r="B732" s="110"/>
      <c r="C732" s="110">
        <v>4221</v>
      </c>
      <c r="D732" s="85" t="s">
        <v>1287</v>
      </c>
      <c r="E732" s="132"/>
      <c r="F732" s="132">
        <v>0</v>
      </c>
      <c r="G732" s="132">
        <v>0</v>
      </c>
      <c r="H732" s="132"/>
      <c r="I732" s="185" t="e">
        <f t="shared" si="92"/>
        <v>#DIV/0!</v>
      </c>
      <c r="J732" s="185" t="e">
        <f t="shared" si="93"/>
        <v>#DIV/0!</v>
      </c>
    </row>
    <row r="733" spans="1:10" s="115" customFormat="1" ht="15" hidden="1" customHeight="1">
      <c r="A733" s="110"/>
      <c r="B733" s="110"/>
      <c r="C733" s="110">
        <v>4227</v>
      </c>
      <c r="D733" s="85" t="s">
        <v>1480</v>
      </c>
      <c r="E733" s="132"/>
      <c r="F733" s="132"/>
      <c r="G733" s="132"/>
      <c r="H733" s="132"/>
      <c r="I733" s="185" t="e">
        <f t="shared" si="92"/>
        <v>#DIV/0!</v>
      </c>
      <c r="J733" s="185" t="e">
        <f t="shared" si="93"/>
        <v>#DIV/0!</v>
      </c>
    </row>
    <row r="734" spans="1:10" s="115" customFormat="1" ht="15" hidden="1" customHeight="1">
      <c r="A734" s="110"/>
      <c r="B734" s="110"/>
      <c r="C734" s="110">
        <v>4262</v>
      </c>
      <c r="D734" s="85" t="s">
        <v>1411</v>
      </c>
      <c r="E734" s="132"/>
      <c r="F734" s="132"/>
      <c r="G734" s="132"/>
      <c r="H734" s="132"/>
      <c r="I734" s="185" t="e">
        <f t="shared" si="92"/>
        <v>#DIV/0!</v>
      </c>
      <c r="J734" s="185" t="e">
        <f t="shared" si="93"/>
        <v>#DIV/0!</v>
      </c>
    </row>
    <row r="735" spans="1:10" s="109" customFormat="1" ht="30" customHeight="1">
      <c r="A735" s="336" t="s">
        <v>1544</v>
      </c>
      <c r="B735" s="337"/>
      <c r="C735" s="337"/>
      <c r="D735" s="338"/>
      <c r="E735" s="212"/>
      <c r="F735" s="212">
        <f>F736</f>
        <v>0</v>
      </c>
      <c r="G735" s="212">
        <f>G736</f>
        <v>0</v>
      </c>
      <c r="H735" s="212">
        <f>H736</f>
        <v>0</v>
      </c>
      <c r="I735" s="121" t="e">
        <f t="shared" si="92"/>
        <v>#DIV/0!</v>
      </c>
      <c r="J735" s="121" t="e">
        <f t="shared" si="93"/>
        <v>#DIV/0!</v>
      </c>
    </row>
    <row r="736" spans="1:10" s="109" customFormat="1" ht="28.8" customHeight="1">
      <c r="A736" s="336" t="s">
        <v>1474</v>
      </c>
      <c r="B736" s="337"/>
      <c r="C736" s="337"/>
      <c r="D736" s="338"/>
      <c r="E736" s="213"/>
      <c r="F736" s="213">
        <f>F737+F771</f>
        <v>0</v>
      </c>
      <c r="G736" s="213">
        <f>G737+G771</f>
        <v>0</v>
      </c>
      <c r="H736" s="213">
        <f>H737+H771</f>
        <v>0</v>
      </c>
      <c r="I736" s="122" t="e">
        <f t="shared" si="92"/>
        <v>#DIV/0!</v>
      </c>
      <c r="J736" s="122" t="e">
        <f t="shared" si="93"/>
        <v>#DIV/0!</v>
      </c>
    </row>
    <row r="737" spans="1:10" s="115" customFormat="1" ht="30" customHeight="1">
      <c r="A737" s="321" t="s">
        <v>1661</v>
      </c>
      <c r="B737" s="334"/>
      <c r="C737" s="334"/>
      <c r="D737" s="335"/>
      <c r="E737" s="205">
        <f>E738+E773</f>
        <v>202146.24</v>
      </c>
      <c r="F737" s="205">
        <f>F738</f>
        <v>0</v>
      </c>
      <c r="G737" s="205">
        <f>G738</f>
        <v>0</v>
      </c>
      <c r="H737" s="205">
        <f>H738</f>
        <v>0</v>
      </c>
      <c r="I737" s="170">
        <f t="shared" si="92"/>
        <v>0</v>
      </c>
      <c r="J737" s="170" t="e">
        <f t="shared" si="93"/>
        <v>#DIV/0!</v>
      </c>
    </row>
    <row r="738" spans="1:10" s="115" customFormat="1" ht="28.8" customHeight="1">
      <c r="A738" s="321" t="s">
        <v>1653</v>
      </c>
      <c r="B738" s="334"/>
      <c r="C738" s="334"/>
      <c r="D738" s="335"/>
      <c r="E738" s="117">
        <f>E739</f>
        <v>34590.379999999997</v>
      </c>
      <c r="F738" s="117">
        <f t="shared" ref="F738:H738" si="95">F739</f>
        <v>0</v>
      </c>
      <c r="G738" s="117">
        <f t="shared" si="95"/>
        <v>0</v>
      </c>
      <c r="H738" s="117">
        <f t="shared" si="95"/>
        <v>0</v>
      </c>
      <c r="I738" s="171">
        <f t="shared" si="92"/>
        <v>0</v>
      </c>
      <c r="J738" s="171" t="e">
        <f t="shared" si="93"/>
        <v>#DIV/0!</v>
      </c>
    </row>
    <row r="739" spans="1:10" s="115" customFormat="1" ht="15" customHeight="1">
      <c r="A739" s="321" t="s">
        <v>1737</v>
      </c>
      <c r="B739" s="334"/>
      <c r="C739" s="334"/>
      <c r="D739" s="335"/>
      <c r="E739" s="205">
        <f>E740+E768</f>
        <v>34590.379999999997</v>
      </c>
      <c r="F739" s="205">
        <f>F740+F768</f>
        <v>0</v>
      </c>
      <c r="G739" s="205">
        <f>G740+G768</f>
        <v>0</v>
      </c>
      <c r="H739" s="205">
        <f>H740+H768</f>
        <v>0</v>
      </c>
      <c r="I739" s="170">
        <f t="shared" si="92"/>
        <v>0</v>
      </c>
      <c r="J739" s="170" t="e">
        <f t="shared" si="93"/>
        <v>#DIV/0!</v>
      </c>
    </row>
    <row r="740" spans="1:10" s="115" customFormat="1" ht="15" customHeight="1">
      <c r="A740" s="128">
        <v>3</v>
      </c>
      <c r="B740" s="110"/>
      <c r="C740" s="53"/>
      <c r="D740" s="53" t="s">
        <v>1358</v>
      </c>
      <c r="E740" s="111">
        <f>E741+E745+E762+E764+E766</f>
        <v>34590.379999999997</v>
      </c>
      <c r="F740" s="111">
        <f>F741+F745+F762+F764+F766</f>
        <v>0</v>
      </c>
      <c r="G740" s="111">
        <f>G741+G745+G762+G764+G766</f>
        <v>0</v>
      </c>
      <c r="H740" s="111">
        <f>H741+H745+H762+H764+H766</f>
        <v>0</v>
      </c>
      <c r="I740" s="172">
        <f t="shared" si="92"/>
        <v>0</v>
      </c>
      <c r="J740" s="172" t="e">
        <f t="shared" si="93"/>
        <v>#DIV/0!</v>
      </c>
    </row>
    <row r="741" spans="1:10" s="115" customFormat="1" ht="15" customHeight="1">
      <c r="A741" s="110"/>
      <c r="B741" s="128">
        <v>31</v>
      </c>
      <c r="C741" s="53"/>
      <c r="D741" s="53" t="s">
        <v>1320</v>
      </c>
      <c r="E741" s="111">
        <f>SUM(E742:E744)</f>
        <v>2233.75</v>
      </c>
      <c r="F741" s="111">
        <f>SUM(F742:F744)</f>
        <v>0</v>
      </c>
      <c r="G741" s="111">
        <f>SUM(G742:G744)</f>
        <v>0</v>
      </c>
      <c r="H741" s="111">
        <f>SUM(H742:H744)</f>
        <v>0</v>
      </c>
      <c r="I741" s="172">
        <f t="shared" si="92"/>
        <v>0</v>
      </c>
      <c r="J741" s="172" t="e">
        <f t="shared" si="93"/>
        <v>#DIV/0!</v>
      </c>
    </row>
    <row r="742" spans="1:10" s="115" customFormat="1" ht="15" customHeight="1">
      <c r="A742" s="110"/>
      <c r="B742" s="110"/>
      <c r="C742" s="110">
        <v>3111</v>
      </c>
      <c r="D742" s="85" t="s">
        <v>1397</v>
      </c>
      <c r="E742" s="132">
        <v>1917.38</v>
      </c>
      <c r="F742" s="132"/>
      <c r="G742" s="132"/>
      <c r="H742" s="132"/>
      <c r="I742" s="185">
        <f t="shared" si="92"/>
        <v>0</v>
      </c>
      <c r="J742" s="185" t="e">
        <f t="shared" si="93"/>
        <v>#DIV/0!</v>
      </c>
    </row>
    <row r="743" spans="1:10" s="115" customFormat="1" ht="15" customHeight="1">
      <c r="A743" s="110"/>
      <c r="B743" s="110"/>
      <c r="C743" s="110">
        <v>3121</v>
      </c>
      <c r="D743" s="85" t="s">
        <v>1294</v>
      </c>
      <c r="E743" s="132"/>
      <c r="F743" s="132">
        <v>0</v>
      </c>
      <c r="G743" s="132">
        <v>0</v>
      </c>
      <c r="H743" s="132"/>
      <c r="I743" s="185" t="e">
        <f t="shared" si="92"/>
        <v>#DIV/0!</v>
      </c>
      <c r="J743" s="185" t="e">
        <f t="shared" si="93"/>
        <v>#DIV/0!</v>
      </c>
    </row>
    <row r="744" spans="1:10" s="115" customFormat="1" ht="15" customHeight="1">
      <c r="A744" s="110"/>
      <c r="B744" s="110"/>
      <c r="C744" s="110">
        <v>3132</v>
      </c>
      <c r="D744" s="85" t="s">
        <v>1356</v>
      </c>
      <c r="E744" s="132">
        <v>316.37</v>
      </c>
      <c r="F744" s="132"/>
      <c r="G744" s="132"/>
      <c r="H744" s="132"/>
      <c r="I744" s="185">
        <f t="shared" si="92"/>
        <v>0</v>
      </c>
      <c r="J744" s="185" t="e">
        <f t="shared" si="93"/>
        <v>#DIV/0!</v>
      </c>
    </row>
    <row r="745" spans="1:10" s="115" customFormat="1" ht="15" customHeight="1">
      <c r="A745" s="110"/>
      <c r="B745" s="128">
        <v>32</v>
      </c>
      <c r="C745" s="110"/>
      <c r="D745" s="128" t="s">
        <v>1323</v>
      </c>
      <c r="E745" s="130">
        <f>SUM(E746:E761)</f>
        <v>1128.1400000000001</v>
      </c>
      <c r="F745" s="130">
        <f>SUM(F746:F761)</f>
        <v>0</v>
      </c>
      <c r="G745" s="130">
        <f>SUM(G746:G761)</f>
        <v>0</v>
      </c>
      <c r="H745" s="130">
        <f>SUM(H746:H761)</f>
        <v>0</v>
      </c>
      <c r="I745" s="185">
        <f t="shared" si="92"/>
        <v>0</v>
      </c>
      <c r="J745" s="185" t="e">
        <f t="shared" si="93"/>
        <v>#DIV/0!</v>
      </c>
    </row>
    <row r="746" spans="1:10" s="115" customFormat="1" ht="15" customHeight="1">
      <c r="A746" s="110"/>
      <c r="B746" s="110"/>
      <c r="C746" s="110">
        <v>3211</v>
      </c>
      <c r="D746" s="85" t="s">
        <v>1264</v>
      </c>
      <c r="E746" s="132"/>
      <c r="F746" s="132"/>
      <c r="G746" s="132"/>
      <c r="H746" s="132"/>
      <c r="I746" s="185" t="e">
        <f t="shared" si="92"/>
        <v>#DIV/0!</v>
      </c>
      <c r="J746" s="185" t="e">
        <f t="shared" si="93"/>
        <v>#DIV/0!</v>
      </c>
    </row>
    <row r="747" spans="1:10" s="115" customFormat="1" ht="15" customHeight="1">
      <c r="A747" s="110"/>
      <c r="B747" s="110"/>
      <c r="C747" s="110">
        <v>3212</v>
      </c>
      <c r="D747" s="85" t="s">
        <v>1265</v>
      </c>
      <c r="E747" s="132"/>
      <c r="F747" s="132"/>
      <c r="G747" s="132"/>
      <c r="H747" s="132"/>
      <c r="I747" s="185" t="e">
        <f t="shared" si="92"/>
        <v>#DIV/0!</v>
      </c>
      <c r="J747" s="185" t="e">
        <f t="shared" si="93"/>
        <v>#DIV/0!</v>
      </c>
    </row>
    <row r="748" spans="1:10" s="115" customFormat="1" ht="15" customHeight="1">
      <c r="A748" s="110"/>
      <c r="B748" s="110"/>
      <c r="C748" s="110">
        <v>3213</v>
      </c>
      <c r="D748" s="85" t="s">
        <v>1266</v>
      </c>
      <c r="E748" s="132"/>
      <c r="F748" s="132"/>
      <c r="G748" s="132"/>
      <c r="H748" s="132"/>
      <c r="I748" s="185" t="e">
        <f t="shared" si="92"/>
        <v>#DIV/0!</v>
      </c>
      <c r="J748" s="185" t="e">
        <f t="shared" si="93"/>
        <v>#DIV/0!</v>
      </c>
    </row>
    <row r="749" spans="1:10" s="115" customFormat="1" ht="15" customHeight="1">
      <c r="A749" s="110"/>
      <c r="B749" s="110"/>
      <c r="C749" s="110">
        <v>3221</v>
      </c>
      <c r="D749" s="85" t="s">
        <v>1267</v>
      </c>
      <c r="E749" s="132"/>
      <c r="F749" s="132"/>
      <c r="G749" s="132"/>
      <c r="H749" s="132"/>
      <c r="I749" s="185" t="e">
        <f t="shared" si="92"/>
        <v>#DIV/0!</v>
      </c>
      <c r="J749" s="185" t="e">
        <f t="shared" si="93"/>
        <v>#DIV/0!</v>
      </c>
    </row>
    <row r="750" spans="1:10" s="115" customFormat="1" ht="15" customHeight="1">
      <c r="A750" s="110"/>
      <c r="B750" s="110"/>
      <c r="C750" s="110">
        <v>3222</v>
      </c>
      <c r="D750" s="85" t="s">
        <v>1577</v>
      </c>
      <c r="E750" s="132"/>
      <c r="F750" s="132"/>
      <c r="G750" s="132"/>
      <c r="H750" s="132"/>
      <c r="I750" s="185" t="e">
        <f t="shared" si="92"/>
        <v>#DIV/0!</v>
      </c>
      <c r="J750" s="185" t="e">
        <f t="shared" si="93"/>
        <v>#DIV/0!</v>
      </c>
    </row>
    <row r="751" spans="1:10" s="115" customFormat="1" ht="15" customHeight="1">
      <c r="A751" s="110"/>
      <c r="B751" s="110"/>
      <c r="C751" s="110">
        <v>3223</v>
      </c>
      <c r="D751" s="85" t="s">
        <v>1269</v>
      </c>
      <c r="E751" s="132"/>
      <c r="F751" s="132"/>
      <c r="G751" s="132"/>
      <c r="H751" s="132"/>
      <c r="I751" s="185" t="e">
        <f t="shared" si="92"/>
        <v>#DIV/0!</v>
      </c>
      <c r="J751" s="185" t="e">
        <f t="shared" si="93"/>
        <v>#DIV/0!</v>
      </c>
    </row>
    <row r="752" spans="1:10" s="115" customFormat="1" ht="15" customHeight="1">
      <c r="A752" s="110"/>
      <c r="B752" s="110"/>
      <c r="C752" s="110">
        <v>3224</v>
      </c>
      <c r="D752" s="85" t="s">
        <v>1413</v>
      </c>
      <c r="E752" s="132"/>
      <c r="F752" s="132"/>
      <c r="G752" s="132"/>
      <c r="H752" s="132"/>
      <c r="I752" s="185" t="e">
        <f t="shared" si="92"/>
        <v>#DIV/0!</v>
      </c>
      <c r="J752" s="185" t="e">
        <f t="shared" si="93"/>
        <v>#DIV/0!</v>
      </c>
    </row>
    <row r="753" spans="1:10" s="115" customFormat="1" ht="15" customHeight="1">
      <c r="A753" s="110"/>
      <c r="B753" s="110"/>
      <c r="C753" s="110">
        <v>3231</v>
      </c>
      <c r="D753" s="85" t="s">
        <v>1272</v>
      </c>
      <c r="E753" s="132"/>
      <c r="F753" s="132"/>
      <c r="G753" s="132"/>
      <c r="H753" s="132"/>
      <c r="I753" s="185" t="e">
        <f t="shared" si="92"/>
        <v>#DIV/0!</v>
      </c>
      <c r="J753" s="185" t="e">
        <f t="shared" si="93"/>
        <v>#DIV/0!</v>
      </c>
    </row>
    <row r="754" spans="1:10" s="115" customFormat="1" ht="15" customHeight="1">
      <c r="A754" s="110"/>
      <c r="B754" s="110"/>
      <c r="C754" s="110">
        <v>3232</v>
      </c>
      <c r="D754" s="85" t="s">
        <v>1273</v>
      </c>
      <c r="E754" s="132"/>
      <c r="F754" s="132"/>
      <c r="G754" s="132"/>
      <c r="H754" s="132"/>
      <c r="I754" s="185" t="e">
        <f t="shared" si="92"/>
        <v>#DIV/0!</v>
      </c>
      <c r="J754" s="185" t="e">
        <f t="shared" si="93"/>
        <v>#DIV/0!</v>
      </c>
    </row>
    <row r="755" spans="1:10" s="115" customFormat="1" ht="15" customHeight="1">
      <c r="A755" s="110"/>
      <c r="B755" s="110"/>
      <c r="C755" s="110">
        <v>3233</v>
      </c>
      <c r="D755" s="85" t="s">
        <v>1274</v>
      </c>
      <c r="E755" s="132"/>
      <c r="F755" s="132"/>
      <c r="G755" s="132"/>
      <c r="H755" s="132"/>
      <c r="I755" s="185" t="e">
        <f t="shared" si="92"/>
        <v>#DIV/0!</v>
      </c>
      <c r="J755" s="185" t="e">
        <f t="shared" si="93"/>
        <v>#DIV/0!</v>
      </c>
    </row>
    <row r="756" spans="1:10" s="115" customFormat="1" ht="15" customHeight="1">
      <c r="A756" s="110"/>
      <c r="B756" s="110"/>
      <c r="C756" s="110">
        <v>3234</v>
      </c>
      <c r="D756" s="85" t="s">
        <v>1275</v>
      </c>
      <c r="E756" s="132"/>
      <c r="F756" s="132"/>
      <c r="G756" s="132"/>
      <c r="H756" s="132"/>
      <c r="I756" s="185" t="e">
        <f t="shared" si="92"/>
        <v>#DIV/0!</v>
      </c>
      <c r="J756" s="185" t="e">
        <f t="shared" si="93"/>
        <v>#DIV/0!</v>
      </c>
    </row>
    <row r="757" spans="1:10" s="115" customFormat="1" ht="15" customHeight="1">
      <c r="A757" s="110"/>
      <c r="B757" s="110"/>
      <c r="C757" s="110">
        <v>3235</v>
      </c>
      <c r="D757" s="85" t="s">
        <v>1276</v>
      </c>
      <c r="E757" s="132"/>
      <c r="F757" s="132"/>
      <c r="G757" s="132"/>
      <c r="H757" s="132"/>
      <c r="I757" s="185" t="e">
        <f t="shared" si="92"/>
        <v>#DIV/0!</v>
      </c>
      <c r="J757" s="185" t="e">
        <f t="shared" si="93"/>
        <v>#DIV/0!</v>
      </c>
    </row>
    <row r="758" spans="1:10" s="115" customFormat="1" ht="15" customHeight="1">
      <c r="A758" s="110"/>
      <c r="B758" s="110"/>
      <c r="C758" s="110">
        <v>3237</v>
      </c>
      <c r="D758" s="85" t="s">
        <v>1278</v>
      </c>
      <c r="E758" s="132">
        <v>1128.1400000000001</v>
      </c>
      <c r="F758" s="132"/>
      <c r="G758" s="132"/>
      <c r="H758" s="132"/>
      <c r="I758" s="185">
        <f t="shared" si="92"/>
        <v>0</v>
      </c>
      <c r="J758" s="185" t="e">
        <f t="shared" si="93"/>
        <v>#DIV/0!</v>
      </c>
    </row>
    <row r="759" spans="1:10" s="115" customFormat="1" ht="15" customHeight="1">
      <c r="A759" s="110"/>
      <c r="B759" s="110"/>
      <c r="C759" s="110">
        <v>3238</v>
      </c>
      <c r="D759" s="85" t="s">
        <v>1279</v>
      </c>
      <c r="E759" s="132"/>
      <c r="F759" s="132"/>
      <c r="G759" s="132"/>
      <c r="H759" s="132"/>
      <c r="I759" s="185" t="e">
        <f t="shared" si="92"/>
        <v>#DIV/0!</v>
      </c>
      <c r="J759" s="185" t="e">
        <f t="shared" si="93"/>
        <v>#DIV/0!</v>
      </c>
    </row>
    <row r="760" spans="1:10" s="115" customFormat="1" ht="15" customHeight="1">
      <c r="A760" s="110"/>
      <c r="B760" s="110"/>
      <c r="C760" s="110">
        <v>3239</v>
      </c>
      <c r="D760" s="85" t="s">
        <v>1280</v>
      </c>
      <c r="E760" s="132"/>
      <c r="F760" s="132"/>
      <c r="G760" s="132"/>
      <c r="H760" s="132"/>
      <c r="I760" s="185" t="e">
        <f t="shared" si="92"/>
        <v>#DIV/0!</v>
      </c>
      <c r="J760" s="185" t="e">
        <f t="shared" si="93"/>
        <v>#DIV/0!</v>
      </c>
    </row>
    <row r="761" spans="1:10" s="115" customFormat="1" ht="15" customHeight="1">
      <c r="A761" s="110"/>
      <c r="B761" s="110"/>
      <c r="C761" s="110">
        <v>3293</v>
      </c>
      <c r="D761" s="85" t="s">
        <v>1298</v>
      </c>
      <c r="E761" s="132"/>
      <c r="F761" s="132"/>
      <c r="G761" s="132"/>
      <c r="H761" s="132"/>
      <c r="I761" s="185" t="e">
        <f t="shared" si="92"/>
        <v>#DIV/0!</v>
      </c>
      <c r="J761" s="185" t="e">
        <f t="shared" si="93"/>
        <v>#DIV/0!</v>
      </c>
    </row>
    <row r="762" spans="1:10" s="115" customFormat="1" ht="15" customHeight="1">
      <c r="A762" s="110"/>
      <c r="B762" s="128">
        <v>35</v>
      </c>
      <c r="C762" s="110"/>
      <c r="D762" s="128" t="s">
        <v>1559</v>
      </c>
      <c r="E762" s="130">
        <f>E763</f>
        <v>13290.8</v>
      </c>
      <c r="F762" s="130">
        <f>F763</f>
        <v>0</v>
      </c>
      <c r="G762" s="130">
        <f>G763</f>
        <v>0</v>
      </c>
      <c r="H762" s="130">
        <f>H763</f>
        <v>0</v>
      </c>
      <c r="I762" s="185">
        <f t="shared" si="92"/>
        <v>0</v>
      </c>
      <c r="J762" s="185" t="e">
        <f t="shared" si="93"/>
        <v>#DIV/0!</v>
      </c>
    </row>
    <row r="763" spans="1:10" s="115" customFormat="1" ht="15" customHeight="1">
      <c r="A763" s="110"/>
      <c r="B763" s="110"/>
      <c r="C763" s="110">
        <v>3531</v>
      </c>
      <c r="D763" s="85" t="s">
        <v>1537</v>
      </c>
      <c r="E763" s="132">
        <v>13290.8</v>
      </c>
      <c r="F763" s="132"/>
      <c r="G763" s="132"/>
      <c r="H763" s="132"/>
      <c r="I763" s="185">
        <f t="shared" si="92"/>
        <v>0</v>
      </c>
      <c r="J763" s="185" t="e">
        <f t="shared" si="93"/>
        <v>#DIV/0!</v>
      </c>
    </row>
    <row r="764" spans="1:10" s="115" customFormat="1" ht="15" customHeight="1">
      <c r="A764" s="110"/>
      <c r="B764" s="128">
        <v>36</v>
      </c>
      <c r="C764" s="110"/>
      <c r="D764" s="128" t="s">
        <v>1391</v>
      </c>
      <c r="E764" s="130">
        <f>E765</f>
        <v>13589.48</v>
      </c>
      <c r="F764" s="130">
        <f>F765</f>
        <v>0</v>
      </c>
      <c r="G764" s="130">
        <f>G765</f>
        <v>0</v>
      </c>
      <c r="H764" s="130">
        <f>H765</f>
        <v>0</v>
      </c>
      <c r="I764" s="185">
        <f t="shared" si="92"/>
        <v>0</v>
      </c>
      <c r="J764" s="185" t="e">
        <f t="shared" si="93"/>
        <v>#DIV/0!</v>
      </c>
    </row>
    <row r="765" spans="1:10" s="115" customFormat="1" ht="15" customHeight="1">
      <c r="A765" s="110"/>
      <c r="B765" s="110"/>
      <c r="C765" s="110">
        <v>3693</v>
      </c>
      <c r="D765" s="85" t="s">
        <v>1540</v>
      </c>
      <c r="E765" s="132">
        <v>13589.48</v>
      </c>
      <c r="F765" s="132"/>
      <c r="G765" s="132"/>
      <c r="H765" s="132"/>
      <c r="I765" s="185">
        <f t="shared" si="92"/>
        <v>0</v>
      </c>
      <c r="J765" s="185" t="e">
        <f t="shared" si="93"/>
        <v>#DIV/0!</v>
      </c>
    </row>
    <row r="766" spans="1:10" s="115" customFormat="1" ht="15" customHeight="1">
      <c r="A766" s="110"/>
      <c r="B766" s="128">
        <v>38</v>
      </c>
      <c r="C766" s="110"/>
      <c r="D766" s="128" t="s">
        <v>1352</v>
      </c>
      <c r="E766" s="130">
        <f>E767</f>
        <v>4348.21</v>
      </c>
      <c r="F766" s="130">
        <f>F767</f>
        <v>0</v>
      </c>
      <c r="G766" s="130">
        <f>G767</f>
        <v>0</v>
      </c>
      <c r="H766" s="130">
        <f>H767</f>
        <v>0</v>
      </c>
      <c r="I766" s="185">
        <f t="shared" si="92"/>
        <v>0</v>
      </c>
      <c r="J766" s="185" t="e">
        <f t="shared" si="93"/>
        <v>#DIV/0!</v>
      </c>
    </row>
    <row r="767" spans="1:10" s="115" customFormat="1" ht="15" customHeight="1">
      <c r="A767" s="110"/>
      <c r="B767" s="110"/>
      <c r="C767" s="110">
        <v>3813</v>
      </c>
      <c r="D767" s="85" t="s">
        <v>1539</v>
      </c>
      <c r="E767" s="132">
        <v>4348.21</v>
      </c>
      <c r="F767" s="132"/>
      <c r="G767" s="132"/>
      <c r="H767" s="132"/>
      <c r="I767" s="185">
        <f t="shared" si="92"/>
        <v>0</v>
      </c>
      <c r="J767" s="185" t="e">
        <f t="shared" si="93"/>
        <v>#DIV/0!</v>
      </c>
    </row>
    <row r="768" spans="1:10" s="115" customFormat="1" ht="15" customHeight="1">
      <c r="A768" s="128">
        <v>4</v>
      </c>
      <c r="B768" s="110"/>
      <c r="C768" s="110"/>
      <c r="D768" s="128" t="s">
        <v>1345</v>
      </c>
      <c r="E768" s="130">
        <f>E769</f>
        <v>0</v>
      </c>
      <c r="F768" s="130">
        <f>F769</f>
        <v>0</v>
      </c>
      <c r="G768" s="130">
        <f>G769</f>
        <v>0</v>
      </c>
      <c r="H768" s="130">
        <f>H769</f>
        <v>0</v>
      </c>
      <c r="I768" s="185" t="e">
        <f t="shared" si="92"/>
        <v>#DIV/0!</v>
      </c>
      <c r="J768" s="185" t="e">
        <f t="shared" si="93"/>
        <v>#DIV/0!</v>
      </c>
    </row>
    <row r="769" spans="1:10" s="115" customFormat="1" ht="15" customHeight="1">
      <c r="A769" s="110"/>
      <c r="B769" s="128">
        <v>42</v>
      </c>
      <c r="C769" s="110"/>
      <c r="D769" s="128" t="s">
        <v>1346</v>
      </c>
      <c r="E769" s="130">
        <f>SUM(E770:E772)</f>
        <v>0</v>
      </c>
      <c r="F769" s="130">
        <f>SUM(F770:F772)</f>
        <v>0</v>
      </c>
      <c r="G769" s="130">
        <f>SUM(G770:G772)</f>
        <v>0</v>
      </c>
      <c r="H769" s="130">
        <f>SUM(H770:H772)</f>
        <v>0</v>
      </c>
      <c r="I769" s="185" t="e">
        <f t="shared" si="92"/>
        <v>#DIV/0!</v>
      </c>
      <c r="J769" s="185" t="e">
        <f t="shared" si="93"/>
        <v>#DIV/0!</v>
      </c>
    </row>
    <row r="770" spans="1:10" s="115" customFormat="1" ht="15" customHeight="1">
      <c r="A770" s="110"/>
      <c r="B770" s="110"/>
      <c r="C770" s="110">
        <v>4221</v>
      </c>
      <c r="D770" s="85" t="s">
        <v>1287</v>
      </c>
      <c r="E770" s="132"/>
      <c r="F770" s="132"/>
      <c r="G770" s="132"/>
      <c r="H770" s="132"/>
      <c r="I770" s="185" t="e">
        <f t="shared" si="92"/>
        <v>#DIV/0!</v>
      </c>
      <c r="J770" s="185" t="e">
        <f t="shared" si="93"/>
        <v>#DIV/0!</v>
      </c>
    </row>
    <row r="771" spans="1:10" s="115" customFormat="1" ht="15" customHeight="1">
      <c r="A771" s="110"/>
      <c r="B771" s="110"/>
      <c r="C771" s="110">
        <v>4224</v>
      </c>
      <c r="D771" s="85" t="s">
        <v>1312</v>
      </c>
      <c r="E771" s="132"/>
      <c r="F771" s="132"/>
      <c r="G771" s="132"/>
      <c r="H771" s="132"/>
      <c r="I771" s="185" t="e">
        <f t="shared" si="92"/>
        <v>#DIV/0!</v>
      </c>
      <c r="J771" s="185" t="e">
        <f t="shared" si="93"/>
        <v>#DIV/0!</v>
      </c>
    </row>
    <row r="772" spans="1:10" s="115" customFormat="1" ht="15" customHeight="1">
      <c r="A772" s="110"/>
      <c r="B772" s="110"/>
      <c r="C772" s="110">
        <v>4262</v>
      </c>
      <c r="D772" s="85" t="s">
        <v>1411</v>
      </c>
      <c r="E772" s="132"/>
      <c r="F772" s="132"/>
      <c r="G772" s="132"/>
      <c r="H772" s="132"/>
      <c r="I772" s="185" t="e">
        <f t="shared" si="92"/>
        <v>#DIV/0!</v>
      </c>
      <c r="J772" s="185" t="e">
        <f t="shared" si="93"/>
        <v>#DIV/0!</v>
      </c>
    </row>
    <row r="773" spans="1:10" s="115" customFormat="1" ht="28.8" customHeight="1">
      <c r="A773" s="321" t="s">
        <v>1653</v>
      </c>
      <c r="B773" s="334"/>
      <c r="C773" s="334"/>
      <c r="D773" s="335"/>
      <c r="E773" s="117">
        <f>E774</f>
        <v>167555.85999999999</v>
      </c>
      <c r="F773" s="117">
        <f t="shared" ref="F773:H773" si="96">F774</f>
        <v>107224</v>
      </c>
      <c r="G773" s="117">
        <f t="shared" si="96"/>
        <v>80717</v>
      </c>
      <c r="H773" s="117">
        <f t="shared" si="96"/>
        <v>80717.760000000009</v>
      </c>
      <c r="I773" s="171">
        <f t="shared" si="92"/>
        <v>48.173641912613512</v>
      </c>
      <c r="J773" s="171">
        <f t="shared" si="93"/>
        <v>100.00094156125725</v>
      </c>
    </row>
    <row r="774" spans="1:10" s="115" customFormat="1" ht="15" customHeight="1">
      <c r="A774" s="321" t="s">
        <v>1679</v>
      </c>
      <c r="B774" s="334"/>
      <c r="C774" s="334"/>
      <c r="D774" s="335"/>
      <c r="E774" s="205">
        <f>E775+E803</f>
        <v>167555.85999999999</v>
      </c>
      <c r="F774" s="205">
        <f>F775+F803</f>
        <v>107224</v>
      </c>
      <c r="G774" s="205">
        <f>G775+G803</f>
        <v>80717</v>
      </c>
      <c r="H774" s="205">
        <f>H775+H803</f>
        <v>80717.760000000009</v>
      </c>
      <c r="I774" s="170">
        <f t="shared" ref="I774:I837" si="97">H774/E774*100</f>
        <v>48.173641912613512</v>
      </c>
      <c r="J774" s="170">
        <f t="shared" ref="J774:J837" si="98">H774/G774*100</f>
        <v>100.00094156125725</v>
      </c>
    </row>
    <row r="775" spans="1:10" s="115" customFormat="1" ht="15" customHeight="1">
      <c r="A775" s="128">
        <v>3</v>
      </c>
      <c r="B775" s="110"/>
      <c r="C775" s="53"/>
      <c r="D775" s="53" t="s">
        <v>1358</v>
      </c>
      <c r="E775" s="111">
        <f>E776+E780+E797+E799+E801</f>
        <v>138339.09</v>
      </c>
      <c r="F775" s="111">
        <f>F776+F780+F797+F799+F801</f>
        <v>107224</v>
      </c>
      <c r="G775" s="111">
        <f>G776+G780+G797+G799+G801</f>
        <v>44675</v>
      </c>
      <c r="H775" s="111">
        <f>H776+H780+H797+H799+H801</f>
        <v>44675.43</v>
      </c>
      <c r="I775" s="172">
        <f t="shared" si="97"/>
        <v>32.294147662818951</v>
      </c>
      <c r="J775" s="172">
        <f t="shared" si="98"/>
        <v>100.00096250699497</v>
      </c>
    </row>
    <row r="776" spans="1:10" s="115" customFormat="1" ht="15" customHeight="1">
      <c r="A776" s="110"/>
      <c r="B776" s="128">
        <v>31</v>
      </c>
      <c r="C776" s="53"/>
      <c r="D776" s="53" t="s">
        <v>1320</v>
      </c>
      <c r="E776" s="111">
        <f>SUM(E777:E779)</f>
        <v>79866.799999999988</v>
      </c>
      <c r="F776" s="111">
        <f>SUM(F777:F779)</f>
        <v>107224</v>
      </c>
      <c r="G776" s="111">
        <f>SUM(G777:G779)</f>
        <v>32755</v>
      </c>
      <c r="H776" s="111">
        <f>SUM(H777:H779)</f>
        <v>32755.69</v>
      </c>
      <c r="I776" s="172">
        <f t="shared" si="97"/>
        <v>41.012898976796372</v>
      </c>
      <c r="J776" s="172">
        <f t="shared" si="98"/>
        <v>100.00210654861851</v>
      </c>
    </row>
    <row r="777" spans="1:10" s="115" customFormat="1" ht="15" customHeight="1">
      <c r="A777" s="110"/>
      <c r="B777" s="110"/>
      <c r="C777" s="110">
        <v>3111</v>
      </c>
      <c r="D777" s="85" t="s">
        <v>1397</v>
      </c>
      <c r="E777" s="132">
        <v>68240.429999999993</v>
      </c>
      <c r="F777" s="132">
        <v>92038</v>
      </c>
      <c r="G777" s="132">
        <v>28116</v>
      </c>
      <c r="H777" s="132">
        <v>28116.42</v>
      </c>
      <c r="I777" s="185">
        <f t="shared" si="97"/>
        <v>41.201997115199887</v>
      </c>
      <c r="J777" s="185">
        <f t="shared" si="98"/>
        <v>100.00149381135297</v>
      </c>
    </row>
    <row r="778" spans="1:10" s="115" customFormat="1" ht="15" customHeight="1">
      <c r="A778" s="110"/>
      <c r="B778" s="110"/>
      <c r="C778" s="110">
        <v>3121</v>
      </c>
      <c r="D778" s="85" t="s">
        <v>1294</v>
      </c>
      <c r="E778" s="132">
        <v>366.65</v>
      </c>
      <c r="F778" s="132">
        <v>0</v>
      </c>
      <c r="G778" s="132">
        <v>0</v>
      </c>
      <c r="H778" s="132"/>
      <c r="I778" s="185">
        <f t="shared" si="97"/>
        <v>0</v>
      </c>
      <c r="J778" s="185" t="e">
        <f t="shared" si="98"/>
        <v>#DIV/0!</v>
      </c>
    </row>
    <row r="779" spans="1:10" s="115" customFormat="1" ht="15" customHeight="1">
      <c r="A779" s="110"/>
      <c r="B779" s="110"/>
      <c r="C779" s="110">
        <v>3132</v>
      </c>
      <c r="D779" s="85" t="s">
        <v>1356</v>
      </c>
      <c r="E779" s="132">
        <v>11259.72</v>
      </c>
      <c r="F779" s="132">
        <v>15186</v>
      </c>
      <c r="G779" s="132">
        <v>4639</v>
      </c>
      <c r="H779" s="132">
        <v>4639.2700000000004</v>
      </c>
      <c r="I779" s="185">
        <f t="shared" si="97"/>
        <v>41.202356719350043</v>
      </c>
      <c r="J779" s="185">
        <f t="shared" si="98"/>
        <v>100.00582021987499</v>
      </c>
    </row>
    <row r="780" spans="1:10" s="115" customFormat="1" ht="15" customHeight="1">
      <c r="A780" s="110"/>
      <c r="B780" s="128">
        <v>32</v>
      </c>
      <c r="C780" s="110"/>
      <c r="D780" s="128" t="s">
        <v>1323</v>
      </c>
      <c r="E780" s="130">
        <f>SUM(E781:E796)</f>
        <v>24871.77</v>
      </c>
      <c r="F780" s="130">
        <f>SUM(F781:F796)</f>
        <v>0</v>
      </c>
      <c r="G780" s="130">
        <f>SUM(G781:G796)</f>
        <v>1787</v>
      </c>
      <c r="H780" s="130">
        <f>SUM(H781:H796)</f>
        <v>1786.7</v>
      </c>
      <c r="I780" s="185">
        <f t="shared" si="97"/>
        <v>7.18364635890409</v>
      </c>
      <c r="J780" s="185">
        <f t="shared" si="98"/>
        <v>99.983212087297147</v>
      </c>
    </row>
    <row r="781" spans="1:10" s="115" customFormat="1" ht="15" customHeight="1">
      <c r="A781" s="110"/>
      <c r="B781" s="110"/>
      <c r="C781" s="110">
        <v>3211</v>
      </c>
      <c r="D781" s="85" t="s">
        <v>1264</v>
      </c>
      <c r="E781" s="132">
        <v>2578.39</v>
      </c>
      <c r="F781" s="132"/>
      <c r="G781" s="132"/>
      <c r="H781" s="132"/>
      <c r="I781" s="185">
        <f t="shared" si="97"/>
        <v>0</v>
      </c>
      <c r="J781" s="185" t="e">
        <f t="shared" si="98"/>
        <v>#DIV/0!</v>
      </c>
    </row>
    <row r="782" spans="1:10" s="115" customFormat="1" ht="15" customHeight="1">
      <c r="A782" s="110"/>
      <c r="B782" s="110"/>
      <c r="C782" s="110">
        <v>3212</v>
      </c>
      <c r="D782" s="85" t="s">
        <v>1265</v>
      </c>
      <c r="E782" s="132">
        <v>330.53</v>
      </c>
      <c r="F782" s="132"/>
      <c r="G782" s="132">
        <v>129</v>
      </c>
      <c r="H782" s="132">
        <v>129.19999999999999</v>
      </c>
      <c r="I782" s="185">
        <f t="shared" si="97"/>
        <v>39.088736272047925</v>
      </c>
      <c r="J782" s="185">
        <f t="shared" si="98"/>
        <v>100.15503875968992</v>
      </c>
    </row>
    <row r="783" spans="1:10" s="115" customFormat="1" ht="15" customHeight="1">
      <c r="A783" s="110"/>
      <c r="B783" s="110"/>
      <c r="C783" s="110">
        <v>3213</v>
      </c>
      <c r="D783" s="85" t="s">
        <v>1266</v>
      </c>
      <c r="E783" s="132">
        <v>383.96</v>
      </c>
      <c r="F783" s="132"/>
      <c r="G783" s="132"/>
      <c r="H783" s="132"/>
      <c r="I783" s="185">
        <f t="shared" si="97"/>
        <v>0</v>
      </c>
      <c r="J783" s="185" t="e">
        <f t="shared" si="98"/>
        <v>#DIV/0!</v>
      </c>
    </row>
    <row r="784" spans="1:10" s="115" customFormat="1" ht="15" customHeight="1">
      <c r="A784" s="110"/>
      <c r="B784" s="110"/>
      <c r="C784" s="110">
        <v>3221</v>
      </c>
      <c r="D784" s="85" t="s">
        <v>1267</v>
      </c>
      <c r="E784" s="132"/>
      <c r="F784" s="132"/>
      <c r="G784" s="132"/>
      <c r="H784" s="132"/>
      <c r="I784" s="185" t="e">
        <f t="shared" si="97"/>
        <v>#DIV/0!</v>
      </c>
      <c r="J784" s="185" t="e">
        <f t="shared" si="98"/>
        <v>#DIV/0!</v>
      </c>
    </row>
    <row r="785" spans="1:10" s="115" customFormat="1" ht="15" customHeight="1">
      <c r="A785" s="110"/>
      <c r="B785" s="110"/>
      <c r="C785" s="110">
        <v>3222</v>
      </c>
      <c r="D785" s="85" t="s">
        <v>1577</v>
      </c>
      <c r="E785" s="132">
        <v>310.91000000000003</v>
      </c>
      <c r="F785" s="132"/>
      <c r="G785" s="132"/>
      <c r="H785" s="132"/>
      <c r="I785" s="185">
        <f t="shared" si="97"/>
        <v>0</v>
      </c>
      <c r="J785" s="185" t="e">
        <f t="shared" si="98"/>
        <v>#DIV/0!</v>
      </c>
    </row>
    <row r="786" spans="1:10" s="115" customFormat="1" ht="15" customHeight="1">
      <c r="A786" s="110"/>
      <c r="B786" s="110"/>
      <c r="C786" s="110">
        <v>3223</v>
      </c>
      <c r="D786" s="85" t="s">
        <v>1269</v>
      </c>
      <c r="E786" s="132"/>
      <c r="F786" s="132"/>
      <c r="G786" s="132"/>
      <c r="H786" s="132"/>
      <c r="I786" s="185" t="e">
        <f t="shared" si="97"/>
        <v>#DIV/0!</v>
      </c>
      <c r="J786" s="185" t="e">
        <f t="shared" si="98"/>
        <v>#DIV/0!</v>
      </c>
    </row>
    <row r="787" spans="1:10" s="115" customFormat="1" ht="15" customHeight="1">
      <c r="A787" s="110"/>
      <c r="B787" s="110"/>
      <c r="C787" s="110">
        <v>3224</v>
      </c>
      <c r="D787" s="85" t="s">
        <v>1413</v>
      </c>
      <c r="E787" s="132"/>
      <c r="F787" s="132"/>
      <c r="G787" s="132"/>
      <c r="H787" s="132"/>
      <c r="I787" s="185" t="e">
        <f t="shared" si="97"/>
        <v>#DIV/0!</v>
      </c>
      <c r="J787" s="185" t="e">
        <f t="shared" si="98"/>
        <v>#DIV/0!</v>
      </c>
    </row>
    <row r="788" spans="1:10" s="115" customFormat="1" ht="15" customHeight="1">
      <c r="A788" s="110"/>
      <c r="B788" s="110"/>
      <c r="C788" s="110">
        <v>3231</v>
      </c>
      <c r="D788" s="85" t="s">
        <v>1272</v>
      </c>
      <c r="E788" s="132">
        <v>1252.23</v>
      </c>
      <c r="F788" s="132"/>
      <c r="G788" s="132"/>
      <c r="H788" s="132"/>
      <c r="I788" s="185">
        <f t="shared" si="97"/>
        <v>0</v>
      </c>
      <c r="J788" s="185" t="e">
        <f t="shared" si="98"/>
        <v>#DIV/0!</v>
      </c>
    </row>
    <row r="789" spans="1:10" s="115" customFormat="1" ht="15" customHeight="1">
      <c r="A789" s="110"/>
      <c r="B789" s="110"/>
      <c r="C789" s="110">
        <v>3232</v>
      </c>
      <c r="D789" s="85" t="s">
        <v>1273</v>
      </c>
      <c r="E789" s="132"/>
      <c r="F789" s="132"/>
      <c r="G789" s="132"/>
      <c r="H789" s="132"/>
      <c r="I789" s="185" t="e">
        <f t="shared" si="97"/>
        <v>#DIV/0!</v>
      </c>
      <c r="J789" s="185" t="e">
        <f t="shared" si="98"/>
        <v>#DIV/0!</v>
      </c>
    </row>
    <row r="790" spans="1:10" s="115" customFormat="1" ht="15" customHeight="1">
      <c r="A790" s="110"/>
      <c r="B790" s="110"/>
      <c r="C790" s="110">
        <v>3233</v>
      </c>
      <c r="D790" s="85" t="s">
        <v>1274</v>
      </c>
      <c r="E790" s="132"/>
      <c r="F790" s="132"/>
      <c r="G790" s="132">
        <v>1658</v>
      </c>
      <c r="H790" s="132">
        <v>1657.5</v>
      </c>
      <c r="I790" s="185" t="e">
        <f t="shared" si="97"/>
        <v>#DIV/0!</v>
      </c>
      <c r="J790" s="185">
        <f t="shared" si="98"/>
        <v>99.969843184559721</v>
      </c>
    </row>
    <row r="791" spans="1:10" s="115" customFormat="1" ht="15" customHeight="1">
      <c r="A791" s="110"/>
      <c r="B791" s="110"/>
      <c r="C791" s="110">
        <v>3234</v>
      </c>
      <c r="D791" s="85" t="s">
        <v>1275</v>
      </c>
      <c r="E791" s="132"/>
      <c r="F791" s="132"/>
      <c r="G791" s="132"/>
      <c r="H791" s="132"/>
      <c r="I791" s="185" t="e">
        <f t="shared" si="97"/>
        <v>#DIV/0!</v>
      </c>
      <c r="J791" s="185" t="e">
        <f t="shared" si="98"/>
        <v>#DIV/0!</v>
      </c>
    </row>
    <row r="792" spans="1:10" s="115" customFormat="1" ht="15" customHeight="1">
      <c r="A792" s="110"/>
      <c r="B792" s="110"/>
      <c r="C792" s="110">
        <v>3235</v>
      </c>
      <c r="D792" s="85" t="s">
        <v>1276</v>
      </c>
      <c r="E792" s="132">
        <v>19433.09</v>
      </c>
      <c r="F792" s="132"/>
      <c r="G792" s="132"/>
      <c r="H792" s="132"/>
      <c r="I792" s="185">
        <f t="shared" si="97"/>
        <v>0</v>
      </c>
      <c r="J792" s="185" t="e">
        <f t="shared" si="98"/>
        <v>#DIV/0!</v>
      </c>
    </row>
    <row r="793" spans="1:10" s="115" customFormat="1" ht="15" customHeight="1">
      <c r="A793" s="110"/>
      <c r="B793" s="110"/>
      <c r="C793" s="110">
        <v>3237</v>
      </c>
      <c r="D793" s="85" t="s">
        <v>1278</v>
      </c>
      <c r="E793" s="132">
        <v>225.63</v>
      </c>
      <c r="F793" s="132"/>
      <c r="G793" s="132"/>
      <c r="H793" s="132"/>
      <c r="I793" s="185">
        <f t="shared" si="97"/>
        <v>0</v>
      </c>
      <c r="J793" s="185" t="e">
        <f t="shared" si="98"/>
        <v>#DIV/0!</v>
      </c>
    </row>
    <row r="794" spans="1:10" s="115" customFormat="1" ht="15" customHeight="1">
      <c r="A794" s="110"/>
      <c r="B794" s="110"/>
      <c r="C794" s="110">
        <v>3238</v>
      </c>
      <c r="D794" s="85" t="s">
        <v>1279</v>
      </c>
      <c r="E794" s="132"/>
      <c r="F794" s="132"/>
      <c r="G794" s="132"/>
      <c r="H794" s="132"/>
      <c r="I794" s="185" t="e">
        <f t="shared" si="97"/>
        <v>#DIV/0!</v>
      </c>
      <c r="J794" s="185" t="e">
        <f t="shared" si="98"/>
        <v>#DIV/0!</v>
      </c>
    </row>
    <row r="795" spans="1:10" s="115" customFormat="1" ht="15" customHeight="1">
      <c r="A795" s="110"/>
      <c r="B795" s="110"/>
      <c r="C795" s="110">
        <v>3239</v>
      </c>
      <c r="D795" s="85" t="s">
        <v>1280</v>
      </c>
      <c r="E795" s="132"/>
      <c r="F795" s="132"/>
      <c r="G795" s="132"/>
      <c r="H795" s="132"/>
      <c r="I795" s="185" t="e">
        <f t="shared" si="97"/>
        <v>#DIV/0!</v>
      </c>
      <c r="J795" s="185" t="e">
        <f t="shared" si="98"/>
        <v>#DIV/0!</v>
      </c>
    </row>
    <row r="796" spans="1:10" s="115" customFormat="1" ht="15" customHeight="1">
      <c r="A796" s="110"/>
      <c r="B796" s="110"/>
      <c r="C796" s="110">
        <v>3293</v>
      </c>
      <c r="D796" s="85" t="s">
        <v>1298</v>
      </c>
      <c r="E796" s="132">
        <v>357.03</v>
      </c>
      <c r="F796" s="132"/>
      <c r="G796" s="132"/>
      <c r="H796" s="132"/>
      <c r="I796" s="185">
        <f t="shared" si="97"/>
        <v>0</v>
      </c>
      <c r="J796" s="185" t="e">
        <f t="shared" si="98"/>
        <v>#DIV/0!</v>
      </c>
    </row>
    <row r="797" spans="1:10" s="115" customFormat="1" ht="15" customHeight="1">
      <c r="A797" s="110"/>
      <c r="B797" s="128">
        <v>35</v>
      </c>
      <c r="C797" s="110"/>
      <c r="D797" s="128" t="s">
        <v>1559</v>
      </c>
      <c r="E797" s="130">
        <f>E798</f>
        <v>33600.519999999997</v>
      </c>
      <c r="F797" s="130">
        <f>F798</f>
        <v>0</v>
      </c>
      <c r="G797" s="130">
        <f>G798</f>
        <v>10133</v>
      </c>
      <c r="H797" s="130">
        <f>H798</f>
        <v>10133.040000000001</v>
      </c>
      <c r="I797" s="185">
        <f t="shared" si="97"/>
        <v>30.157390421338725</v>
      </c>
      <c r="J797" s="185">
        <f t="shared" si="98"/>
        <v>100.00039474982731</v>
      </c>
    </row>
    <row r="798" spans="1:10" s="115" customFormat="1" ht="15" customHeight="1">
      <c r="A798" s="110"/>
      <c r="B798" s="110"/>
      <c r="C798" s="110">
        <v>3531</v>
      </c>
      <c r="D798" s="85" t="s">
        <v>1537</v>
      </c>
      <c r="E798" s="132">
        <v>33600.519999999997</v>
      </c>
      <c r="F798" s="132"/>
      <c r="G798" s="132">
        <v>10133</v>
      </c>
      <c r="H798" s="132">
        <v>10133.040000000001</v>
      </c>
      <c r="I798" s="185">
        <f t="shared" si="97"/>
        <v>30.157390421338725</v>
      </c>
      <c r="J798" s="185">
        <f t="shared" si="98"/>
        <v>100.00039474982731</v>
      </c>
    </row>
    <row r="799" spans="1:10" s="115" customFormat="1" ht="15" customHeight="1">
      <c r="A799" s="110"/>
      <c r="B799" s="128">
        <v>36</v>
      </c>
      <c r="C799" s="110"/>
      <c r="D799" s="128" t="s">
        <v>1391</v>
      </c>
      <c r="E799" s="130">
        <f>E800</f>
        <v>0</v>
      </c>
      <c r="F799" s="130">
        <f>F800</f>
        <v>0</v>
      </c>
      <c r="G799" s="130">
        <f>G800</f>
        <v>0</v>
      </c>
      <c r="H799" s="130">
        <f>H800</f>
        <v>0</v>
      </c>
      <c r="I799" s="185" t="e">
        <f t="shared" si="97"/>
        <v>#DIV/0!</v>
      </c>
      <c r="J799" s="185" t="e">
        <f t="shared" si="98"/>
        <v>#DIV/0!</v>
      </c>
    </row>
    <row r="800" spans="1:10" s="115" customFormat="1" ht="15" customHeight="1">
      <c r="A800" s="110"/>
      <c r="B800" s="110"/>
      <c r="C800" s="110">
        <v>3693</v>
      </c>
      <c r="D800" s="85" t="s">
        <v>1540</v>
      </c>
      <c r="E800" s="132"/>
      <c r="F800" s="132"/>
      <c r="G800" s="132"/>
      <c r="H800" s="132"/>
      <c r="I800" s="185" t="e">
        <f t="shared" si="97"/>
        <v>#DIV/0!</v>
      </c>
      <c r="J800" s="185" t="e">
        <f t="shared" si="98"/>
        <v>#DIV/0!</v>
      </c>
    </row>
    <row r="801" spans="1:10" s="115" customFormat="1" ht="15" customHeight="1">
      <c r="A801" s="110"/>
      <c r="B801" s="128">
        <v>38</v>
      </c>
      <c r="C801" s="110"/>
      <c r="D801" s="128" t="s">
        <v>1352</v>
      </c>
      <c r="E801" s="130">
        <f>E802</f>
        <v>0</v>
      </c>
      <c r="F801" s="130">
        <f>F802</f>
        <v>0</v>
      </c>
      <c r="G801" s="130">
        <f>G802</f>
        <v>0</v>
      </c>
      <c r="H801" s="130">
        <f>H802</f>
        <v>0</v>
      </c>
      <c r="I801" s="185" t="e">
        <f t="shared" si="97"/>
        <v>#DIV/0!</v>
      </c>
      <c r="J801" s="185" t="e">
        <f t="shared" si="98"/>
        <v>#DIV/0!</v>
      </c>
    </row>
    <row r="802" spans="1:10" s="115" customFormat="1" ht="15" customHeight="1">
      <c r="A802" s="110"/>
      <c r="B802" s="110"/>
      <c r="C802" s="110">
        <v>3813</v>
      </c>
      <c r="D802" s="85" t="s">
        <v>1539</v>
      </c>
      <c r="E802" s="132"/>
      <c r="F802" s="132"/>
      <c r="G802" s="132"/>
      <c r="H802" s="132"/>
      <c r="I802" s="185" t="e">
        <f t="shared" si="97"/>
        <v>#DIV/0!</v>
      </c>
      <c r="J802" s="185" t="e">
        <f t="shared" si="98"/>
        <v>#DIV/0!</v>
      </c>
    </row>
    <row r="803" spans="1:10" s="115" customFormat="1" ht="15" customHeight="1">
      <c r="A803" s="128">
        <v>4</v>
      </c>
      <c r="B803" s="110"/>
      <c r="C803" s="110"/>
      <c r="D803" s="128" t="s">
        <v>1345</v>
      </c>
      <c r="E803" s="130">
        <f>E804</f>
        <v>29216.77</v>
      </c>
      <c r="F803" s="130">
        <f>F804</f>
        <v>0</v>
      </c>
      <c r="G803" s="130">
        <f>G804</f>
        <v>36042</v>
      </c>
      <c r="H803" s="130">
        <f>H804</f>
        <v>36042.33</v>
      </c>
      <c r="I803" s="185">
        <f t="shared" si="97"/>
        <v>123.36178845231693</v>
      </c>
      <c r="J803" s="185">
        <f t="shared" si="98"/>
        <v>100.00091559846847</v>
      </c>
    </row>
    <row r="804" spans="1:10" s="115" customFormat="1" ht="15" customHeight="1">
      <c r="A804" s="110"/>
      <c r="B804" s="128">
        <v>42</v>
      </c>
      <c r="C804" s="110"/>
      <c r="D804" s="128" t="s">
        <v>1346</v>
      </c>
      <c r="E804" s="130">
        <f>SUM(E805:E807)</f>
        <v>29216.77</v>
      </c>
      <c r="F804" s="130">
        <f>SUM(F805:F807)</f>
        <v>0</v>
      </c>
      <c r="G804" s="130">
        <f>SUM(G805:G807)</f>
        <v>36042</v>
      </c>
      <c r="H804" s="130">
        <f>SUM(H805:H807)</f>
        <v>36042.33</v>
      </c>
      <c r="I804" s="185">
        <f t="shared" si="97"/>
        <v>123.36178845231693</v>
      </c>
      <c r="J804" s="185">
        <f t="shared" si="98"/>
        <v>100.00091559846847</v>
      </c>
    </row>
    <row r="805" spans="1:10" s="115" customFormat="1" ht="15" customHeight="1">
      <c r="A805" s="110"/>
      <c r="B805" s="110"/>
      <c r="C805" s="110">
        <v>4221</v>
      </c>
      <c r="D805" s="85" t="s">
        <v>1287</v>
      </c>
      <c r="E805" s="132"/>
      <c r="F805" s="132"/>
      <c r="G805" s="132"/>
      <c r="H805" s="132"/>
      <c r="I805" s="185" t="e">
        <f t="shared" si="97"/>
        <v>#DIV/0!</v>
      </c>
      <c r="J805" s="185" t="e">
        <f t="shared" si="98"/>
        <v>#DIV/0!</v>
      </c>
    </row>
    <row r="806" spans="1:10" s="115" customFormat="1" ht="15" customHeight="1">
      <c r="A806" s="110"/>
      <c r="B806" s="110"/>
      <c r="C806" s="110">
        <v>4224</v>
      </c>
      <c r="D806" s="85" t="s">
        <v>1312</v>
      </c>
      <c r="E806" s="132"/>
      <c r="F806" s="132"/>
      <c r="G806" s="132">
        <v>20250</v>
      </c>
      <c r="H806" s="132">
        <v>20250.18</v>
      </c>
      <c r="I806" s="185" t="e">
        <f t="shared" si="97"/>
        <v>#DIV/0!</v>
      </c>
      <c r="J806" s="185">
        <f t="shared" si="98"/>
        <v>100.00088888888889</v>
      </c>
    </row>
    <row r="807" spans="1:10" s="115" customFormat="1" ht="15" customHeight="1">
      <c r="A807" s="110"/>
      <c r="B807" s="110"/>
      <c r="C807" s="110">
        <v>4262</v>
      </c>
      <c r="D807" s="85" t="s">
        <v>1411</v>
      </c>
      <c r="E807" s="132">
        <v>29216.77</v>
      </c>
      <c r="F807" s="132"/>
      <c r="G807" s="132">
        <v>15792</v>
      </c>
      <c r="H807" s="132">
        <v>15792.15</v>
      </c>
      <c r="I807" s="185">
        <f t="shared" si="97"/>
        <v>54.051662795031753</v>
      </c>
      <c r="J807" s="185">
        <f t="shared" si="98"/>
        <v>100.00094984802432</v>
      </c>
    </row>
    <row r="808" spans="1:10" s="115" customFormat="1" ht="15" customHeight="1">
      <c r="A808" s="250" t="s">
        <v>1662</v>
      </c>
      <c r="B808" s="251"/>
      <c r="C808" s="251"/>
      <c r="D808" s="181"/>
      <c r="E808" s="211">
        <f>E809+E844</f>
        <v>35672.800000000003</v>
      </c>
      <c r="F808" s="211">
        <f t="shared" ref="F808:G808" si="99">F809+F844</f>
        <v>18922</v>
      </c>
      <c r="G808" s="211">
        <f t="shared" si="99"/>
        <v>14245</v>
      </c>
      <c r="H808" s="211">
        <f>H809+H844</f>
        <v>14244.33</v>
      </c>
      <c r="I808" s="186">
        <f t="shared" si="97"/>
        <v>39.930507277253255</v>
      </c>
      <c r="J808" s="186">
        <f t="shared" si="98"/>
        <v>99.995296595296594</v>
      </c>
    </row>
    <row r="809" spans="1:10" s="115" customFormat="1" ht="15" customHeight="1">
      <c r="A809" s="321" t="s">
        <v>1510</v>
      </c>
      <c r="B809" s="334"/>
      <c r="C809" s="334"/>
      <c r="D809" s="335"/>
      <c r="E809" s="205">
        <f>E810</f>
        <v>6104.2000000000007</v>
      </c>
      <c r="F809" s="205">
        <f>F811+F840</f>
        <v>0</v>
      </c>
      <c r="G809" s="205">
        <f>G811+G840</f>
        <v>0</v>
      </c>
      <c r="H809" s="205">
        <f>H811+H840</f>
        <v>0</v>
      </c>
      <c r="I809" s="170">
        <f t="shared" si="97"/>
        <v>0</v>
      </c>
      <c r="J809" s="170" t="e">
        <f t="shared" si="98"/>
        <v>#DIV/0!</v>
      </c>
    </row>
    <row r="810" spans="1:10" s="115" customFormat="1" ht="15" customHeight="1">
      <c r="A810" s="321" t="s">
        <v>1737</v>
      </c>
      <c r="B810" s="334"/>
      <c r="C810" s="334"/>
      <c r="D810" s="335"/>
      <c r="E810" s="205">
        <f>E811+E839</f>
        <v>6104.2000000000007</v>
      </c>
      <c r="F810" s="205">
        <f t="shared" ref="F810:H810" si="100">F811+F839</f>
        <v>0</v>
      </c>
      <c r="G810" s="205">
        <f t="shared" si="100"/>
        <v>0</v>
      </c>
      <c r="H810" s="205">
        <f t="shared" si="100"/>
        <v>0</v>
      </c>
      <c r="I810" s="170">
        <f t="shared" si="97"/>
        <v>0</v>
      </c>
      <c r="J810" s="170" t="e">
        <f t="shared" si="98"/>
        <v>#DIV/0!</v>
      </c>
    </row>
    <row r="811" spans="1:10" s="115" customFormat="1" ht="15" customHeight="1">
      <c r="A811" s="128">
        <v>3</v>
      </c>
      <c r="B811" s="110"/>
      <c r="C811" s="53"/>
      <c r="D811" s="53" t="s">
        <v>1358</v>
      </c>
      <c r="E811" s="111">
        <f>E812+E816+E833+E835+E837</f>
        <v>6104.2000000000007</v>
      </c>
      <c r="F811" s="111">
        <f>F812+F816+F833+F835+F837</f>
        <v>0</v>
      </c>
      <c r="G811" s="111">
        <f>G812+G816+G833+G835+G837</f>
        <v>0</v>
      </c>
      <c r="H811" s="111">
        <f>H812+H816+H833+H835+H837</f>
        <v>0</v>
      </c>
      <c r="I811" s="172">
        <f t="shared" si="97"/>
        <v>0</v>
      </c>
      <c r="J811" s="172" t="e">
        <f t="shared" si="98"/>
        <v>#DIV/0!</v>
      </c>
    </row>
    <row r="812" spans="1:10" s="115" customFormat="1" ht="15" customHeight="1">
      <c r="A812" s="110"/>
      <c r="B812" s="128">
        <v>31</v>
      </c>
      <c r="C812" s="53"/>
      <c r="D812" s="53" t="s">
        <v>1320</v>
      </c>
      <c r="E812" s="111">
        <f>SUM(E813:E815)</f>
        <v>394.19</v>
      </c>
      <c r="F812" s="111">
        <f>SUM(F813:F815)</f>
        <v>0</v>
      </c>
      <c r="G812" s="111">
        <f>SUM(G813:G815)</f>
        <v>0</v>
      </c>
      <c r="H812" s="111">
        <f>SUM(H813:H815)</f>
        <v>0</v>
      </c>
      <c r="I812" s="172">
        <f t="shared" si="97"/>
        <v>0</v>
      </c>
      <c r="J812" s="172" t="e">
        <f t="shared" si="98"/>
        <v>#DIV/0!</v>
      </c>
    </row>
    <row r="813" spans="1:10" s="115" customFormat="1" ht="15" customHeight="1">
      <c r="A813" s="110"/>
      <c r="B813" s="110"/>
      <c r="C813" s="110">
        <v>3111</v>
      </c>
      <c r="D813" s="85" t="s">
        <v>1397</v>
      </c>
      <c r="E813" s="132">
        <v>338.36</v>
      </c>
      <c r="F813" s="132"/>
      <c r="G813" s="132"/>
      <c r="H813" s="132"/>
      <c r="I813" s="185">
        <f t="shared" si="97"/>
        <v>0</v>
      </c>
      <c r="J813" s="185" t="e">
        <f t="shared" si="98"/>
        <v>#DIV/0!</v>
      </c>
    </row>
    <row r="814" spans="1:10" s="115" customFormat="1" ht="15" customHeight="1">
      <c r="A814" s="110"/>
      <c r="B814" s="110"/>
      <c r="C814" s="110">
        <v>3121</v>
      </c>
      <c r="D814" s="85" t="s">
        <v>1294</v>
      </c>
      <c r="E814" s="132"/>
      <c r="F814" s="132">
        <v>0</v>
      </c>
      <c r="G814" s="132">
        <v>0</v>
      </c>
      <c r="H814" s="132"/>
      <c r="I814" s="185" t="e">
        <f t="shared" si="97"/>
        <v>#DIV/0!</v>
      </c>
      <c r="J814" s="185" t="e">
        <f t="shared" si="98"/>
        <v>#DIV/0!</v>
      </c>
    </row>
    <row r="815" spans="1:10" s="115" customFormat="1" ht="15" customHeight="1">
      <c r="A815" s="110"/>
      <c r="B815" s="110"/>
      <c r="C815" s="110">
        <v>3132</v>
      </c>
      <c r="D815" s="85" t="s">
        <v>1356</v>
      </c>
      <c r="E815" s="132">
        <v>55.83</v>
      </c>
      <c r="F815" s="132"/>
      <c r="G815" s="132"/>
      <c r="H815" s="132"/>
      <c r="I815" s="185">
        <f t="shared" si="97"/>
        <v>0</v>
      </c>
      <c r="J815" s="185" t="e">
        <f t="shared" si="98"/>
        <v>#DIV/0!</v>
      </c>
    </row>
    <row r="816" spans="1:10" s="115" customFormat="1" ht="15" customHeight="1">
      <c r="A816" s="110"/>
      <c r="B816" s="128">
        <v>32</v>
      </c>
      <c r="C816" s="110"/>
      <c r="D816" s="128" t="s">
        <v>1323</v>
      </c>
      <c r="E816" s="130">
        <f>SUM(E817:E832)</f>
        <v>199.08</v>
      </c>
      <c r="F816" s="130">
        <f>SUM(F817:F832)</f>
        <v>0</v>
      </c>
      <c r="G816" s="130">
        <f>SUM(G817:G832)</f>
        <v>0</v>
      </c>
      <c r="H816" s="130">
        <f>SUM(H817:H832)</f>
        <v>0</v>
      </c>
      <c r="I816" s="185">
        <f t="shared" si="97"/>
        <v>0</v>
      </c>
      <c r="J816" s="185" t="e">
        <f t="shared" si="98"/>
        <v>#DIV/0!</v>
      </c>
    </row>
    <row r="817" spans="1:10" s="115" customFormat="1" ht="15" customHeight="1">
      <c r="A817" s="110"/>
      <c r="B817" s="110"/>
      <c r="C817" s="110">
        <v>3211</v>
      </c>
      <c r="D817" s="85" t="s">
        <v>1264</v>
      </c>
      <c r="E817" s="132"/>
      <c r="F817" s="132"/>
      <c r="G817" s="132"/>
      <c r="H817" s="132"/>
      <c r="I817" s="185" t="e">
        <f t="shared" si="97"/>
        <v>#DIV/0!</v>
      </c>
      <c r="J817" s="185" t="e">
        <f t="shared" si="98"/>
        <v>#DIV/0!</v>
      </c>
    </row>
    <row r="818" spans="1:10" s="115" customFormat="1" ht="15" customHeight="1">
      <c r="A818" s="110"/>
      <c r="B818" s="110"/>
      <c r="C818" s="110">
        <v>3212</v>
      </c>
      <c r="D818" s="85" t="s">
        <v>1265</v>
      </c>
      <c r="E818" s="132"/>
      <c r="F818" s="132"/>
      <c r="G818" s="132"/>
      <c r="H818" s="132"/>
      <c r="I818" s="185" t="e">
        <f t="shared" si="97"/>
        <v>#DIV/0!</v>
      </c>
      <c r="J818" s="185" t="e">
        <f t="shared" si="98"/>
        <v>#DIV/0!</v>
      </c>
    </row>
    <row r="819" spans="1:10" s="115" customFormat="1" ht="15" customHeight="1">
      <c r="A819" s="110"/>
      <c r="B819" s="110"/>
      <c r="C819" s="110">
        <v>3213</v>
      </c>
      <c r="D819" s="85" t="s">
        <v>1266</v>
      </c>
      <c r="E819" s="132"/>
      <c r="F819" s="132"/>
      <c r="G819" s="132"/>
      <c r="H819" s="132"/>
      <c r="I819" s="185" t="e">
        <f t="shared" si="97"/>
        <v>#DIV/0!</v>
      </c>
      <c r="J819" s="185" t="e">
        <f t="shared" si="98"/>
        <v>#DIV/0!</v>
      </c>
    </row>
    <row r="820" spans="1:10" s="115" customFormat="1" ht="15" customHeight="1">
      <c r="A820" s="110"/>
      <c r="B820" s="110"/>
      <c r="C820" s="110">
        <v>3221</v>
      </c>
      <c r="D820" s="85" t="s">
        <v>1267</v>
      </c>
      <c r="E820" s="132"/>
      <c r="F820" s="132"/>
      <c r="G820" s="132"/>
      <c r="H820" s="132"/>
      <c r="I820" s="185" t="e">
        <f t="shared" si="97"/>
        <v>#DIV/0!</v>
      </c>
      <c r="J820" s="185" t="e">
        <f t="shared" si="98"/>
        <v>#DIV/0!</v>
      </c>
    </row>
    <row r="821" spans="1:10" s="115" customFormat="1" ht="15" customHeight="1">
      <c r="A821" s="110"/>
      <c r="B821" s="110"/>
      <c r="C821" s="110">
        <v>3222</v>
      </c>
      <c r="D821" s="85" t="s">
        <v>1575</v>
      </c>
      <c r="E821" s="132"/>
      <c r="F821" s="132"/>
      <c r="G821" s="132"/>
      <c r="H821" s="132"/>
      <c r="I821" s="185" t="e">
        <f t="shared" si="97"/>
        <v>#DIV/0!</v>
      </c>
      <c r="J821" s="185" t="e">
        <f t="shared" si="98"/>
        <v>#DIV/0!</v>
      </c>
    </row>
    <row r="822" spans="1:10" s="115" customFormat="1" ht="15" customHeight="1">
      <c r="A822" s="110"/>
      <c r="B822" s="110"/>
      <c r="C822" s="110">
        <v>3223</v>
      </c>
      <c r="D822" s="85" t="s">
        <v>1269</v>
      </c>
      <c r="E822" s="132"/>
      <c r="F822" s="132"/>
      <c r="G822" s="132"/>
      <c r="H822" s="132"/>
      <c r="I822" s="185" t="e">
        <f t="shared" si="97"/>
        <v>#DIV/0!</v>
      </c>
      <c r="J822" s="185" t="e">
        <f t="shared" si="98"/>
        <v>#DIV/0!</v>
      </c>
    </row>
    <row r="823" spans="1:10" s="115" customFormat="1" ht="15" customHeight="1">
      <c r="A823" s="110"/>
      <c r="B823" s="110"/>
      <c r="C823" s="110">
        <v>3224</v>
      </c>
      <c r="D823" s="85" t="s">
        <v>1413</v>
      </c>
      <c r="E823" s="132"/>
      <c r="F823" s="132"/>
      <c r="G823" s="132"/>
      <c r="H823" s="132"/>
      <c r="I823" s="185" t="e">
        <f t="shared" si="97"/>
        <v>#DIV/0!</v>
      </c>
      <c r="J823" s="185" t="e">
        <f t="shared" si="98"/>
        <v>#DIV/0!</v>
      </c>
    </row>
    <row r="824" spans="1:10" s="115" customFormat="1" ht="15" customHeight="1">
      <c r="A824" s="110"/>
      <c r="B824" s="110"/>
      <c r="C824" s="110">
        <v>3231</v>
      </c>
      <c r="D824" s="85" t="s">
        <v>1272</v>
      </c>
      <c r="E824" s="132"/>
      <c r="F824" s="132"/>
      <c r="G824" s="132"/>
      <c r="H824" s="132"/>
      <c r="I824" s="185" t="e">
        <f t="shared" si="97"/>
        <v>#DIV/0!</v>
      </c>
      <c r="J824" s="185" t="e">
        <f t="shared" si="98"/>
        <v>#DIV/0!</v>
      </c>
    </row>
    <row r="825" spans="1:10" s="115" customFormat="1" ht="15" customHeight="1">
      <c r="A825" s="110"/>
      <c r="B825" s="110"/>
      <c r="C825" s="110">
        <v>3232</v>
      </c>
      <c r="D825" s="85" t="s">
        <v>1273</v>
      </c>
      <c r="E825" s="132"/>
      <c r="F825" s="132"/>
      <c r="G825" s="132"/>
      <c r="H825" s="132"/>
      <c r="I825" s="185" t="e">
        <f t="shared" si="97"/>
        <v>#DIV/0!</v>
      </c>
      <c r="J825" s="185" t="e">
        <f t="shared" si="98"/>
        <v>#DIV/0!</v>
      </c>
    </row>
    <row r="826" spans="1:10" s="115" customFormat="1" ht="15" customHeight="1">
      <c r="A826" s="110"/>
      <c r="B826" s="110"/>
      <c r="C826" s="110">
        <v>3233</v>
      </c>
      <c r="D826" s="85" t="s">
        <v>1274</v>
      </c>
      <c r="E826" s="132"/>
      <c r="F826" s="132"/>
      <c r="G826" s="132"/>
      <c r="H826" s="132"/>
      <c r="I826" s="185" t="e">
        <f t="shared" si="97"/>
        <v>#DIV/0!</v>
      </c>
      <c r="J826" s="185" t="e">
        <f t="shared" si="98"/>
        <v>#DIV/0!</v>
      </c>
    </row>
    <row r="827" spans="1:10" s="115" customFormat="1" ht="15" customHeight="1">
      <c r="A827" s="110"/>
      <c r="B827" s="110"/>
      <c r="C827" s="110">
        <v>3234</v>
      </c>
      <c r="D827" s="85" t="s">
        <v>1275</v>
      </c>
      <c r="E827" s="132"/>
      <c r="F827" s="132"/>
      <c r="G827" s="132"/>
      <c r="H827" s="132"/>
      <c r="I827" s="185" t="e">
        <f t="shared" si="97"/>
        <v>#DIV/0!</v>
      </c>
      <c r="J827" s="185" t="e">
        <f t="shared" si="98"/>
        <v>#DIV/0!</v>
      </c>
    </row>
    <row r="828" spans="1:10" s="115" customFormat="1" ht="15" customHeight="1">
      <c r="A828" s="110"/>
      <c r="B828" s="110"/>
      <c r="C828" s="110">
        <v>3235</v>
      </c>
      <c r="D828" s="85" t="s">
        <v>1276</v>
      </c>
      <c r="E828" s="132"/>
      <c r="F828" s="132"/>
      <c r="G828" s="132"/>
      <c r="H828" s="132"/>
      <c r="I828" s="185" t="e">
        <f t="shared" si="97"/>
        <v>#DIV/0!</v>
      </c>
      <c r="J828" s="185" t="e">
        <f t="shared" si="98"/>
        <v>#DIV/0!</v>
      </c>
    </row>
    <row r="829" spans="1:10" s="115" customFormat="1" ht="15" customHeight="1">
      <c r="A829" s="110"/>
      <c r="B829" s="110"/>
      <c r="C829" s="110">
        <v>3237</v>
      </c>
      <c r="D829" s="85" t="s">
        <v>1278</v>
      </c>
      <c r="E829" s="132">
        <v>199.08</v>
      </c>
      <c r="F829" s="132"/>
      <c r="G829" s="132"/>
      <c r="H829" s="132"/>
      <c r="I829" s="185">
        <f t="shared" si="97"/>
        <v>0</v>
      </c>
      <c r="J829" s="185" t="e">
        <f t="shared" si="98"/>
        <v>#DIV/0!</v>
      </c>
    </row>
    <row r="830" spans="1:10" s="115" customFormat="1" ht="15" customHeight="1">
      <c r="A830" s="110"/>
      <c r="B830" s="110"/>
      <c r="C830" s="110">
        <v>3238</v>
      </c>
      <c r="D830" s="85" t="s">
        <v>1279</v>
      </c>
      <c r="E830" s="132"/>
      <c r="F830" s="132"/>
      <c r="G830" s="132"/>
      <c r="H830" s="132"/>
      <c r="I830" s="185" t="e">
        <f t="shared" si="97"/>
        <v>#DIV/0!</v>
      </c>
      <c r="J830" s="185" t="e">
        <f t="shared" si="98"/>
        <v>#DIV/0!</v>
      </c>
    </row>
    <row r="831" spans="1:10" s="115" customFormat="1" ht="15" customHeight="1">
      <c r="A831" s="110"/>
      <c r="B831" s="110"/>
      <c r="C831" s="110">
        <v>3239</v>
      </c>
      <c r="D831" s="85" t="s">
        <v>1280</v>
      </c>
      <c r="E831" s="132"/>
      <c r="F831" s="132"/>
      <c r="G831" s="132"/>
      <c r="H831" s="132"/>
      <c r="I831" s="185" t="e">
        <f t="shared" si="97"/>
        <v>#DIV/0!</v>
      </c>
      <c r="J831" s="185" t="e">
        <f t="shared" si="98"/>
        <v>#DIV/0!</v>
      </c>
    </row>
    <row r="832" spans="1:10" s="115" customFormat="1" ht="15" customHeight="1">
      <c r="A832" s="110"/>
      <c r="B832" s="110"/>
      <c r="C832" s="110">
        <v>3293</v>
      </c>
      <c r="D832" s="85" t="s">
        <v>1298</v>
      </c>
      <c r="E832" s="132"/>
      <c r="F832" s="132"/>
      <c r="G832" s="132"/>
      <c r="H832" s="132"/>
      <c r="I832" s="185" t="e">
        <f t="shared" si="97"/>
        <v>#DIV/0!</v>
      </c>
      <c r="J832" s="185" t="e">
        <f t="shared" si="98"/>
        <v>#DIV/0!</v>
      </c>
    </row>
    <row r="833" spans="1:10" s="115" customFormat="1" ht="15" customHeight="1">
      <c r="A833" s="110"/>
      <c r="B833" s="128">
        <v>35</v>
      </c>
      <c r="C833" s="110"/>
      <c r="D833" s="128" t="s">
        <v>1559</v>
      </c>
      <c r="E833" s="130">
        <f>E834</f>
        <v>2345.44</v>
      </c>
      <c r="F833" s="130">
        <f>F834</f>
        <v>0</v>
      </c>
      <c r="G833" s="130">
        <f>G834</f>
        <v>0</v>
      </c>
      <c r="H833" s="130">
        <f>H834</f>
        <v>0</v>
      </c>
      <c r="I833" s="185">
        <f t="shared" si="97"/>
        <v>0</v>
      </c>
      <c r="J833" s="185" t="e">
        <f t="shared" si="98"/>
        <v>#DIV/0!</v>
      </c>
    </row>
    <row r="834" spans="1:10" s="115" customFormat="1" ht="15" customHeight="1">
      <c r="A834" s="110"/>
      <c r="B834" s="110"/>
      <c r="C834" s="110">
        <v>3531</v>
      </c>
      <c r="D834" s="85" t="s">
        <v>1537</v>
      </c>
      <c r="E834" s="132">
        <v>2345.44</v>
      </c>
      <c r="F834" s="132"/>
      <c r="G834" s="132"/>
      <c r="H834" s="132"/>
      <c r="I834" s="185">
        <f t="shared" si="97"/>
        <v>0</v>
      </c>
      <c r="J834" s="185" t="e">
        <f t="shared" si="98"/>
        <v>#DIV/0!</v>
      </c>
    </row>
    <row r="835" spans="1:10" s="115" customFormat="1" ht="15" customHeight="1">
      <c r="A835" s="110"/>
      <c r="B835" s="128">
        <v>36</v>
      </c>
      <c r="C835" s="110"/>
      <c r="D835" s="128" t="s">
        <v>1391</v>
      </c>
      <c r="E835" s="130">
        <f>E836</f>
        <v>2398.15</v>
      </c>
      <c r="F835" s="130">
        <f>F836</f>
        <v>0</v>
      </c>
      <c r="G835" s="130">
        <f>G836</f>
        <v>0</v>
      </c>
      <c r="H835" s="130">
        <f>H836</f>
        <v>0</v>
      </c>
      <c r="I835" s="185">
        <f t="shared" si="97"/>
        <v>0</v>
      </c>
      <c r="J835" s="185" t="e">
        <f t="shared" si="98"/>
        <v>#DIV/0!</v>
      </c>
    </row>
    <row r="836" spans="1:10" s="115" customFormat="1" ht="15" customHeight="1">
      <c r="A836" s="110"/>
      <c r="B836" s="110"/>
      <c r="C836" s="110">
        <v>3691</v>
      </c>
      <c r="D836" s="85" t="s">
        <v>1416</v>
      </c>
      <c r="E836" s="132">
        <v>2398.15</v>
      </c>
      <c r="F836" s="132"/>
      <c r="G836" s="132"/>
      <c r="H836" s="132"/>
      <c r="I836" s="185">
        <f t="shared" si="97"/>
        <v>0</v>
      </c>
      <c r="J836" s="185" t="e">
        <f t="shared" si="98"/>
        <v>#DIV/0!</v>
      </c>
    </row>
    <row r="837" spans="1:10" s="115" customFormat="1" ht="15" customHeight="1">
      <c r="A837" s="110"/>
      <c r="B837" s="128">
        <v>38</v>
      </c>
      <c r="C837" s="110"/>
      <c r="D837" s="128" t="s">
        <v>1352</v>
      </c>
      <c r="E837" s="130">
        <f>E838</f>
        <v>767.34</v>
      </c>
      <c r="F837" s="130">
        <f>F838</f>
        <v>0</v>
      </c>
      <c r="G837" s="130">
        <f>G838</f>
        <v>0</v>
      </c>
      <c r="H837" s="130">
        <f>H838</f>
        <v>0</v>
      </c>
      <c r="I837" s="185">
        <f t="shared" si="97"/>
        <v>0</v>
      </c>
      <c r="J837" s="185" t="e">
        <f t="shared" si="98"/>
        <v>#DIV/0!</v>
      </c>
    </row>
    <row r="838" spans="1:10" s="115" customFormat="1" ht="15" customHeight="1">
      <c r="A838" s="110"/>
      <c r="B838" s="110"/>
      <c r="C838" s="110">
        <v>3813</v>
      </c>
      <c r="D838" s="85" t="s">
        <v>1539</v>
      </c>
      <c r="E838" s="132">
        <v>767.34</v>
      </c>
      <c r="F838" s="132"/>
      <c r="G838" s="132"/>
      <c r="H838" s="132"/>
      <c r="I838" s="185">
        <f t="shared" ref="I838:I878" si="101">H838/E838*100</f>
        <v>0</v>
      </c>
      <c r="J838" s="185" t="e">
        <f t="shared" ref="J838:J878" si="102">H838/G838*100</f>
        <v>#DIV/0!</v>
      </c>
    </row>
    <row r="839" spans="1:10" s="115" customFormat="1" ht="15" customHeight="1">
      <c r="A839" s="128">
        <v>4</v>
      </c>
      <c r="B839" s="110"/>
      <c r="C839" s="110"/>
      <c r="D839" s="128" t="s">
        <v>1345</v>
      </c>
      <c r="E839" s="130">
        <f>E840</f>
        <v>0</v>
      </c>
      <c r="F839" s="130">
        <f>F840</f>
        <v>0</v>
      </c>
      <c r="G839" s="130">
        <f>G840</f>
        <v>0</v>
      </c>
      <c r="H839" s="130">
        <f>H840</f>
        <v>0</v>
      </c>
      <c r="I839" s="185" t="e">
        <f t="shared" si="101"/>
        <v>#DIV/0!</v>
      </c>
      <c r="J839" s="185" t="e">
        <f t="shared" si="102"/>
        <v>#DIV/0!</v>
      </c>
    </row>
    <row r="840" spans="1:10" s="115" customFormat="1" ht="15" customHeight="1">
      <c r="A840" s="110"/>
      <c r="B840" s="128">
        <v>42</v>
      </c>
      <c r="C840" s="110"/>
      <c r="D840" s="128" t="s">
        <v>1346</v>
      </c>
      <c r="E840" s="130">
        <f>SUM(E841:E843)</f>
        <v>0</v>
      </c>
      <c r="F840" s="130">
        <f>SUM(F841:F843)</f>
        <v>0</v>
      </c>
      <c r="G840" s="130">
        <f>SUM(G841:G843)</f>
        <v>0</v>
      </c>
      <c r="H840" s="130">
        <f>SUM(H841:H843)</f>
        <v>0</v>
      </c>
      <c r="I840" s="185" t="e">
        <f t="shared" si="101"/>
        <v>#DIV/0!</v>
      </c>
      <c r="J840" s="185" t="e">
        <f t="shared" si="102"/>
        <v>#DIV/0!</v>
      </c>
    </row>
    <row r="841" spans="1:10" s="115" customFormat="1" ht="15" customHeight="1">
      <c r="A841" s="110"/>
      <c r="B841" s="110"/>
      <c r="C841" s="110">
        <v>4221</v>
      </c>
      <c r="D841" s="85" t="s">
        <v>1287</v>
      </c>
      <c r="E841" s="132"/>
      <c r="F841" s="132"/>
      <c r="G841" s="132"/>
      <c r="H841" s="132"/>
      <c r="I841" s="185" t="e">
        <f t="shared" si="101"/>
        <v>#DIV/0!</v>
      </c>
      <c r="J841" s="185" t="e">
        <f t="shared" si="102"/>
        <v>#DIV/0!</v>
      </c>
    </row>
    <row r="842" spans="1:10" s="115" customFormat="1" ht="15" customHeight="1">
      <c r="A842" s="110"/>
      <c r="B842" s="110"/>
      <c r="C842" s="110">
        <v>4224</v>
      </c>
      <c r="D842" s="85" t="s">
        <v>1312</v>
      </c>
      <c r="E842" s="132"/>
      <c r="F842" s="132"/>
      <c r="G842" s="132"/>
      <c r="H842" s="132"/>
      <c r="I842" s="185" t="e">
        <f t="shared" si="101"/>
        <v>#DIV/0!</v>
      </c>
      <c r="J842" s="185" t="e">
        <f t="shared" si="102"/>
        <v>#DIV/0!</v>
      </c>
    </row>
    <row r="843" spans="1:10" s="115" customFormat="1" ht="15" customHeight="1">
      <c r="A843" s="110"/>
      <c r="B843" s="110"/>
      <c r="C843" s="110">
        <v>4262</v>
      </c>
      <c r="D843" s="85" t="s">
        <v>1411</v>
      </c>
      <c r="E843" s="132"/>
      <c r="F843" s="132"/>
      <c r="G843" s="132"/>
      <c r="H843" s="132"/>
      <c r="I843" s="185" t="e">
        <f t="shared" si="101"/>
        <v>#DIV/0!</v>
      </c>
      <c r="J843" s="185" t="e">
        <f t="shared" si="102"/>
        <v>#DIV/0!</v>
      </c>
    </row>
    <row r="844" spans="1:10" s="115" customFormat="1" ht="15" customHeight="1">
      <c r="A844" s="321" t="s">
        <v>1510</v>
      </c>
      <c r="B844" s="334"/>
      <c r="C844" s="334"/>
      <c r="D844" s="335"/>
      <c r="E844" s="205">
        <f>E845</f>
        <v>29568.600000000002</v>
      </c>
      <c r="F844" s="205">
        <f>F846+F875</f>
        <v>18922</v>
      </c>
      <c r="G844" s="205">
        <f>G846+G875</f>
        <v>14245</v>
      </c>
      <c r="H844" s="205">
        <f>H846+H875</f>
        <v>14244.33</v>
      </c>
      <c r="I844" s="170">
        <f t="shared" si="101"/>
        <v>48.173839816562158</v>
      </c>
      <c r="J844" s="170">
        <f t="shared" si="102"/>
        <v>99.995296595296594</v>
      </c>
    </row>
    <row r="845" spans="1:10" s="115" customFormat="1" ht="15" customHeight="1">
      <c r="A845" s="321" t="s">
        <v>1679</v>
      </c>
      <c r="B845" s="334"/>
      <c r="C845" s="334"/>
      <c r="D845" s="335"/>
      <c r="E845" s="205">
        <f>E846+E874</f>
        <v>29568.600000000002</v>
      </c>
      <c r="F845" s="205">
        <f t="shared" ref="F845:G845" si="103">F846+F874</f>
        <v>18922</v>
      </c>
      <c r="G845" s="205">
        <f t="shared" si="103"/>
        <v>14245</v>
      </c>
      <c r="H845" s="205">
        <f t="shared" ref="H845" si="104">H846+H874</f>
        <v>14244.33</v>
      </c>
      <c r="I845" s="170">
        <f t="shared" si="101"/>
        <v>48.173839816562158</v>
      </c>
      <c r="J845" s="170">
        <f t="shared" si="102"/>
        <v>99.995296595296594</v>
      </c>
    </row>
    <row r="846" spans="1:10" s="115" customFormat="1" ht="15" customHeight="1">
      <c r="A846" s="128">
        <v>3</v>
      </c>
      <c r="B846" s="110"/>
      <c r="C846" s="53"/>
      <c r="D846" s="53" t="s">
        <v>1358</v>
      </c>
      <c r="E846" s="111">
        <f>E847+E851+E868+E870+E872</f>
        <v>24412.690000000002</v>
      </c>
      <c r="F846" s="111">
        <f>F847+F851+F868+F870+F872</f>
        <v>18922</v>
      </c>
      <c r="G846" s="111">
        <f>G847+G851+G868+G870+G872</f>
        <v>7884</v>
      </c>
      <c r="H846" s="111">
        <f>H847+H851+H868+H870+H872</f>
        <v>7883.92</v>
      </c>
      <c r="I846" s="172">
        <f t="shared" si="101"/>
        <v>32.294351830953488</v>
      </c>
      <c r="J846" s="172">
        <f t="shared" si="102"/>
        <v>99.99898528665652</v>
      </c>
    </row>
    <row r="847" spans="1:10" s="115" customFormat="1" ht="15" customHeight="1">
      <c r="A847" s="110"/>
      <c r="B847" s="128">
        <v>31</v>
      </c>
      <c r="C847" s="53"/>
      <c r="D847" s="53" t="s">
        <v>1320</v>
      </c>
      <c r="E847" s="111">
        <f>SUM(E848:E850)</f>
        <v>14094.08</v>
      </c>
      <c r="F847" s="111">
        <f>SUM(F848:F850)</f>
        <v>18922</v>
      </c>
      <c r="G847" s="111">
        <f>SUM(G848:G850)</f>
        <v>5780</v>
      </c>
      <c r="H847" s="111">
        <f>SUM(H848:H850)</f>
        <v>5780.41</v>
      </c>
      <c r="I847" s="172">
        <f t="shared" si="101"/>
        <v>41.01303526019435</v>
      </c>
      <c r="J847" s="172">
        <f t="shared" si="102"/>
        <v>100.00709342560555</v>
      </c>
    </row>
    <row r="848" spans="1:10" s="115" customFormat="1" ht="15" customHeight="1">
      <c r="A848" s="110"/>
      <c r="B848" s="110"/>
      <c r="C848" s="110">
        <v>3111</v>
      </c>
      <c r="D848" s="85" t="s">
        <v>1397</v>
      </c>
      <c r="E848" s="132">
        <v>12042.4</v>
      </c>
      <c r="F848" s="132">
        <v>16242</v>
      </c>
      <c r="G848" s="132">
        <v>4961</v>
      </c>
      <c r="H848" s="132">
        <v>4961.71</v>
      </c>
      <c r="I848" s="185">
        <f t="shared" si="101"/>
        <v>41.202002923005381</v>
      </c>
      <c r="J848" s="185">
        <f t="shared" si="102"/>
        <v>100.0143116307196</v>
      </c>
    </row>
    <row r="849" spans="1:10" s="115" customFormat="1" ht="15" customHeight="1">
      <c r="A849" s="110"/>
      <c r="B849" s="110"/>
      <c r="C849" s="110">
        <v>3121</v>
      </c>
      <c r="D849" s="85" t="s">
        <v>1294</v>
      </c>
      <c r="E849" s="132">
        <v>64.7</v>
      </c>
      <c r="F849" s="132">
        <v>0</v>
      </c>
      <c r="G849" s="132">
        <v>0</v>
      </c>
      <c r="H849" s="132"/>
      <c r="I849" s="185">
        <f t="shared" si="101"/>
        <v>0</v>
      </c>
      <c r="J849" s="185" t="e">
        <f t="shared" si="102"/>
        <v>#DIV/0!</v>
      </c>
    </row>
    <row r="850" spans="1:10" s="115" customFormat="1" ht="15" customHeight="1">
      <c r="A850" s="110"/>
      <c r="B850" s="110"/>
      <c r="C850" s="110">
        <v>3132</v>
      </c>
      <c r="D850" s="85" t="s">
        <v>1356</v>
      </c>
      <c r="E850" s="132">
        <v>1986.98</v>
      </c>
      <c r="F850" s="132">
        <v>2680</v>
      </c>
      <c r="G850" s="132">
        <v>819</v>
      </c>
      <c r="H850" s="132">
        <v>818.7</v>
      </c>
      <c r="I850" s="185">
        <f t="shared" si="101"/>
        <v>41.203233047136862</v>
      </c>
      <c r="J850" s="185">
        <f t="shared" si="102"/>
        <v>99.963369963369956</v>
      </c>
    </row>
    <row r="851" spans="1:10" s="115" customFormat="1" ht="15" customHeight="1">
      <c r="A851" s="110"/>
      <c r="B851" s="128">
        <v>32</v>
      </c>
      <c r="C851" s="110"/>
      <c r="D851" s="128" t="s">
        <v>1323</v>
      </c>
      <c r="E851" s="130">
        <f>SUM(E852:E867)</f>
        <v>4389.12</v>
      </c>
      <c r="F851" s="130">
        <f>SUM(F852:F867)</f>
        <v>0</v>
      </c>
      <c r="G851" s="130">
        <f>SUM(G852:G867)</f>
        <v>316</v>
      </c>
      <c r="H851" s="130">
        <f>SUM(H852:H867)</f>
        <v>315.3</v>
      </c>
      <c r="I851" s="185">
        <f t="shared" si="101"/>
        <v>7.183672353455818</v>
      </c>
      <c r="J851" s="185">
        <f t="shared" si="102"/>
        <v>99.778481012658233</v>
      </c>
    </row>
    <row r="852" spans="1:10" s="115" customFormat="1" ht="15" customHeight="1">
      <c r="A852" s="110"/>
      <c r="B852" s="110"/>
      <c r="C852" s="110">
        <v>3211</v>
      </c>
      <c r="D852" s="85" t="s">
        <v>1264</v>
      </c>
      <c r="E852" s="132">
        <v>455.01</v>
      </c>
      <c r="F852" s="132"/>
      <c r="G852" s="132"/>
      <c r="H852" s="132"/>
      <c r="I852" s="185">
        <f t="shared" si="101"/>
        <v>0</v>
      </c>
      <c r="J852" s="185" t="e">
        <f t="shared" si="102"/>
        <v>#DIV/0!</v>
      </c>
    </row>
    <row r="853" spans="1:10" s="115" customFormat="1" ht="15" customHeight="1">
      <c r="A853" s="110"/>
      <c r="B853" s="110"/>
      <c r="C853" s="110">
        <v>3212</v>
      </c>
      <c r="D853" s="85" t="s">
        <v>1265</v>
      </c>
      <c r="E853" s="132">
        <v>58.3</v>
      </c>
      <c r="F853" s="132"/>
      <c r="G853" s="132">
        <v>23</v>
      </c>
      <c r="H853" s="132">
        <v>22.8</v>
      </c>
      <c r="I853" s="185">
        <f t="shared" si="101"/>
        <v>39.108061749571185</v>
      </c>
      <c r="J853" s="185">
        <f t="shared" si="102"/>
        <v>99.130434782608702</v>
      </c>
    </row>
    <row r="854" spans="1:10" s="115" customFormat="1" ht="15" customHeight="1">
      <c r="A854" s="110"/>
      <c r="B854" s="110"/>
      <c r="C854" s="110">
        <v>3213</v>
      </c>
      <c r="D854" s="85" t="s">
        <v>1266</v>
      </c>
      <c r="E854" s="132">
        <v>67.760000000000005</v>
      </c>
      <c r="F854" s="132"/>
      <c r="G854" s="132"/>
      <c r="H854" s="132"/>
      <c r="I854" s="185">
        <f t="shared" si="101"/>
        <v>0</v>
      </c>
      <c r="J854" s="185" t="e">
        <f t="shared" si="102"/>
        <v>#DIV/0!</v>
      </c>
    </row>
    <row r="855" spans="1:10" s="115" customFormat="1" ht="15" customHeight="1">
      <c r="A855" s="110"/>
      <c r="B855" s="110"/>
      <c r="C855" s="110">
        <v>3221</v>
      </c>
      <c r="D855" s="85" t="s">
        <v>1267</v>
      </c>
      <c r="E855" s="132"/>
      <c r="F855" s="132"/>
      <c r="G855" s="132"/>
      <c r="H855" s="132"/>
      <c r="I855" s="185" t="e">
        <f t="shared" si="101"/>
        <v>#DIV/0!</v>
      </c>
      <c r="J855" s="185" t="e">
        <f t="shared" si="102"/>
        <v>#DIV/0!</v>
      </c>
    </row>
    <row r="856" spans="1:10" s="115" customFormat="1" ht="15" customHeight="1">
      <c r="A856" s="110"/>
      <c r="B856" s="110"/>
      <c r="C856" s="110">
        <v>3222</v>
      </c>
      <c r="D856" s="85" t="s">
        <v>1575</v>
      </c>
      <c r="E856" s="132">
        <v>54.87</v>
      </c>
      <c r="F856" s="132"/>
      <c r="G856" s="132"/>
      <c r="H856" s="132"/>
      <c r="I856" s="185">
        <f t="shared" si="101"/>
        <v>0</v>
      </c>
      <c r="J856" s="185" t="e">
        <f t="shared" si="102"/>
        <v>#DIV/0!</v>
      </c>
    </row>
    <row r="857" spans="1:10" s="115" customFormat="1" ht="15" customHeight="1">
      <c r="A857" s="110"/>
      <c r="B857" s="110"/>
      <c r="C857" s="110">
        <v>3223</v>
      </c>
      <c r="D857" s="85" t="s">
        <v>1269</v>
      </c>
      <c r="E857" s="132"/>
      <c r="F857" s="132"/>
      <c r="G857" s="132"/>
      <c r="H857" s="132"/>
      <c r="I857" s="185" t="e">
        <f t="shared" si="101"/>
        <v>#DIV/0!</v>
      </c>
      <c r="J857" s="185" t="e">
        <f t="shared" si="102"/>
        <v>#DIV/0!</v>
      </c>
    </row>
    <row r="858" spans="1:10" s="115" customFormat="1" ht="15" customHeight="1">
      <c r="A858" s="110"/>
      <c r="B858" s="110"/>
      <c r="C858" s="110">
        <v>3224</v>
      </c>
      <c r="D858" s="85" t="s">
        <v>1413</v>
      </c>
      <c r="E858" s="132"/>
      <c r="F858" s="132"/>
      <c r="G858" s="132"/>
      <c r="H858" s="132"/>
      <c r="I858" s="185" t="e">
        <f t="shared" si="101"/>
        <v>#DIV/0!</v>
      </c>
      <c r="J858" s="185" t="e">
        <f t="shared" si="102"/>
        <v>#DIV/0!</v>
      </c>
    </row>
    <row r="859" spans="1:10" s="115" customFormat="1" ht="15" customHeight="1">
      <c r="A859" s="110"/>
      <c r="B859" s="110"/>
      <c r="C859" s="110">
        <v>3231</v>
      </c>
      <c r="D859" s="85" t="s">
        <v>1272</v>
      </c>
      <c r="E859" s="132">
        <v>220.98</v>
      </c>
      <c r="F859" s="132"/>
      <c r="G859" s="132"/>
      <c r="H859" s="132"/>
      <c r="I859" s="185">
        <f t="shared" si="101"/>
        <v>0</v>
      </c>
      <c r="J859" s="185" t="e">
        <f t="shared" si="102"/>
        <v>#DIV/0!</v>
      </c>
    </row>
    <row r="860" spans="1:10" s="115" customFormat="1" ht="15" customHeight="1">
      <c r="A860" s="110"/>
      <c r="B860" s="110"/>
      <c r="C860" s="110">
        <v>3232</v>
      </c>
      <c r="D860" s="85" t="s">
        <v>1273</v>
      </c>
      <c r="E860" s="132"/>
      <c r="F860" s="132"/>
      <c r="G860" s="132"/>
      <c r="H860" s="132"/>
      <c r="I860" s="185" t="e">
        <f t="shared" si="101"/>
        <v>#DIV/0!</v>
      </c>
      <c r="J860" s="185" t="e">
        <f t="shared" si="102"/>
        <v>#DIV/0!</v>
      </c>
    </row>
    <row r="861" spans="1:10" s="115" customFormat="1" ht="15" customHeight="1">
      <c r="A861" s="110"/>
      <c r="B861" s="110"/>
      <c r="C861" s="110">
        <v>3233</v>
      </c>
      <c r="D861" s="85" t="s">
        <v>1274</v>
      </c>
      <c r="E861" s="132"/>
      <c r="F861" s="132"/>
      <c r="G861" s="132">
        <v>293</v>
      </c>
      <c r="H861" s="132">
        <v>292.5</v>
      </c>
      <c r="I861" s="185" t="e">
        <f t="shared" si="101"/>
        <v>#DIV/0!</v>
      </c>
      <c r="J861" s="185">
        <f t="shared" si="102"/>
        <v>99.829351535836182</v>
      </c>
    </row>
    <row r="862" spans="1:10" s="115" customFormat="1" ht="15" customHeight="1">
      <c r="A862" s="110"/>
      <c r="B862" s="110"/>
      <c r="C862" s="110">
        <v>3234</v>
      </c>
      <c r="D862" s="85" t="s">
        <v>1275</v>
      </c>
      <c r="E862" s="132"/>
      <c r="F862" s="132"/>
      <c r="G862" s="132"/>
      <c r="H862" s="132"/>
      <c r="I862" s="185" t="e">
        <f t="shared" si="101"/>
        <v>#DIV/0!</v>
      </c>
      <c r="J862" s="185" t="e">
        <f t="shared" si="102"/>
        <v>#DIV/0!</v>
      </c>
    </row>
    <row r="863" spans="1:10" s="115" customFormat="1" ht="15" customHeight="1">
      <c r="A863" s="110"/>
      <c r="B863" s="110"/>
      <c r="C863" s="110">
        <v>3235</v>
      </c>
      <c r="D863" s="85" t="s">
        <v>1276</v>
      </c>
      <c r="E863" s="132">
        <v>3429.37</v>
      </c>
      <c r="F863" s="132"/>
      <c r="G863" s="132"/>
      <c r="H863" s="132"/>
      <c r="I863" s="185">
        <f t="shared" si="101"/>
        <v>0</v>
      </c>
      <c r="J863" s="185" t="e">
        <f t="shared" si="102"/>
        <v>#DIV/0!</v>
      </c>
    </row>
    <row r="864" spans="1:10" s="115" customFormat="1" ht="15" customHeight="1">
      <c r="A864" s="110"/>
      <c r="B864" s="110"/>
      <c r="C864" s="110">
        <v>3237</v>
      </c>
      <c r="D864" s="85" t="s">
        <v>1278</v>
      </c>
      <c r="E864" s="132">
        <v>39.82</v>
      </c>
      <c r="F864" s="132"/>
      <c r="G864" s="132"/>
      <c r="H864" s="132"/>
      <c r="I864" s="185">
        <f t="shared" si="101"/>
        <v>0</v>
      </c>
      <c r="J864" s="185" t="e">
        <f t="shared" si="102"/>
        <v>#DIV/0!</v>
      </c>
    </row>
    <row r="865" spans="1:10" s="115" customFormat="1" ht="15" customHeight="1">
      <c r="A865" s="110"/>
      <c r="B865" s="110"/>
      <c r="C865" s="110">
        <v>3238</v>
      </c>
      <c r="D865" s="85" t="s">
        <v>1279</v>
      </c>
      <c r="E865" s="132"/>
      <c r="F865" s="132"/>
      <c r="G865" s="132"/>
      <c r="H865" s="132"/>
      <c r="I865" s="185" t="e">
        <f t="shared" si="101"/>
        <v>#DIV/0!</v>
      </c>
      <c r="J865" s="185" t="e">
        <f t="shared" si="102"/>
        <v>#DIV/0!</v>
      </c>
    </row>
    <row r="866" spans="1:10" s="115" customFormat="1" ht="15" customHeight="1">
      <c r="A866" s="110"/>
      <c r="B866" s="110"/>
      <c r="C866" s="110">
        <v>3239</v>
      </c>
      <c r="D866" s="85" t="s">
        <v>1280</v>
      </c>
      <c r="E866" s="132"/>
      <c r="F866" s="132"/>
      <c r="G866" s="132"/>
      <c r="H866" s="132"/>
      <c r="I866" s="185" t="e">
        <f t="shared" si="101"/>
        <v>#DIV/0!</v>
      </c>
      <c r="J866" s="185" t="e">
        <f t="shared" si="102"/>
        <v>#DIV/0!</v>
      </c>
    </row>
    <row r="867" spans="1:10" s="115" customFormat="1" ht="15" customHeight="1">
      <c r="A867" s="110"/>
      <c r="B867" s="110"/>
      <c r="C867" s="110">
        <v>3293</v>
      </c>
      <c r="D867" s="85" t="s">
        <v>1298</v>
      </c>
      <c r="E867" s="132">
        <v>63.01</v>
      </c>
      <c r="F867" s="132"/>
      <c r="G867" s="132"/>
      <c r="H867" s="132"/>
      <c r="I867" s="185">
        <f t="shared" si="101"/>
        <v>0</v>
      </c>
      <c r="J867" s="185" t="e">
        <f t="shared" si="102"/>
        <v>#DIV/0!</v>
      </c>
    </row>
    <row r="868" spans="1:10" s="115" customFormat="1" ht="15" customHeight="1">
      <c r="A868" s="110"/>
      <c r="B868" s="128">
        <v>35</v>
      </c>
      <c r="C868" s="110"/>
      <c r="D868" s="128" t="s">
        <v>1559</v>
      </c>
      <c r="E868" s="130">
        <f>E869</f>
        <v>5929.49</v>
      </c>
      <c r="F868" s="130">
        <f>F869</f>
        <v>0</v>
      </c>
      <c r="G868" s="130">
        <f>G869</f>
        <v>1788</v>
      </c>
      <c r="H868" s="130">
        <f>H869</f>
        <v>1788.21</v>
      </c>
      <c r="I868" s="185">
        <f t="shared" si="101"/>
        <v>30.157905654617849</v>
      </c>
      <c r="J868" s="185">
        <f t="shared" si="102"/>
        <v>100.01174496644296</v>
      </c>
    </row>
    <row r="869" spans="1:10" s="115" customFormat="1" ht="15" customHeight="1">
      <c r="A869" s="110"/>
      <c r="B869" s="110"/>
      <c r="C869" s="110">
        <v>3531</v>
      </c>
      <c r="D869" s="85" t="s">
        <v>1537</v>
      </c>
      <c r="E869" s="132">
        <v>5929.49</v>
      </c>
      <c r="F869" s="132"/>
      <c r="G869" s="132">
        <v>1788</v>
      </c>
      <c r="H869" s="132">
        <v>1788.21</v>
      </c>
      <c r="I869" s="185">
        <f t="shared" si="101"/>
        <v>30.157905654617849</v>
      </c>
      <c r="J869" s="185">
        <f t="shared" si="102"/>
        <v>100.01174496644296</v>
      </c>
    </row>
    <row r="870" spans="1:10" s="115" customFormat="1" ht="15" customHeight="1">
      <c r="A870" s="110"/>
      <c r="B870" s="128">
        <v>36</v>
      </c>
      <c r="C870" s="110"/>
      <c r="D870" s="128" t="s">
        <v>1391</v>
      </c>
      <c r="E870" s="130">
        <f>E871</f>
        <v>0</v>
      </c>
      <c r="F870" s="130">
        <f>F871</f>
        <v>0</v>
      </c>
      <c r="G870" s="130">
        <f>G871</f>
        <v>0</v>
      </c>
      <c r="H870" s="130">
        <f>H871</f>
        <v>0</v>
      </c>
      <c r="I870" s="185" t="e">
        <f t="shared" si="101"/>
        <v>#DIV/0!</v>
      </c>
      <c r="J870" s="185" t="e">
        <f t="shared" si="102"/>
        <v>#DIV/0!</v>
      </c>
    </row>
    <row r="871" spans="1:10" s="115" customFormat="1" ht="15" customHeight="1">
      <c r="A871" s="110"/>
      <c r="B871" s="110"/>
      <c r="C871" s="110">
        <v>3691</v>
      </c>
      <c r="D871" s="85" t="s">
        <v>1416</v>
      </c>
      <c r="E871" s="132"/>
      <c r="F871" s="132"/>
      <c r="G871" s="132"/>
      <c r="H871" s="132"/>
      <c r="I871" s="185" t="e">
        <f t="shared" si="101"/>
        <v>#DIV/0!</v>
      </c>
      <c r="J871" s="185" t="e">
        <f t="shared" si="102"/>
        <v>#DIV/0!</v>
      </c>
    </row>
    <row r="872" spans="1:10" s="115" customFormat="1" ht="15" customHeight="1">
      <c r="A872" s="110"/>
      <c r="B872" s="128">
        <v>38</v>
      </c>
      <c r="C872" s="110"/>
      <c r="D872" s="128" t="s">
        <v>1352</v>
      </c>
      <c r="E872" s="130">
        <f>E873</f>
        <v>0</v>
      </c>
      <c r="F872" s="130">
        <f>F873</f>
        <v>0</v>
      </c>
      <c r="G872" s="130">
        <f>G873</f>
        <v>0</v>
      </c>
      <c r="H872" s="130">
        <f>H873</f>
        <v>0</v>
      </c>
      <c r="I872" s="185" t="e">
        <f t="shared" si="101"/>
        <v>#DIV/0!</v>
      </c>
      <c r="J872" s="185" t="e">
        <f t="shared" si="102"/>
        <v>#DIV/0!</v>
      </c>
    </row>
    <row r="873" spans="1:10" s="115" customFormat="1" ht="15" customHeight="1">
      <c r="A873" s="110"/>
      <c r="B873" s="110"/>
      <c r="C873" s="110">
        <v>3813</v>
      </c>
      <c r="D873" s="85" t="s">
        <v>1539</v>
      </c>
      <c r="E873" s="132"/>
      <c r="F873" s="132"/>
      <c r="G873" s="132"/>
      <c r="H873" s="132"/>
      <c r="I873" s="185" t="e">
        <f t="shared" si="101"/>
        <v>#DIV/0!</v>
      </c>
      <c r="J873" s="185" t="e">
        <f t="shared" si="102"/>
        <v>#DIV/0!</v>
      </c>
    </row>
    <row r="874" spans="1:10" s="115" customFormat="1" ht="15" customHeight="1">
      <c r="A874" s="128">
        <v>4</v>
      </c>
      <c r="B874" s="110"/>
      <c r="C874" s="110"/>
      <c r="D874" s="128" t="s">
        <v>1345</v>
      </c>
      <c r="E874" s="130">
        <f>E875</f>
        <v>5155.91</v>
      </c>
      <c r="F874" s="130">
        <f>F875</f>
        <v>0</v>
      </c>
      <c r="G874" s="130">
        <f>G875</f>
        <v>6361</v>
      </c>
      <c r="H874" s="130">
        <f>H875</f>
        <v>6360.41</v>
      </c>
      <c r="I874" s="185">
        <f t="shared" si="101"/>
        <v>123.36154044581849</v>
      </c>
      <c r="J874" s="185">
        <f t="shared" si="102"/>
        <v>99.990724728816232</v>
      </c>
    </row>
    <row r="875" spans="1:10" s="115" customFormat="1" ht="15" customHeight="1">
      <c r="A875" s="110"/>
      <c r="B875" s="128">
        <v>42</v>
      </c>
      <c r="C875" s="110"/>
      <c r="D875" s="128" t="s">
        <v>1346</v>
      </c>
      <c r="E875" s="130">
        <f>SUM(E876:E878)</f>
        <v>5155.91</v>
      </c>
      <c r="F875" s="130">
        <f>SUM(F876:F878)</f>
        <v>0</v>
      </c>
      <c r="G875" s="130">
        <f>SUM(G876:G878)</f>
        <v>6361</v>
      </c>
      <c r="H875" s="130">
        <f>SUM(H876:H878)</f>
        <v>6360.41</v>
      </c>
      <c r="I875" s="185">
        <f t="shared" si="101"/>
        <v>123.36154044581849</v>
      </c>
      <c r="J875" s="185">
        <f t="shared" si="102"/>
        <v>99.990724728816232</v>
      </c>
    </row>
    <row r="876" spans="1:10" s="115" customFormat="1" ht="15" customHeight="1">
      <c r="A876" s="110"/>
      <c r="B876" s="110"/>
      <c r="C876" s="110">
        <v>4221</v>
      </c>
      <c r="D876" s="85" t="s">
        <v>1287</v>
      </c>
      <c r="E876" s="132"/>
      <c r="F876" s="132"/>
      <c r="G876" s="132"/>
      <c r="H876" s="132"/>
      <c r="I876" s="185" t="e">
        <f t="shared" si="101"/>
        <v>#DIV/0!</v>
      </c>
      <c r="J876" s="185" t="e">
        <f t="shared" si="102"/>
        <v>#DIV/0!</v>
      </c>
    </row>
    <row r="877" spans="1:10" s="115" customFormat="1" ht="15" customHeight="1">
      <c r="A877" s="110"/>
      <c r="B877" s="110"/>
      <c r="C877" s="110">
        <v>4224</v>
      </c>
      <c r="D877" s="85" t="s">
        <v>1312</v>
      </c>
      <c r="E877" s="132"/>
      <c r="F877" s="132"/>
      <c r="G877" s="132">
        <v>3574</v>
      </c>
      <c r="H877" s="132">
        <v>3573.56</v>
      </c>
      <c r="I877" s="185" t="e">
        <f t="shared" si="101"/>
        <v>#DIV/0!</v>
      </c>
      <c r="J877" s="185">
        <f t="shared" si="102"/>
        <v>99.987688864017912</v>
      </c>
    </row>
    <row r="878" spans="1:10" s="115" customFormat="1" ht="15" customHeight="1">
      <c r="A878" s="110"/>
      <c r="B878" s="110"/>
      <c r="C878" s="110">
        <v>4262</v>
      </c>
      <c r="D878" s="85" t="s">
        <v>1411</v>
      </c>
      <c r="E878" s="132">
        <v>5155.91</v>
      </c>
      <c r="F878" s="132"/>
      <c r="G878" s="132">
        <v>2787</v>
      </c>
      <c r="H878" s="132">
        <v>2786.85</v>
      </c>
      <c r="I878" s="185">
        <f t="shared" si="101"/>
        <v>54.051564127380033</v>
      </c>
      <c r="J878" s="185">
        <f t="shared" si="102"/>
        <v>99.994617868675988</v>
      </c>
    </row>
    <row r="879" spans="1:10" s="115" customFormat="1">
      <c r="E879" s="214"/>
      <c r="F879" s="214"/>
      <c r="G879" s="214"/>
      <c r="H879" s="214"/>
      <c r="I879" s="176"/>
      <c r="J879" s="176"/>
    </row>
  </sheetData>
  <mergeCells count="40">
    <mergeCell ref="A416:D416"/>
    <mergeCell ref="A440:D440"/>
    <mergeCell ref="A453:D453"/>
    <mergeCell ref="A529:D529"/>
    <mergeCell ref="A89:D89"/>
    <mergeCell ref="A120:D120"/>
    <mergeCell ref="A145:D145"/>
    <mergeCell ref="A170:D170"/>
    <mergeCell ref="C1:J1"/>
    <mergeCell ref="A3:D3"/>
    <mergeCell ref="A4:D4"/>
    <mergeCell ref="A5:D5"/>
    <mergeCell ref="A774:D774"/>
    <mergeCell ref="A773:D773"/>
    <mergeCell ref="A38:D38"/>
    <mergeCell ref="A47:C47"/>
    <mergeCell ref="A6:D6"/>
    <mergeCell ref="A7:D7"/>
    <mergeCell ref="A8:D8"/>
    <mergeCell ref="A10:D10"/>
    <mergeCell ref="A48:D48"/>
    <mergeCell ref="A562:D562"/>
    <mergeCell ref="A683:D683"/>
    <mergeCell ref="A737:D737"/>
    <mergeCell ref="A535:D535"/>
    <mergeCell ref="A810:D810"/>
    <mergeCell ref="A845:D845"/>
    <mergeCell ref="A844:D844"/>
    <mergeCell ref="A735:D735"/>
    <mergeCell ref="A736:D736"/>
    <mergeCell ref="A809:D809"/>
    <mergeCell ref="A738:D738"/>
    <mergeCell ref="A739:D739"/>
    <mergeCell ref="A590:D590"/>
    <mergeCell ref="A618:D618"/>
    <mergeCell ref="A665:D665"/>
    <mergeCell ref="A678:D678"/>
    <mergeCell ref="A646:D646"/>
    <mergeCell ref="A674:D674"/>
    <mergeCell ref="A548:D548"/>
  </mergeCells>
  <pageMargins left="0.7" right="0.7" top="0.75" bottom="0.75" header="0.3" footer="0.3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5</vt:i4>
      </vt:variant>
    </vt:vector>
  </HeadingPairs>
  <TitlesOfParts>
    <vt:vector size="17" baseType="lpstr">
      <vt:lpstr>Sheet1</vt:lpstr>
      <vt:lpstr>Sheet 2</vt:lpstr>
      <vt:lpstr>Opći dio</vt:lpstr>
      <vt:lpstr>Opći dio prihodi</vt:lpstr>
      <vt:lpstr>Prihodi po izvorima fin.</vt:lpstr>
      <vt:lpstr>Opći dio rashodi</vt:lpstr>
      <vt:lpstr>Rashodi po izvorima fin.</vt:lpstr>
      <vt:lpstr>Rashodi po aktiv. i izv.fin.</vt:lpstr>
      <vt:lpstr>Izvršenje EU projekata</vt:lpstr>
      <vt:lpstr>UNIRI PLAN IZVRŠENJE</vt:lpstr>
      <vt:lpstr>FUNKCIJSKA </vt:lpstr>
      <vt:lpstr>Posebni dio Izvršenja</vt:lpstr>
      <vt:lpstr>'Opći dio'!Podrucje_ispisa</vt:lpstr>
      <vt:lpstr>'Prihodi po izvorima fin.'!Podrucje_ispisa</vt:lpstr>
      <vt:lpstr>'Rashodi po aktiv. i izv.fin.'!Podrucje_ispisa</vt:lpstr>
      <vt:lpstr>'Rashodi po izvorima fin.'!Podrucje_ispisa</vt:lpstr>
      <vt:lpstr>'UNIRI PLAN IZVRŠENJE'!Podrucje_ispisa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Vladimirka Telenta</dc:creator>
  <cp:lastModifiedBy>Vladimirka Telenta</cp:lastModifiedBy>
  <cp:lastPrinted>2024-02-09T11:11:07Z</cp:lastPrinted>
  <dcterms:created xsi:type="dcterms:W3CDTF">2015-03-27T08:41:49Z</dcterms:created>
  <dcterms:modified xsi:type="dcterms:W3CDTF">2024-03-05T08:42:02Z</dcterms:modified>
</cp:coreProperties>
</file>